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T.WIRATAMA GLOBALINDO JAYA\PROJECT\PROJECT 2023\W - 498 - 1XJembatan Gantung 120 Meter Pipa - Gorontalo\List &amp; Drawing\"/>
    </mc:Choice>
  </mc:AlternateContent>
  <xr:revisionPtr revIDLastSave="0" documentId="13_ncr:1_{92305B17-4D43-412D-A765-AC32D4111B6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ELIVERY LIST" sheetId="2" r:id="rId1"/>
    <sheet name="BOM LIST" sheetId="3" r:id="rId2"/>
    <sheet name="Assy List" sheetId="4" r:id="rId3"/>
    <sheet name="BOLT LIST" sheetId="5" r:id="rId4"/>
  </sheets>
  <definedNames>
    <definedName name="_xlnm._FilterDatabase" localSheetId="2" hidden="1">'Assy List'!$A$8:$L$356</definedName>
    <definedName name="_xlnm._FilterDatabase" localSheetId="0" hidden="1">'DELIVERY LIST'!$A$8:$J$92</definedName>
    <definedName name="_xlnm.Print_Area" localSheetId="0">'DELIVERY LIST'!$A$1:$J$85</definedName>
    <definedName name="_xlnm.Print_Titles" localSheetId="2">'Assy List'!$7:$8</definedName>
    <definedName name="_xlnm.Print_Titles" localSheetId="1">'BOM LIST'!$7:$7</definedName>
    <definedName name="_xlnm.Print_Titles" localSheetId="0">'DELIVERY LIST'!$7:$8</definedName>
  </definedNames>
  <calcPr calcId="191029"/>
</workbook>
</file>

<file path=xl/calcChain.xml><?xml version="1.0" encoding="utf-8"?>
<calcChain xmlns="http://schemas.openxmlformats.org/spreadsheetml/2006/main">
  <c r="K146" i="3" l="1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L353" i="4"/>
  <c r="L350" i="4"/>
  <c r="L347" i="4"/>
  <c r="L335" i="4"/>
  <c r="L323" i="4"/>
  <c r="L320" i="4"/>
  <c r="L317" i="4"/>
  <c r="L314" i="4"/>
  <c r="L311" i="4"/>
  <c r="L308" i="4"/>
  <c r="L305" i="4"/>
  <c r="L296" i="4"/>
  <c r="L293" i="4"/>
  <c r="L285" i="4"/>
  <c r="L272" i="4"/>
  <c r="L259" i="4"/>
  <c r="L253" i="4"/>
  <c r="L249" i="4"/>
  <c r="L245" i="4"/>
  <c r="L242" i="4"/>
  <c r="L239" i="4"/>
  <c r="L236" i="4"/>
  <c r="L233" i="4"/>
  <c r="L230" i="4"/>
  <c r="L227" i="4"/>
  <c r="L224" i="4"/>
  <c r="L221" i="4"/>
  <c r="L218" i="4"/>
  <c r="L215" i="4"/>
  <c r="L212" i="4"/>
  <c r="L205" i="4"/>
  <c r="L201" i="4"/>
  <c r="L197" i="4"/>
  <c r="L193" i="4"/>
  <c r="L189" i="4"/>
  <c r="L185" i="4"/>
  <c r="L181" i="4"/>
  <c r="L177" i="4"/>
  <c r="L173" i="4"/>
  <c r="L169" i="4"/>
  <c r="L165" i="4"/>
  <c r="L161" i="4"/>
  <c r="L157" i="4"/>
  <c r="L153" i="4"/>
  <c r="L149" i="4"/>
  <c r="L145" i="4"/>
  <c r="L141" i="4"/>
  <c r="L137" i="4"/>
  <c r="L133" i="4"/>
  <c r="L129" i="4"/>
  <c r="L125" i="4"/>
  <c r="L121" i="4"/>
  <c r="L117" i="4"/>
  <c r="L113" i="4"/>
  <c r="L109" i="4"/>
  <c r="L105" i="4"/>
  <c r="L101" i="4"/>
  <c r="L98" i="4"/>
  <c r="L95" i="4"/>
  <c r="L92" i="4"/>
  <c r="L89" i="4"/>
  <c r="L86" i="4"/>
  <c r="L83" i="4"/>
  <c r="L80" i="4"/>
  <c r="L77" i="4"/>
  <c r="L74" i="4"/>
  <c r="L71" i="4"/>
  <c r="L68" i="4"/>
  <c r="L65" i="4"/>
  <c r="L62" i="4"/>
  <c r="L59" i="4"/>
  <c r="L56" i="4"/>
  <c r="L53" i="4"/>
  <c r="L50" i="4"/>
  <c r="L47" i="4"/>
  <c r="L44" i="4"/>
  <c r="L41" i="4"/>
  <c r="L38" i="4"/>
  <c r="L31" i="4"/>
  <c r="L26" i="4"/>
  <c r="L23" i="4"/>
  <c r="L12" i="4"/>
  <c r="L9" i="4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K356" i="4"/>
  <c r="K98" i="4"/>
  <c r="C7" i="5" l="1"/>
  <c r="A4" i="4"/>
  <c r="A4" i="3"/>
  <c r="A4" i="2"/>
  <c r="L53" i="5" l="1"/>
  <c r="L52" i="5"/>
  <c r="L51" i="5"/>
  <c r="L50" i="5"/>
  <c r="L49" i="5"/>
  <c r="L48" i="5"/>
  <c r="I25" i="5"/>
  <c r="J25" i="5" s="1"/>
  <c r="K25" i="5" s="1"/>
  <c r="I24" i="5"/>
  <c r="J24" i="5" s="1"/>
  <c r="K24" i="5" s="1"/>
  <c r="I23" i="5"/>
  <c r="J23" i="5" s="1"/>
  <c r="K23" i="5" s="1"/>
  <c r="I22" i="5"/>
  <c r="J22" i="5" s="1"/>
  <c r="K22" i="5" s="1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48" i="3" l="1"/>
  <c r="I93" i="2"/>
  <c r="I20" i="5"/>
  <c r="J20" i="5" s="1"/>
  <c r="K20" i="5" s="1"/>
  <c r="I12" i="5"/>
  <c r="J12" i="5" s="1"/>
  <c r="K12" i="5" s="1"/>
  <c r="I21" i="5"/>
  <c r="J21" i="5" s="1"/>
  <c r="K21" i="5" s="1"/>
  <c r="I19" i="5"/>
  <c r="J19" i="5" s="1"/>
  <c r="K19" i="5" s="1"/>
  <c r="I18" i="5"/>
  <c r="J18" i="5" s="1"/>
  <c r="I17" i="5"/>
  <c r="J17" i="5" s="1"/>
  <c r="I16" i="5"/>
  <c r="J16" i="5" s="1"/>
  <c r="I15" i="5"/>
  <c r="J15" i="5" s="1"/>
  <c r="I14" i="5"/>
  <c r="J14" i="5" s="1"/>
  <c r="I13" i="5"/>
  <c r="J13" i="5" s="1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K15" i="5" l="1"/>
  <c r="K13" i="5"/>
  <c r="K17" i="5"/>
  <c r="K16" i="5"/>
  <c r="K14" i="5"/>
  <c r="K18" i="5"/>
  <c r="K27" i="5" l="1"/>
</calcChain>
</file>

<file path=xl/sharedStrings.xml><?xml version="1.0" encoding="utf-8"?>
<sst xmlns="http://schemas.openxmlformats.org/spreadsheetml/2006/main" count="1575" uniqueCount="376">
  <si>
    <t>DELIVERY LIST</t>
  </si>
  <si>
    <t>AssyMarking</t>
  </si>
  <si>
    <t>Rv</t>
  </si>
  <si>
    <t>Name</t>
  </si>
  <si>
    <t>Qty</t>
  </si>
  <si>
    <t>Dimensions</t>
  </si>
  <si>
    <t>Weight(kg)</t>
  </si>
  <si>
    <t>T.Weight(kg)</t>
  </si>
  <si>
    <t>No.</t>
  </si>
  <si>
    <t>Length (mm)</t>
  </si>
  <si>
    <t>Remarks</t>
  </si>
  <si>
    <t>KG</t>
  </si>
  <si>
    <t>Part_Mark</t>
  </si>
  <si>
    <t>Rev</t>
  </si>
  <si>
    <t>Grade</t>
  </si>
  <si>
    <t>Area(m2)</t>
  </si>
  <si>
    <t>SM490YB</t>
  </si>
  <si>
    <t>SS400</t>
  </si>
  <si>
    <t>Assembly List</t>
  </si>
  <si>
    <t>Assy Mark</t>
  </si>
  <si>
    <t>Part Mark</t>
  </si>
  <si>
    <t>Qty (Lose Part)</t>
  </si>
  <si>
    <t>Qty (Assembly)</t>
  </si>
  <si>
    <t>Unit</t>
  </si>
  <si>
    <t>No.*Unit(kg)</t>
  </si>
  <si>
    <t>Tot. Weight (KG)</t>
  </si>
  <si>
    <t>BOM LIST</t>
  </si>
  <si>
    <t>Bolt List</t>
  </si>
  <si>
    <t>No</t>
  </si>
  <si>
    <t>Standard</t>
  </si>
  <si>
    <t>Spesification</t>
  </si>
  <si>
    <t>Dimensions (metrics)</t>
  </si>
  <si>
    <t>Unit Weight (kg)</t>
  </si>
  <si>
    <t>Quantity (Set+3%)</t>
  </si>
  <si>
    <t>Total Weight +3%(kg)</t>
  </si>
  <si>
    <t>B/N/2WP - HDG (+F35)</t>
  </si>
  <si>
    <t>M20X60</t>
  </si>
  <si>
    <t>B/N/2WP - HDG (std)</t>
  </si>
  <si>
    <t>M20X50</t>
  </si>
  <si>
    <t xml:space="preserve"> </t>
  </si>
  <si>
    <t>S45C</t>
  </si>
  <si>
    <t>SD40</t>
  </si>
  <si>
    <t>20X60</t>
  </si>
  <si>
    <t>20X50</t>
  </si>
  <si>
    <t>12X45</t>
  </si>
  <si>
    <t>12X40</t>
  </si>
  <si>
    <t>M</t>
  </si>
  <si>
    <t>D24</t>
  </si>
  <si>
    <t>[100*50*5*7.5</t>
  </si>
  <si>
    <t>D16</t>
  </si>
  <si>
    <t>PL13*16</t>
  </si>
  <si>
    <t>CLAM HANGER</t>
  </si>
  <si>
    <t>HANGER</t>
  </si>
  <si>
    <t>D32</t>
  </si>
  <si>
    <t>IKATAN ANGIN</t>
  </si>
  <si>
    <t>PL6*60</t>
  </si>
  <si>
    <t>PIN CLAM HANGER</t>
  </si>
  <si>
    <t>PYLON</t>
  </si>
  <si>
    <t>PIN_ANGKUR BEAM</t>
  </si>
  <si>
    <t>PL10*80</t>
  </si>
  <si>
    <t>THIMBLE M12</t>
  </si>
  <si>
    <t>U24*15*1.5</t>
  </si>
  <si>
    <t>TRANSOM</t>
  </si>
  <si>
    <t>SCM440</t>
  </si>
  <si>
    <t>WASHER</t>
  </si>
  <si>
    <t>ROD20</t>
  </si>
  <si>
    <t>20X55</t>
  </si>
  <si>
    <t>16X55</t>
  </si>
  <si>
    <t>12X50</t>
  </si>
  <si>
    <t>8X100</t>
  </si>
  <si>
    <t>8X29</t>
  </si>
  <si>
    <t>6X30</t>
  </si>
  <si>
    <t>M20X55</t>
  </si>
  <si>
    <t>M16X55</t>
  </si>
  <si>
    <t>DHJ</t>
  </si>
  <si>
    <t>PAK HARRY</t>
  </si>
  <si>
    <t>MASININGAN</t>
  </si>
  <si>
    <t>BULDOGRIP-M8</t>
  </si>
  <si>
    <t>BULDOGRIP M8</t>
  </si>
  <si>
    <t>JG120-ABH1</t>
  </si>
  <si>
    <t>ANGKUR_BEAM</t>
  </si>
  <si>
    <t>H250*125*6*9</t>
  </si>
  <si>
    <t>JG120-ABPY1</t>
  </si>
  <si>
    <t>JG120-AD1</t>
  </si>
  <si>
    <t>ANGKUR BLOCK ***</t>
  </si>
  <si>
    <t>ROD38</t>
  </si>
  <si>
    <t>JG120-AIA1</t>
  </si>
  <si>
    <t>ANGKUR_IKATAN***</t>
  </si>
  <si>
    <t>H100*50*5*7</t>
  </si>
  <si>
    <t>JG120-AT1</t>
  </si>
  <si>
    <t>ANCHOR TRANSOM</t>
  </si>
  <si>
    <t>ROD22</t>
  </si>
  <si>
    <t>JG120-BR1</t>
  </si>
  <si>
    <t>BRACE HORIZONTAL</t>
  </si>
  <si>
    <t>[80*45*6*8</t>
  </si>
  <si>
    <t>JG120-BR2</t>
  </si>
  <si>
    <t>JG120-BR3</t>
  </si>
  <si>
    <t>JG120-BR4</t>
  </si>
  <si>
    <t>BRACING_PYLON</t>
  </si>
  <si>
    <t>JG120-BR5</t>
  </si>
  <si>
    <t>BRACE DIAGONAL</t>
  </si>
  <si>
    <t>L60*60*6</t>
  </si>
  <si>
    <t>JG120-BR6</t>
  </si>
  <si>
    <t>JG120-BR7</t>
  </si>
  <si>
    <t>JG120-BR8</t>
  </si>
  <si>
    <t>JG120-BR9</t>
  </si>
  <si>
    <t>JG120-BR10</t>
  </si>
  <si>
    <t>JG120-BR11</t>
  </si>
  <si>
    <t>JG120-BR12</t>
  </si>
  <si>
    <t>JG120-BR13</t>
  </si>
  <si>
    <t>JG120-BR14</t>
  </si>
  <si>
    <t>JG120-BR15</t>
  </si>
  <si>
    <t>L50*50*5</t>
  </si>
  <si>
    <t>JG120-CH1</t>
  </si>
  <si>
    <t>PL8*120</t>
  </si>
  <si>
    <t>JG120-CIA1</t>
  </si>
  <si>
    <t>JG120-CL1</t>
  </si>
  <si>
    <t>CLAMP PIPA</t>
  </si>
  <si>
    <t>FB3*60</t>
  </si>
  <si>
    <t>JG120-CVS1</t>
  </si>
  <si>
    <t>COVER_SADLE</t>
  </si>
  <si>
    <t>PL6*196</t>
  </si>
  <si>
    <t>JG120-HG1</t>
  </si>
  <si>
    <t>JG120-HG2</t>
  </si>
  <si>
    <t>JG120-HG3</t>
  </si>
  <si>
    <t>JG120-HG4</t>
  </si>
  <si>
    <t>JG120-HG5</t>
  </si>
  <si>
    <t>JG120-HG6</t>
  </si>
  <si>
    <t>JG120-HG7</t>
  </si>
  <si>
    <t>JG120-HG8</t>
  </si>
  <si>
    <t>JG120-HG9</t>
  </si>
  <si>
    <t>JG120-HG10</t>
  </si>
  <si>
    <t>JG120-HG11</t>
  </si>
  <si>
    <t>JG120-HG12</t>
  </si>
  <si>
    <t>JG120-HG13</t>
  </si>
  <si>
    <t>JG120-HG14</t>
  </si>
  <si>
    <t>JG120-HG15</t>
  </si>
  <si>
    <t>JG120-HG16</t>
  </si>
  <si>
    <t>JG120-HG17</t>
  </si>
  <si>
    <t>JG120-HG18</t>
  </si>
  <si>
    <t>JG120-HG19</t>
  </si>
  <si>
    <t>JG120-HG20</t>
  </si>
  <si>
    <t>JG120-HG21</t>
  </si>
  <si>
    <t>JG120-HG22</t>
  </si>
  <si>
    <t>JG120-HG23</t>
  </si>
  <si>
    <t>JG120-HG24</t>
  </si>
  <si>
    <t>JG120-HG25</t>
  </si>
  <si>
    <t>JG120-HG26</t>
  </si>
  <si>
    <t>JG120-HG27</t>
  </si>
  <si>
    <t>JG120-IA1</t>
  </si>
  <si>
    <t>D8</t>
  </si>
  <si>
    <t>JG120-IA2</t>
  </si>
  <si>
    <t>JG120-IA3</t>
  </si>
  <si>
    <t>JG120-IA4</t>
  </si>
  <si>
    <t>JG120-IA6</t>
  </si>
  <si>
    <t>JG120-KBU1</t>
  </si>
  <si>
    <t>KABEL_UTAMA</t>
  </si>
  <si>
    <t>D40</t>
  </si>
  <si>
    <t>JG120-KBU2</t>
  </si>
  <si>
    <t>JG120-KBU3</t>
  </si>
  <si>
    <t>NUT_M16</t>
  </si>
  <si>
    <t>JG120-P1</t>
  </si>
  <si>
    <t>SADDLE_ROLLER</t>
  </si>
  <si>
    <t>PL12*320</t>
  </si>
  <si>
    <t>JG120-P2</t>
  </si>
  <si>
    <t>PL6*146.5</t>
  </si>
  <si>
    <t>JG120-PBR1</t>
  </si>
  <si>
    <t>PLATE BRACING</t>
  </si>
  <si>
    <t>PL6*131.4</t>
  </si>
  <si>
    <t>JG120-PBR2</t>
  </si>
  <si>
    <t>PL6*141.7</t>
  </si>
  <si>
    <t>JG120-PBR3</t>
  </si>
  <si>
    <t>PL6*141.1</t>
  </si>
  <si>
    <t>JG120-PIN1</t>
  </si>
  <si>
    <t>D60</t>
  </si>
  <si>
    <t>JG120-PIN2</t>
  </si>
  <si>
    <t>JG120-PIN24</t>
  </si>
  <si>
    <t>JG120-PY1</t>
  </si>
  <si>
    <t>WF350*175*7*11</t>
  </si>
  <si>
    <t>JG120-PY2</t>
  </si>
  <si>
    <t>JG120-PY3</t>
  </si>
  <si>
    <t>JG120-RG1</t>
  </si>
  <si>
    <t>ROD30</t>
  </si>
  <si>
    <t>JG120-RG2</t>
  </si>
  <si>
    <t>JG120-SAR1</t>
  </si>
  <si>
    <t>SPLICE ANGKUR***</t>
  </si>
  <si>
    <t>PL20*299.5</t>
  </si>
  <si>
    <t>JG120-SD1</t>
  </si>
  <si>
    <t>JG120-SF1</t>
  </si>
  <si>
    <t>SPLICE FLANGE</t>
  </si>
  <si>
    <t>PL10*175</t>
  </si>
  <si>
    <t>JG120-SF2</t>
  </si>
  <si>
    <t>JG120-SPH1</t>
  </si>
  <si>
    <t>SPLICE PLATE ***</t>
  </si>
  <si>
    <t>PL8*80</t>
  </si>
  <si>
    <t>JG120-STW1</t>
  </si>
  <si>
    <t>STOPPER WIRE</t>
  </si>
  <si>
    <t>PL100*150</t>
  </si>
  <si>
    <t>JG120-SW1</t>
  </si>
  <si>
    <t>SPLICE WEB</t>
  </si>
  <si>
    <t>PL8*250</t>
  </si>
  <si>
    <t>JG120-TMP1</t>
  </si>
  <si>
    <t>TEMPLET</t>
  </si>
  <si>
    <t>PL2*320</t>
  </si>
  <si>
    <t>JG120-TR1</t>
  </si>
  <si>
    <t>L*70*70*7</t>
  </si>
  <si>
    <t>JG120-TR2</t>
  </si>
  <si>
    <t>JG120-WIA1</t>
  </si>
  <si>
    <t>WIRE IKATAN A***</t>
  </si>
  <si>
    <t>NUT_M38</t>
  </si>
  <si>
    <t>TB-M20</t>
  </si>
  <si>
    <t>PL6*12</t>
  </si>
  <si>
    <t>THIMBLE-M12</t>
  </si>
  <si>
    <t>PROJECT JEMBATAN GANTUNG 120 PIPA</t>
  </si>
  <si>
    <t>JG120-H1</t>
  </si>
  <si>
    <t>JG120-H2</t>
  </si>
  <si>
    <t>JG120-H3</t>
  </si>
  <si>
    <t>JG120-H4</t>
  </si>
  <si>
    <t>JG120-H5</t>
  </si>
  <si>
    <t>IWRC_***</t>
  </si>
  <si>
    <t>JG120-L1</t>
  </si>
  <si>
    <t>JG120-LC1</t>
  </si>
  <si>
    <t>ﾘ72*5</t>
  </si>
  <si>
    <t>JG120-LC2</t>
  </si>
  <si>
    <t>ﾘ42*5</t>
  </si>
  <si>
    <t>JG120-P3</t>
  </si>
  <si>
    <t>PL20*100</t>
  </si>
  <si>
    <t>JG120-P4</t>
  </si>
  <si>
    <t>PL8*60</t>
  </si>
  <si>
    <t>JG120-P5</t>
  </si>
  <si>
    <t>PL6*110</t>
  </si>
  <si>
    <t>JG120-P6</t>
  </si>
  <si>
    <t>PL8*71.7</t>
  </si>
  <si>
    <t>JG120-P7</t>
  </si>
  <si>
    <t>PL6*57</t>
  </si>
  <si>
    <t>JG120-P8</t>
  </si>
  <si>
    <t>JG120-P9</t>
  </si>
  <si>
    <t>PL10*150</t>
  </si>
  <si>
    <t>JG120-P10</t>
  </si>
  <si>
    <t>PL8*256.8</t>
  </si>
  <si>
    <t>JG120-P11</t>
  </si>
  <si>
    <t>PL20*180</t>
  </si>
  <si>
    <t>JG120-P12</t>
  </si>
  <si>
    <t>PL6*65.8</t>
  </si>
  <si>
    <t>JG120-P13</t>
  </si>
  <si>
    <t>PL6*64.9</t>
  </si>
  <si>
    <t>JG120-P14</t>
  </si>
  <si>
    <t>PL6*84</t>
  </si>
  <si>
    <t>JG120-P15</t>
  </si>
  <si>
    <t>JG120-P16</t>
  </si>
  <si>
    <t>JG120-P17</t>
  </si>
  <si>
    <t>PL12*235</t>
  </si>
  <si>
    <t>JG120-P18</t>
  </si>
  <si>
    <t>PL6*40</t>
  </si>
  <si>
    <t>JG120-P19</t>
  </si>
  <si>
    <t>PL8*20</t>
  </si>
  <si>
    <t>JG120-P20</t>
  </si>
  <si>
    <t>PL8*83</t>
  </si>
  <si>
    <t>JG120-P21</t>
  </si>
  <si>
    <t>PL6*100</t>
  </si>
  <si>
    <t>JG120-P22</t>
  </si>
  <si>
    <t>PL10*173</t>
  </si>
  <si>
    <t>JG120-P23</t>
  </si>
  <si>
    <t>JG120-P24</t>
  </si>
  <si>
    <t>PL20*350</t>
  </si>
  <si>
    <t>JG120-P25</t>
  </si>
  <si>
    <t>PL16*171.8</t>
  </si>
  <si>
    <t>JG120-P26</t>
  </si>
  <si>
    <t>PL16*125</t>
  </si>
  <si>
    <t>JG120-P27</t>
  </si>
  <si>
    <t>PL30*270</t>
  </si>
  <si>
    <t>JG120-P28</t>
  </si>
  <si>
    <t>JG120-P29</t>
  </si>
  <si>
    <t>PL8*59.5</t>
  </si>
  <si>
    <t>JG120-P30</t>
  </si>
  <si>
    <t>PL25*120.1</t>
  </si>
  <si>
    <t>JG120-P31</t>
  </si>
  <si>
    <t>JG120-P32</t>
  </si>
  <si>
    <t>JG120-P33</t>
  </si>
  <si>
    <t>PL6*137.2</t>
  </si>
  <si>
    <t>JG120-P34</t>
  </si>
  <si>
    <t>JG120-P35</t>
  </si>
  <si>
    <t>JG120-P36</t>
  </si>
  <si>
    <t>JG120-P37</t>
  </si>
  <si>
    <t>JG120-P38</t>
  </si>
  <si>
    <t>JG120-P39</t>
  </si>
  <si>
    <t>JG120-P40</t>
  </si>
  <si>
    <t>PL6*66</t>
  </si>
  <si>
    <t>JG120-P41</t>
  </si>
  <si>
    <t>PL6*60.8</t>
  </si>
  <si>
    <t>JG120-P42</t>
  </si>
  <si>
    <t>PL6*63</t>
  </si>
  <si>
    <t>JG120-P43</t>
  </si>
  <si>
    <t>PL6*46</t>
  </si>
  <si>
    <t>JG120-RB1</t>
  </si>
  <si>
    <t>JG120-RB2</t>
  </si>
  <si>
    <t>JG120-RB3</t>
  </si>
  <si>
    <t>JG120-RB4</t>
  </si>
  <si>
    <t>JG120-RB5</t>
  </si>
  <si>
    <t>JG120-RB6</t>
  </si>
  <si>
    <t>JG120-RB7</t>
  </si>
  <si>
    <t>JG120-RB8</t>
  </si>
  <si>
    <t>JG120-RB9</t>
  </si>
  <si>
    <t>JG120-RB10</t>
  </si>
  <si>
    <t>JG120-RB11</t>
  </si>
  <si>
    <t>JG120-RB12</t>
  </si>
  <si>
    <t>JG120-RB13</t>
  </si>
  <si>
    <t>JG120-RB14</t>
  </si>
  <si>
    <t>JG120-RB15</t>
  </si>
  <si>
    <t>JG120-RB16</t>
  </si>
  <si>
    <t>JG120-RB17</t>
  </si>
  <si>
    <t>JG120-RB18</t>
  </si>
  <si>
    <t>JG120-RB19</t>
  </si>
  <si>
    <t>JG120-RB20</t>
  </si>
  <si>
    <t>JG120-RB21</t>
  </si>
  <si>
    <t>JG120-RB22</t>
  </si>
  <si>
    <t>JG120-RB23</t>
  </si>
  <si>
    <t>JG120-RB24</t>
  </si>
  <si>
    <t>JG120-RB25</t>
  </si>
  <si>
    <t>JG120-RB26</t>
  </si>
  <si>
    <t>JG120-RB27</t>
  </si>
  <si>
    <t>JG120-RB28</t>
  </si>
  <si>
    <t>PL10*22</t>
  </si>
  <si>
    <t>JG120-RB29</t>
  </si>
  <si>
    <t>D10</t>
  </si>
  <si>
    <t>JG120-RL1</t>
  </si>
  <si>
    <t>ROD50</t>
  </si>
  <si>
    <t>JG120-RL2</t>
  </si>
  <si>
    <t>D140</t>
  </si>
  <si>
    <t>JG120-U1</t>
  </si>
  <si>
    <t>JG120-WS1</t>
  </si>
  <si>
    <t>NUT-M24</t>
  </si>
  <si>
    <t>NUT-M25</t>
  </si>
  <si>
    <t>NUT_M24</t>
  </si>
  <si>
    <t>THIMB***</t>
  </si>
  <si>
    <t>BULD***</t>
  </si>
  <si>
    <t>PL16*200</t>
  </si>
  <si>
    <t>IWRC***</t>
  </si>
  <si>
    <t>╪72*5</t>
  </si>
  <si>
    <t>╪42*5</t>
  </si>
  <si>
    <t>THIM***</t>
  </si>
  <si>
    <t>24X65</t>
  </si>
  <si>
    <t>24X50</t>
  </si>
  <si>
    <t>20X45</t>
  </si>
  <si>
    <t>16X160</t>
  </si>
  <si>
    <t>16X40</t>
  </si>
  <si>
    <t>16X35</t>
  </si>
  <si>
    <t>12X35</t>
  </si>
  <si>
    <t>12X30</t>
  </si>
  <si>
    <t>10X25</t>
  </si>
  <si>
    <t>6X20</t>
  </si>
  <si>
    <t>M24X65</t>
  </si>
  <si>
    <t>M24X50</t>
  </si>
  <si>
    <t>M20X45</t>
  </si>
  <si>
    <t>M16X160</t>
  </si>
  <si>
    <t>M16X40</t>
  </si>
  <si>
    <t>M16X35</t>
  </si>
  <si>
    <t>M12X35</t>
  </si>
  <si>
    <t>M12X30</t>
  </si>
  <si>
    <t>M10X25</t>
  </si>
  <si>
    <t>M6X20</t>
  </si>
  <si>
    <t>HANDOKO</t>
  </si>
  <si>
    <t>ANGKUR_BOLT P***</t>
  </si>
  <si>
    <t>SWAY BRACE</t>
  </si>
  <si>
    <t>CLAM IKATAN A***</t>
  </si>
  <si>
    <t>JG120-FR1</t>
  </si>
  <si>
    <t>FRAME</t>
  </si>
  <si>
    <t>TURNBUCKLE M20</t>
  </si>
  <si>
    <t>BULDO***</t>
  </si>
  <si>
    <t>JG120-L2</t>
  </si>
  <si>
    <t>JG120-NUT1</t>
  </si>
  <si>
    <t>D44</t>
  </si>
  <si>
    <t>NUT-M38</t>
  </si>
  <si>
    <t>WIRE ROPE</t>
  </si>
  <si>
    <t>CASTING</t>
  </si>
  <si>
    <t>ANGKUR BOLT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</si>
</sst>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-* #,##0.00_-;\-* #,##0.00_-;_-* &quot;-&quot;_-;_-@_-"/>
  </numFmts>
  <fonts count="2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57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charset val="1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41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3" fontId="2" fillId="0" borderId="0" applyFont="0" applyFill="0" applyBorder="0" applyAlignment="0" applyProtection="0"/>
    <xf numFmtId="42" fontId="2" fillId="0" borderId="0" applyFont="0" applyFill="0" applyBorder="0" applyAlignment="0" applyProtection="0"/>
  </cellStyleXfs>
  <cellXfs count="94">
    <xf numFmtId="0" fontId="0" fillId="0" borderId="0" xfId="0"/>
    <xf numFmtId="0" fontId="19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center" vertical="center"/>
    </xf>
    <xf numFmtId="0" fontId="19" fillId="33" borderId="0" xfId="0" applyFont="1" applyFill="1" applyAlignment="1">
      <alignment horizontal="left" indent="1"/>
    </xf>
    <xf numFmtId="0" fontId="0" fillId="33" borderId="0" xfId="0" applyFill="1"/>
    <xf numFmtId="0" fontId="0" fillId="33" borderId="0" xfId="0" applyFill="1" applyAlignment="1">
      <alignment horizontal="center" vertical="center"/>
    </xf>
    <xf numFmtId="0" fontId="20" fillId="34" borderId="10" xfId="0" applyFont="1" applyFill="1" applyBorder="1" applyAlignment="1">
      <alignment horizontal="center" vertical="center" wrapText="1"/>
    </xf>
    <xf numFmtId="0" fontId="20" fillId="35" borderId="1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 indent="1"/>
    </xf>
    <xf numFmtId="164" fontId="0" fillId="0" borderId="12" xfId="1" applyNumberFormat="1" applyFont="1" applyBorder="1" applyAlignment="1">
      <alignment horizontal="right" vertical="center" indent="1"/>
    </xf>
    <xf numFmtId="0" fontId="0" fillId="0" borderId="12" xfId="0" applyBorder="1"/>
    <xf numFmtId="0" fontId="21" fillId="0" borderId="12" xfId="0" applyFont="1" applyBorder="1" applyAlignment="1">
      <alignment horizontal="center" vertical="center"/>
    </xf>
    <xf numFmtId="164" fontId="21" fillId="0" borderId="12" xfId="1" applyNumberFormat="1" applyFont="1" applyBorder="1" applyAlignment="1">
      <alignment horizontal="right" vertical="center" indent="1"/>
    </xf>
    <xf numFmtId="20" fontId="0" fillId="0" borderId="0" xfId="0" applyNumberFormat="1"/>
    <xf numFmtId="46" fontId="0" fillId="0" borderId="0" xfId="0" applyNumberFormat="1"/>
    <xf numFmtId="0" fontId="22" fillId="34" borderId="13" xfId="0" applyFont="1" applyFill="1" applyBorder="1"/>
    <xf numFmtId="0" fontId="22" fillId="34" borderId="14" xfId="0" applyFont="1" applyFill="1" applyBorder="1"/>
    <xf numFmtId="0" fontId="22" fillId="34" borderId="14" xfId="0" applyFont="1" applyFill="1" applyBorder="1" applyAlignment="1">
      <alignment horizontal="center" vertical="center"/>
    </xf>
    <xf numFmtId="0" fontId="20" fillId="34" borderId="14" xfId="0" applyFont="1" applyFill="1" applyBorder="1" applyAlignment="1">
      <alignment horizontal="right" vertical="center" indent="1"/>
    </xf>
    <xf numFmtId="164" fontId="20" fillId="34" borderId="14" xfId="0" applyNumberFormat="1" applyFont="1" applyFill="1" applyBorder="1" applyAlignment="1">
      <alignment horizontal="right" vertical="center"/>
    </xf>
    <xf numFmtId="0" fontId="20" fillId="34" borderId="15" xfId="0" applyFont="1" applyFill="1" applyBorder="1"/>
    <xf numFmtId="0" fontId="19" fillId="35" borderId="0" xfId="0" applyFont="1" applyFill="1" applyAlignment="1">
      <alignment horizontal="left" indent="1"/>
    </xf>
    <xf numFmtId="0" fontId="19" fillId="0" borderId="0" xfId="0" applyFont="1" applyAlignment="1">
      <alignment horizontal="left" vertical="center" indent="1"/>
    </xf>
    <xf numFmtId="0" fontId="20" fillId="34" borderId="10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5" borderId="12" xfId="0" applyFill="1" applyBorder="1" applyAlignment="1">
      <alignment horizontal="left" vertical="center" indent="1"/>
    </xf>
    <xf numFmtId="0" fontId="0" fillId="35" borderId="12" xfId="0" applyFill="1" applyBorder="1" applyAlignment="1">
      <alignment horizontal="center" vertical="center"/>
    </xf>
    <xf numFmtId="164" fontId="21" fillId="35" borderId="12" xfId="1" applyNumberFormat="1" applyFont="1" applyFill="1" applyBorder="1" applyAlignment="1">
      <alignment horizontal="right" vertical="center" indent="1"/>
    </xf>
    <xf numFmtId="0" fontId="0" fillId="0" borderId="20" xfId="0" applyBorder="1" applyAlignment="1">
      <alignment horizontal="left" vertical="center" indent="1"/>
    </xf>
    <xf numFmtId="0" fontId="0" fillId="0" borderId="20" xfId="0" applyBorder="1" applyAlignment="1">
      <alignment horizontal="center" vertical="center"/>
    </xf>
    <xf numFmtId="164" fontId="21" fillId="0" borderId="20" xfId="1" applyNumberFormat="1" applyFont="1" applyBorder="1" applyAlignment="1">
      <alignment horizontal="right" vertical="center" indent="1"/>
    </xf>
    <xf numFmtId="0" fontId="0" fillId="0" borderId="20" xfId="0" applyBorder="1"/>
    <xf numFmtId="0" fontId="18" fillId="34" borderId="13" xfId="0" applyFont="1" applyFill="1" applyBorder="1"/>
    <xf numFmtId="0" fontId="18" fillId="34" borderId="14" xfId="0" applyFont="1" applyFill="1" applyBorder="1"/>
    <xf numFmtId="0" fontId="18" fillId="34" borderId="14" xfId="0" applyFont="1" applyFill="1" applyBorder="1" applyAlignment="1">
      <alignment horizontal="center" vertical="center"/>
    </xf>
    <xf numFmtId="164" fontId="20" fillId="34" borderId="17" xfId="1" applyNumberFormat="1" applyFont="1" applyFill="1" applyBorder="1" applyAlignment="1">
      <alignment horizontal="right" vertical="top"/>
    </xf>
    <xf numFmtId="0" fontId="0" fillId="0" borderId="0" xfId="0" applyAlignment="1">
      <alignment horizontal="left" vertical="center" indent="1"/>
    </xf>
    <xf numFmtId="164" fontId="0" fillId="0" borderId="0" xfId="1" applyNumberFormat="1" applyFont="1" applyAlignment="1">
      <alignment horizontal="right" vertical="center" indent="1"/>
    </xf>
    <xf numFmtId="0" fontId="0" fillId="33" borderId="0" xfId="0" applyFill="1" applyAlignment="1">
      <alignment horizontal="left" vertical="center" indent="1"/>
    </xf>
    <xf numFmtId="164" fontId="0" fillId="33" borderId="0" xfId="1" applyNumberFormat="1" applyFont="1" applyFill="1" applyAlignment="1">
      <alignment horizontal="right" vertical="center" indent="1"/>
    </xf>
    <xf numFmtId="0" fontId="20" fillId="34" borderId="10" xfId="0" applyFont="1" applyFill="1" applyBorder="1" applyAlignment="1">
      <alignment horizontal="left" vertical="center" indent="1"/>
    </xf>
    <xf numFmtId="164" fontId="20" fillId="34" borderId="10" xfId="1" applyNumberFormat="1" applyFont="1" applyFill="1" applyBorder="1" applyAlignment="1">
      <alignment horizontal="center" vertical="center" wrapText="1"/>
    </xf>
    <xf numFmtId="164" fontId="20" fillId="34" borderId="10" xfId="1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center" indent="1"/>
    </xf>
    <xf numFmtId="0" fontId="0" fillId="0" borderId="21" xfId="0" applyBorder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164" fontId="20" fillId="34" borderId="14" xfId="1" applyNumberFormat="1" applyFont="1" applyFill="1" applyBorder="1" applyAlignment="1">
      <alignment horizontal="right" vertical="top"/>
    </xf>
    <xf numFmtId="0" fontId="20" fillId="34" borderId="14" xfId="0" applyFont="1" applyFill="1" applyBorder="1" applyAlignment="1">
      <alignment horizontal="center" vertical="center"/>
    </xf>
    <xf numFmtId="164" fontId="20" fillId="34" borderId="18" xfId="0" applyNumberFormat="1" applyFont="1" applyFill="1" applyBorder="1"/>
    <xf numFmtId="0" fontId="20" fillId="34" borderId="14" xfId="0" applyFont="1" applyFill="1" applyBorder="1"/>
    <xf numFmtId="164" fontId="0" fillId="0" borderId="20" xfId="1" applyNumberFormat="1" applyFont="1" applyBorder="1" applyAlignment="1">
      <alignment horizontal="right" vertical="center" indent="1"/>
    </xf>
    <xf numFmtId="164" fontId="0" fillId="0" borderId="21" xfId="1" applyNumberFormat="1" applyFont="1" applyBorder="1" applyAlignment="1">
      <alignment horizontal="right" vertical="center" indent="1"/>
    </xf>
    <xf numFmtId="0" fontId="0" fillId="0" borderId="21" xfId="0" applyBorder="1"/>
    <xf numFmtId="0" fontId="0" fillId="0" borderId="19" xfId="0" applyBorder="1" applyAlignment="1">
      <alignment horizontal="left" vertical="center" indent="1"/>
    </xf>
    <xf numFmtId="164" fontId="0" fillId="0" borderId="19" xfId="1" applyNumberFormat="1" applyFont="1" applyBorder="1" applyAlignment="1">
      <alignment horizontal="right" vertical="center" indent="1"/>
    </xf>
    <xf numFmtId="0" fontId="0" fillId="0" borderId="19" xfId="0" applyBorder="1"/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left" vertical="center" indent="1"/>
    </xf>
    <xf numFmtId="164" fontId="0" fillId="0" borderId="22" xfId="1" applyNumberFormat="1" applyFont="1" applyBorder="1" applyAlignment="1">
      <alignment horizontal="right" vertical="center" indent="1"/>
    </xf>
    <xf numFmtId="0" fontId="0" fillId="0" borderId="22" xfId="0" applyBorder="1"/>
    <xf numFmtId="0" fontId="0" fillId="0" borderId="0" xfId="0" applyAlignment="1">
      <alignment horizontal="center"/>
    </xf>
    <xf numFmtId="0" fontId="0" fillId="36" borderId="0" xfId="0" applyFill="1"/>
    <xf numFmtId="0" fontId="0" fillId="36" borderId="0" xfId="0" applyFill="1" applyAlignment="1">
      <alignment horizontal="center"/>
    </xf>
    <xf numFmtId="0" fontId="0" fillId="33" borderId="0" xfId="0" applyFill="1" applyAlignment="1">
      <alignment horizontal="center"/>
    </xf>
    <xf numFmtId="43" fontId="20" fillId="34" borderId="10" xfId="43" applyFont="1" applyFill="1" applyBorder="1" applyAlignment="1">
      <alignment horizontal="center" vertical="center" wrapText="1"/>
    </xf>
    <xf numFmtId="0" fontId="19" fillId="35" borderId="23" xfId="0" applyFont="1" applyFill="1" applyBorder="1" applyAlignment="1">
      <alignment horizontal="center" vertical="center"/>
    </xf>
    <xf numFmtId="0" fontId="19" fillId="35" borderId="23" xfId="0" applyFont="1" applyFill="1" applyBorder="1" applyAlignment="1">
      <alignment horizontal="center" vertical="center" wrapText="1"/>
    </xf>
    <xf numFmtId="0" fontId="1" fillId="35" borderId="21" xfId="0" applyFont="1" applyFill="1" applyBorder="1" applyAlignment="1">
      <alignment horizontal="center" vertical="center"/>
    </xf>
    <xf numFmtId="164" fontId="0" fillId="0" borderId="12" xfId="1" applyNumberFormat="1" applyFont="1" applyBorder="1" applyAlignment="1">
      <alignment vertical="center"/>
    </xf>
    <xf numFmtId="0" fontId="0" fillId="0" borderId="21" xfId="0" applyBorder="1" applyAlignment="1">
      <alignment horizontal="center"/>
    </xf>
    <xf numFmtId="164" fontId="0" fillId="0" borderId="21" xfId="1" applyNumberFormat="1" applyFont="1" applyBorder="1" applyAlignment="1">
      <alignment horizontal="left" vertical="center" indent="2"/>
    </xf>
    <xf numFmtId="0" fontId="22" fillId="34" borderId="19" xfId="0" applyFont="1" applyFill="1" applyBorder="1"/>
    <xf numFmtId="0" fontId="20" fillId="34" borderId="19" xfId="0" applyFont="1" applyFill="1" applyBorder="1" applyAlignment="1">
      <alignment vertical="center"/>
    </xf>
    <xf numFmtId="0" fontId="20" fillId="34" borderId="19" xfId="0" applyFont="1" applyFill="1" applyBorder="1" applyAlignment="1">
      <alignment horizontal="center" vertical="center"/>
    </xf>
    <xf numFmtId="164" fontId="20" fillId="34" borderId="19" xfId="1" applyNumberFormat="1" applyFont="1" applyFill="1" applyBorder="1" applyAlignment="1">
      <alignment horizontal="left" vertical="center" indent="2"/>
    </xf>
    <xf numFmtId="42" fontId="19" fillId="0" borderId="0" xfId="44" applyFont="1"/>
    <xf numFmtId="164" fontId="0" fillId="0" borderId="0" xfId="1" applyNumberFormat="1" applyFont="1" applyBorder="1" applyAlignment="1">
      <alignment horizontal="right" vertical="center" indent="1"/>
    </xf>
    <xf numFmtId="0" fontId="18" fillId="34" borderId="24" xfId="0" applyFont="1" applyFill="1" applyBorder="1" applyAlignment="1">
      <alignment horizontal="center" vertical="center"/>
    </xf>
    <xf numFmtId="0" fontId="18" fillId="34" borderId="24" xfId="0" applyFont="1" applyFill="1" applyBorder="1" applyAlignment="1">
      <alignment horizontal="left" vertical="center" indent="1"/>
    </xf>
    <xf numFmtId="164" fontId="20" fillId="34" borderId="24" xfId="1" applyNumberFormat="1" applyFont="1" applyFill="1" applyBorder="1" applyAlignment="1">
      <alignment horizontal="right" vertical="center" indent="1"/>
    </xf>
    <xf numFmtId="0" fontId="20" fillId="34" borderId="24" xfId="0" applyFont="1" applyFill="1" applyBorder="1"/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left" vertical="center" indent="1"/>
    </xf>
    <xf numFmtId="164" fontId="0" fillId="0" borderId="16" xfId="1" applyNumberFormat="1" applyFont="1" applyBorder="1" applyAlignment="1">
      <alignment horizontal="right" vertical="center" indent="1"/>
    </xf>
    <xf numFmtId="0" fontId="0" fillId="0" borderId="16" xfId="0" applyBorder="1"/>
    <xf numFmtId="0" fontId="20" fillId="34" borderId="10" xfId="0" applyFont="1" applyFill="1" applyBorder="1" applyAlignment="1">
      <alignment horizontal="left" vertical="center" wrapText="1" indent="1"/>
    </xf>
    <xf numFmtId="0" fontId="20" fillId="35" borderId="11" xfId="0" applyFont="1" applyFill="1" applyBorder="1" applyAlignment="1">
      <alignment horizontal="left" vertical="center" wrapText="1" indent="1"/>
    </xf>
    <xf numFmtId="0" fontId="20" fillId="34" borderId="15" xfId="0" applyFont="1" applyFill="1" applyBorder="1" applyAlignment="1">
      <alignment horizontal="left" vertical="center" indent="1"/>
    </xf>
    <xf numFmtId="164" fontId="0" fillId="0" borderId="0" xfId="1" applyNumberFormat="1" applyFont="1" applyFill="1" applyBorder="1" applyAlignment="1">
      <alignment horizontal="right" vertical="center" indent="1"/>
    </xf>
    <xf numFmtId="164" fontId="0" fillId="35" borderId="12" xfId="1" applyNumberFormat="1" applyFont="1" applyFill="1" applyBorder="1" applyAlignment="1">
      <alignment horizontal="right" vertical="center" indent="1"/>
    </xf>
    <xf numFmtId="164" fontId="0" fillId="0" borderId="21" xfId="0" applyNumberFormat="1" applyBorder="1"/>
    <xf numFmtId="15" fontId="19" fillId="0" borderId="0" xfId="0" applyNumberFormat="1" applyFont="1" applyAlignment="1">
      <alignment horizontal="left" indent="1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Comma [0]" xfId="1" builtinId="6"/>
    <cellStyle name="Currency [0]" xfId="44" builtinId="7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487680</xdr:colOff>
      <xdr:row>0</xdr:row>
      <xdr:rowOff>0</xdr:rowOff>
    </xdr:from>
    <xdr:to>
      <xdr:col>9</xdr:col>
      <xdr:colOff>519058</xdr:colOff>
      <xdr:row>3</xdr:row>
      <xdr:rowOff>106680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62DC42-81ED-43B0-88D2-77DC17AFE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8360" y="0"/>
          <a:ext cx="2264038" cy="6553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537882</xdr:colOff>
      <xdr:row>0</xdr:row>
      <xdr:rowOff>8965</xdr:rowOff>
    </xdr:from>
    <xdr:to>
      <xdr:col>10</xdr:col>
      <xdr:colOff>506955</xdr:colOff>
      <xdr:row>3</xdr:row>
      <xdr:rowOff>126403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638FCE-FC6E-476F-AF49-E07A10F56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5364" y="8965"/>
          <a:ext cx="2264038" cy="6553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627529</xdr:colOff>
      <xdr:row>0</xdr:row>
      <xdr:rowOff>8965</xdr:rowOff>
    </xdr:from>
    <xdr:to>
      <xdr:col>11</xdr:col>
      <xdr:colOff>426273</xdr:colOff>
      <xdr:row>3</xdr:row>
      <xdr:rowOff>126403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FDE91D-6DFB-44BF-AF94-4A346581C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1035" y="8965"/>
          <a:ext cx="2264038" cy="6553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412377</xdr:colOff>
      <xdr:row>3</xdr:row>
      <xdr:rowOff>35860</xdr:rowOff>
    </xdr:from>
    <xdr:to>
      <xdr:col>11</xdr:col>
      <xdr:colOff>67685</xdr:colOff>
      <xdr:row>6</xdr:row>
      <xdr:rowOff>153297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B69300C-0197-4554-BD3A-37C8AD30F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2142" y="573742"/>
          <a:ext cx="2264038" cy="6553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4"/>
  <sheetViews>
    <sheetView tabSelected="1" zoomScale="85" zoomScaleNormal="85" workbookViewId="0">
      <selection activeCell="F21" sqref="F21"/>
    </sheetView>
  </sheetViews>
  <sheetFormatPr defaultRowHeight="14.4" x14ac:dyDescent="0.3"/>
  <cols>
    <col min="1" max="1" width="6.21875" customWidth="1"/>
    <col min="2" max="2" width="16.5546875" bestFit="1" customWidth="1"/>
    <col min="3" max="3" width="3.33203125" style="3" customWidth="1"/>
    <col min="4" max="4" width="23.21875" bestFit="1" customWidth="1"/>
    <col min="5" max="5" width="8.77734375" style="3"/>
    <col min="6" max="6" width="23.21875" bestFit="1" customWidth="1"/>
    <col min="7" max="7" width="8.77734375" style="3"/>
    <col min="8" max="8" width="11.44140625" bestFit="1" customWidth="1"/>
    <col min="9" max="9" width="12.33203125" bestFit="1" customWidth="1"/>
    <col min="10" max="10" width="20.77734375" style="38" bestFit="1" customWidth="1"/>
    <col min="11" max="11" width="10.5546875" bestFit="1" customWidth="1"/>
    <col min="20" max="20" width="12.77734375" customWidth="1"/>
  </cols>
  <sheetData>
    <row r="1" spans="1:20" x14ac:dyDescent="0.3">
      <c r="A1" s="1" t="s">
        <v>0</v>
      </c>
      <c r="B1" s="2"/>
    </row>
    <row r="2" spans="1:20" x14ac:dyDescent="0.3">
      <c r="A2" s="1" t="s">
        <v>213</v>
      </c>
      <c r="B2" s="2"/>
    </row>
    <row r="3" spans="1:20" x14ac:dyDescent="0.3">
      <c r="A3" s="93">
        <v>44959</v>
      </c>
      <c r="B3" s="93"/>
    </row>
    <row r="4" spans="1:20" x14ac:dyDescent="0.3">
      <c r="A4" s="23">
        <f>498</f>
        <v>498</v>
      </c>
    </row>
    <row r="5" spans="1:20" x14ac:dyDescent="0.3">
      <c r="A5" s="23"/>
    </row>
    <row r="6" spans="1:20" ht="9" customHeight="1" x14ac:dyDescent="0.3">
      <c r="A6" s="4"/>
      <c r="B6" s="5"/>
      <c r="C6" s="6"/>
      <c r="D6" s="5"/>
      <c r="E6" s="6"/>
      <c r="F6" s="5"/>
      <c r="G6" s="6"/>
      <c r="H6" s="5"/>
      <c r="I6" s="5"/>
      <c r="J6" s="40"/>
    </row>
    <row r="7" spans="1:20" ht="39.450000000000003" customHeight="1" thickBot="1" x14ac:dyDescent="0.35">
      <c r="A7" s="7" t="s">
        <v>8</v>
      </c>
      <c r="B7" s="7" t="s">
        <v>1</v>
      </c>
      <c r="C7" s="7" t="s">
        <v>2</v>
      </c>
      <c r="D7" s="7" t="s">
        <v>3</v>
      </c>
      <c r="E7" s="7" t="s">
        <v>4</v>
      </c>
      <c r="F7" s="7" t="s">
        <v>5</v>
      </c>
      <c r="G7" s="7" t="s">
        <v>9</v>
      </c>
      <c r="H7" s="7" t="s">
        <v>6</v>
      </c>
      <c r="I7" s="7" t="s">
        <v>7</v>
      </c>
      <c r="J7" s="87" t="s">
        <v>10</v>
      </c>
    </row>
    <row r="8" spans="1:20" ht="8.5500000000000007" customHeight="1" thickTop="1" x14ac:dyDescent="0.3">
      <c r="A8" s="8"/>
      <c r="B8" s="8"/>
      <c r="C8" s="8"/>
      <c r="D8" s="8"/>
      <c r="E8" s="8"/>
      <c r="F8" s="8"/>
      <c r="G8" s="8"/>
      <c r="H8" s="8"/>
      <c r="I8" s="8"/>
      <c r="J8" s="88"/>
    </row>
    <row r="9" spans="1:20" x14ac:dyDescent="0.3">
      <c r="A9" s="9">
        <v>1</v>
      </c>
      <c r="B9" s="10" t="s">
        <v>77</v>
      </c>
      <c r="C9" s="9"/>
      <c r="D9" s="10" t="s">
        <v>78</v>
      </c>
      <c r="E9" s="9">
        <v>60</v>
      </c>
      <c r="F9" s="10" t="s">
        <v>50</v>
      </c>
      <c r="G9" s="9">
        <v>48</v>
      </c>
      <c r="H9" s="11">
        <v>0</v>
      </c>
      <c r="I9" s="11">
        <v>0</v>
      </c>
      <c r="J9" s="10" t="s">
        <v>75</v>
      </c>
      <c r="M9" s="78"/>
    </row>
    <row r="10" spans="1:20" x14ac:dyDescent="0.3">
      <c r="A10" s="9">
        <v>2</v>
      </c>
      <c r="B10" s="10" t="s">
        <v>79</v>
      </c>
      <c r="C10" s="9"/>
      <c r="D10" s="10" t="s">
        <v>80</v>
      </c>
      <c r="E10" s="9">
        <v>4</v>
      </c>
      <c r="F10" s="10" t="s">
        <v>81</v>
      </c>
      <c r="G10" s="9">
        <v>1790</v>
      </c>
      <c r="H10" s="11">
        <v>125.88</v>
      </c>
      <c r="I10" s="11">
        <v>503.5</v>
      </c>
      <c r="J10" s="10" t="s">
        <v>74</v>
      </c>
    </row>
    <row r="11" spans="1:20" x14ac:dyDescent="0.3">
      <c r="A11" s="9">
        <v>3</v>
      </c>
      <c r="B11" s="10" t="s">
        <v>82</v>
      </c>
      <c r="C11" s="9"/>
      <c r="D11" s="10" t="s">
        <v>362</v>
      </c>
      <c r="E11" s="9">
        <v>64</v>
      </c>
      <c r="F11" s="10" t="s">
        <v>65</v>
      </c>
      <c r="G11" s="9">
        <v>1010</v>
      </c>
      <c r="H11" s="11">
        <v>2.41</v>
      </c>
      <c r="I11" s="11">
        <v>154.31</v>
      </c>
      <c r="J11" s="10" t="s">
        <v>375</v>
      </c>
    </row>
    <row r="12" spans="1:20" x14ac:dyDescent="0.3">
      <c r="A12" s="9">
        <v>4</v>
      </c>
      <c r="B12" s="10" t="s">
        <v>83</v>
      </c>
      <c r="C12" s="9"/>
      <c r="D12" s="10" t="s">
        <v>84</v>
      </c>
      <c r="E12" s="9">
        <v>8</v>
      </c>
      <c r="F12" s="10" t="s">
        <v>85</v>
      </c>
      <c r="G12" s="9">
        <v>1335</v>
      </c>
      <c r="H12" s="11">
        <v>15.3</v>
      </c>
      <c r="I12" s="11">
        <v>122.36</v>
      </c>
      <c r="J12" s="10" t="s">
        <v>76</v>
      </c>
    </row>
    <row r="13" spans="1:20" x14ac:dyDescent="0.3">
      <c r="A13" s="9">
        <v>5</v>
      </c>
      <c r="B13" s="10" t="s">
        <v>86</v>
      </c>
      <c r="C13" s="9"/>
      <c r="D13" s="10" t="s">
        <v>87</v>
      </c>
      <c r="E13" s="9">
        <v>4</v>
      </c>
      <c r="F13" s="10" t="s">
        <v>88</v>
      </c>
      <c r="G13" s="9">
        <v>416</v>
      </c>
      <c r="H13" s="11">
        <v>13.75</v>
      </c>
      <c r="I13" s="11">
        <v>55.02</v>
      </c>
      <c r="J13" s="10" t="s">
        <v>74</v>
      </c>
    </row>
    <row r="14" spans="1:20" ht="16.95" customHeight="1" x14ac:dyDescent="0.3">
      <c r="A14" s="9">
        <v>6</v>
      </c>
      <c r="B14" s="10" t="s">
        <v>89</v>
      </c>
      <c r="C14" s="9"/>
      <c r="D14" s="10" t="s">
        <v>90</v>
      </c>
      <c r="E14" s="9">
        <v>8</v>
      </c>
      <c r="F14" s="10" t="s">
        <v>91</v>
      </c>
      <c r="G14" s="9">
        <v>361</v>
      </c>
      <c r="H14" s="11">
        <v>1.1100000000000001</v>
      </c>
      <c r="I14" s="11">
        <v>8.8800000000000008</v>
      </c>
      <c r="J14" s="10" t="s">
        <v>375</v>
      </c>
    </row>
    <row r="15" spans="1:20" x14ac:dyDescent="0.3">
      <c r="A15" s="9">
        <v>7</v>
      </c>
      <c r="B15" s="10" t="s">
        <v>92</v>
      </c>
      <c r="C15" s="9"/>
      <c r="D15" s="10" t="s">
        <v>93</v>
      </c>
      <c r="E15" s="9">
        <v>4</v>
      </c>
      <c r="F15" s="10" t="s">
        <v>94</v>
      </c>
      <c r="G15" s="13">
        <v>1663</v>
      </c>
      <c r="H15" s="11">
        <v>14.41</v>
      </c>
      <c r="I15" s="11">
        <v>57.65</v>
      </c>
      <c r="J15" s="10" t="s">
        <v>74</v>
      </c>
      <c r="S15" s="15"/>
    </row>
    <row r="16" spans="1:20" x14ac:dyDescent="0.3">
      <c r="A16" s="9">
        <v>8</v>
      </c>
      <c r="B16" s="10" t="s">
        <v>95</v>
      </c>
      <c r="C16" s="9"/>
      <c r="D16" s="10" t="s">
        <v>93</v>
      </c>
      <c r="E16" s="9">
        <v>4</v>
      </c>
      <c r="F16" s="10" t="s">
        <v>94</v>
      </c>
      <c r="G16" s="9">
        <v>1109</v>
      </c>
      <c r="H16" s="11">
        <v>9.61</v>
      </c>
      <c r="I16" s="11">
        <v>38.44</v>
      </c>
      <c r="J16" s="10" t="s">
        <v>74</v>
      </c>
      <c r="S16" s="16"/>
      <c r="T16" s="16"/>
    </row>
    <row r="17" spans="1:20" x14ac:dyDescent="0.3">
      <c r="A17" s="9">
        <v>9</v>
      </c>
      <c r="B17" s="10" t="s">
        <v>96</v>
      </c>
      <c r="C17" s="9"/>
      <c r="D17" s="10" t="s">
        <v>93</v>
      </c>
      <c r="E17" s="9">
        <v>4</v>
      </c>
      <c r="F17" s="10" t="s">
        <v>94</v>
      </c>
      <c r="G17" s="9">
        <v>464</v>
      </c>
      <c r="H17" s="11">
        <v>4.03</v>
      </c>
      <c r="I17" s="11">
        <v>16.100000000000001</v>
      </c>
      <c r="J17" s="10" t="s">
        <v>74</v>
      </c>
    </row>
    <row r="18" spans="1:20" x14ac:dyDescent="0.3">
      <c r="A18" s="9">
        <v>10</v>
      </c>
      <c r="B18" s="10" t="s">
        <v>97</v>
      </c>
      <c r="C18" s="9"/>
      <c r="D18" s="10" t="s">
        <v>98</v>
      </c>
      <c r="E18" s="9">
        <v>12</v>
      </c>
      <c r="F18" s="10" t="s">
        <v>94</v>
      </c>
      <c r="G18" s="9">
        <v>1440</v>
      </c>
      <c r="H18" s="11">
        <v>12.48</v>
      </c>
      <c r="I18" s="11">
        <v>149.76</v>
      </c>
      <c r="J18" s="10" t="s">
        <v>74</v>
      </c>
      <c r="S18" s="16"/>
      <c r="T18" s="16"/>
    </row>
    <row r="19" spans="1:20" x14ac:dyDescent="0.3">
      <c r="A19" s="9">
        <v>11</v>
      </c>
      <c r="B19" s="10" t="s">
        <v>99</v>
      </c>
      <c r="C19" s="9"/>
      <c r="D19" s="10" t="s">
        <v>100</v>
      </c>
      <c r="E19" s="9">
        <v>16</v>
      </c>
      <c r="F19" s="10" t="s">
        <v>101</v>
      </c>
      <c r="G19" s="9">
        <v>3877</v>
      </c>
      <c r="H19" s="11">
        <v>20.82</v>
      </c>
      <c r="I19" s="11">
        <v>333.06</v>
      </c>
      <c r="J19" s="10" t="s">
        <v>74</v>
      </c>
      <c r="S19" s="15"/>
      <c r="T19" s="16"/>
    </row>
    <row r="20" spans="1:20" x14ac:dyDescent="0.3">
      <c r="A20" s="9">
        <v>12</v>
      </c>
      <c r="B20" s="10" t="s">
        <v>102</v>
      </c>
      <c r="C20" s="9"/>
      <c r="D20" s="10" t="s">
        <v>100</v>
      </c>
      <c r="E20" s="9">
        <v>8</v>
      </c>
      <c r="F20" s="10" t="s">
        <v>101</v>
      </c>
      <c r="G20" s="9">
        <v>2649</v>
      </c>
      <c r="H20" s="11">
        <v>14.22</v>
      </c>
      <c r="I20" s="11">
        <v>113.78</v>
      </c>
      <c r="J20" s="10" t="s">
        <v>74</v>
      </c>
      <c r="S20" s="15"/>
      <c r="T20" s="15"/>
    </row>
    <row r="21" spans="1:20" x14ac:dyDescent="0.3">
      <c r="A21" s="9">
        <v>13</v>
      </c>
      <c r="B21" s="10" t="s">
        <v>103</v>
      </c>
      <c r="C21" s="9"/>
      <c r="D21" s="10" t="s">
        <v>100</v>
      </c>
      <c r="E21" s="9">
        <v>4</v>
      </c>
      <c r="F21" s="10" t="s">
        <v>101</v>
      </c>
      <c r="G21" s="9">
        <v>3566</v>
      </c>
      <c r="H21" s="11">
        <v>19.149999999999999</v>
      </c>
      <c r="I21" s="11">
        <v>76.59</v>
      </c>
      <c r="J21" s="10" t="s">
        <v>74</v>
      </c>
    </row>
    <row r="22" spans="1:20" x14ac:dyDescent="0.3">
      <c r="A22" s="9">
        <v>14</v>
      </c>
      <c r="B22" s="10" t="s">
        <v>104</v>
      </c>
      <c r="C22" s="9"/>
      <c r="D22" s="10" t="s">
        <v>100</v>
      </c>
      <c r="E22" s="9">
        <v>4</v>
      </c>
      <c r="F22" s="10" t="s">
        <v>101</v>
      </c>
      <c r="G22" s="9">
        <v>3946</v>
      </c>
      <c r="H22" s="11">
        <v>21.19</v>
      </c>
      <c r="I22" s="11">
        <v>84.75</v>
      </c>
      <c r="J22" s="10" t="s">
        <v>74</v>
      </c>
    </row>
    <row r="23" spans="1:20" x14ac:dyDescent="0.3">
      <c r="A23" s="9">
        <v>15</v>
      </c>
      <c r="B23" s="10" t="s">
        <v>105</v>
      </c>
      <c r="C23" s="9"/>
      <c r="D23" s="10" t="s">
        <v>100</v>
      </c>
      <c r="E23" s="9">
        <v>8</v>
      </c>
      <c r="F23" s="10" t="s">
        <v>101</v>
      </c>
      <c r="G23" s="9">
        <v>893</v>
      </c>
      <c r="H23" s="11">
        <v>4.79</v>
      </c>
      <c r="I23" s="11">
        <v>38.35</v>
      </c>
      <c r="J23" s="10" t="s">
        <v>74</v>
      </c>
    </row>
    <row r="24" spans="1:20" x14ac:dyDescent="0.3">
      <c r="A24" s="9">
        <v>16</v>
      </c>
      <c r="B24" s="10" t="s">
        <v>106</v>
      </c>
      <c r="C24" s="9"/>
      <c r="D24" s="10" t="s">
        <v>100</v>
      </c>
      <c r="E24" s="9">
        <v>8</v>
      </c>
      <c r="F24" s="10" t="s">
        <v>101</v>
      </c>
      <c r="G24" s="9">
        <v>2058</v>
      </c>
      <c r="H24" s="11">
        <v>11.05</v>
      </c>
      <c r="I24" s="11">
        <v>88.39</v>
      </c>
      <c r="J24" s="10" t="s">
        <v>74</v>
      </c>
    </row>
    <row r="25" spans="1:20" x14ac:dyDescent="0.3">
      <c r="A25" s="9">
        <v>17</v>
      </c>
      <c r="B25" s="10" t="s">
        <v>107</v>
      </c>
      <c r="C25" s="9"/>
      <c r="D25" s="10" t="s">
        <v>100</v>
      </c>
      <c r="E25" s="9">
        <v>8</v>
      </c>
      <c r="F25" s="10" t="s">
        <v>101</v>
      </c>
      <c r="G25" s="9">
        <v>1316</v>
      </c>
      <c r="H25" s="11">
        <v>7.07</v>
      </c>
      <c r="I25" s="11">
        <v>56.53</v>
      </c>
      <c r="J25" s="10" t="s">
        <v>74</v>
      </c>
    </row>
    <row r="26" spans="1:20" x14ac:dyDescent="0.3">
      <c r="A26" s="9">
        <v>18</v>
      </c>
      <c r="B26" s="10" t="s">
        <v>108</v>
      </c>
      <c r="C26" s="9"/>
      <c r="D26" s="10" t="s">
        <v>100</v>
      </c>
      <c r="E26" s="9">
        <v>4</v>
      </c>
      <c r="F26" s="10" t="s">
        <v>101</v>
      </c>
      <c r="G26" s="9">
        <v>3566</v>
      </c>
      <c r="H26" s="11">
        <v>19.149999999999999</v>
      </c>
      <c r="I26" s="11">
        <v>76.59</v>
      </c>
      <c r="J26" s="10" t="s">
        <v>74</v>
      </c>
    </row>
    <row r="27" spans="1:20" x14ac:dyDescent="0.3">
      <c r="A27" s="9">
        <v>19</v>
      </c>
      <c r="B27" s="10" t="s">
        <v>109</v>
      </c>
      <c r="C27" s="9"/>
      <c r="D27" s="10" t="s">
        <v>100</v>
      </c>
      <c r="E27" s="9">
        <v>4</v>
      </c>
      <c r="F27" s="10" t="s">
        <v>101</v>
      </c>
      <c r="G27" s="9">
        <v>3946</v>
      </c>
      <c r="H27" s="11">
        <v>21.19</v>
      </c>
      <c r="I27" s="11">
        <v>84.75</v>
      </c>
      <c r="J27" s="10" t="s">
        <v>74</v>
      </c>
    </row>
    <row r="28" spans="1:20" x14ac:dyDescent="0.3">
      <c r="A28" s="9">
        <v>20</v>
      </c>
      <c r="B28" s="10" t="s">
        <v>110</v>
      </c>
      <c r="C28" s="9"/>
      <c r="D28" s="10" t="s">
        <v>100</v>
      </c>
      <c r="E28" s="9">
        <v>32</v>
      </c>
      <c r="F28" s="10" t="s">
        <v>101</v>
      </c>
      <c r="G28" s="9">
        <v>1839</v>
      </c>
      <c r="H28" s="11">
        <v>9.8800000000000008</v>
      </c>
      <c r="I28" s="11">
        <v>316.01</v>
      </c>
      <c r="J28" s="10" t="s">
        <v>74</v>
      </c>
    </row>
    <row r="29" spans="1:20" x14ac:dyDescent="0.3">
      <c r="A29" s="9">
        <v>21</v>
      </c>
      <c r="B29" s="10" t="s">
        <v>111</v>
      </c>
      <c r="C29" s="9"/>
      <c r="D29" s="10" t="s">
        <v>363</v>
      </c>
      <c r="E29" s="9">
        <v>96</v>
      </c>
      <c r="F29" s="10" t="s">
        <v>112</v>
      </c>
      <c r="G29" s="9">
        <v>2372</v>
      </c>
      <c r="H29" s="11">
        <v>8.85</v>
      </c>
      <c r="I29" s="11">
        <v>849.15</v>
      </c>
      <c r="J29" s="10" t="s">
        <v>74</v>
      </c>
    </row>
    <row r="30" spans="1:20" x14ac:dyDescent="0.3">
      <c r="A30" s="9">
        <v>22</v>
      </c>
      <c r="B30" s="10" t="s">
        <v>113</v>
      </c>
      <c r="C30" s="9"/>
      <c r="D30" s="10" t="s">
        <v>51</v>
      </c>
      <c r="E30" s="9">
        <v>188</v>
      </c>
      <c r="F30" s="10" t="s">
        <v>114</v>
      </c>
      <c r="G30" s="9">
        <v>202</v>
      </c>
      <c r="H30" s="11">
        <v>1.54</v>
      </c>
      <c r="I30" s="11">
        <v>290.37</v>
      </c>
      <c r="J30" s="10" t="s">
        <v>74</v>
      </c>
    </row>
    <row r="31" spans="1:20" x14ac:dyDescent="0.3">
      <c r="A31" s="9">
        <v>23</v>
      </c>
      <c r="B31" s="10" t="s">
        <v>115</v>
      </c>
      <c r="C31" s="9"/>
      <c r="D31" s="10" t="s">
        <v>364</v>
      </c>
      <c r="E31" s="9">
        <v>40</v>
      </c>
      <c r="F31" s="10" t="s">
        <v>55</v>
      </c>
      <c r="G31" s="9">
        <v>150</v>
      </c>
      <c r="H31" s="11">
        <v>0.42</v>
      </c>
      <c r="I31" s="11">
        <v>16.96</v>
      </c>
      <c r="J31" s="10" t="s">
        <v>74</v>
      </c>
    </row>
    <row r="32" spans="1:20" x14ac:dyDescent="0.3">
      <c r="A32" s="9">
        <v>24</v>
      </c>
      <c r="B32" s="10" t="s">
        <v>116</v>
      </c>
      <c r="C32" s="9"/>
      <c r="D32" s="10" t="s">
        <v>117</v>
      </c>
      <c r="E32" s="9">
        <v>49</v>
      </c>
      <c r="F32" s="10" t="s">
        <v>118</v>
      </c>
      <c r="G32" s="9">
        <v>500</v>
      </c>
      <c r="H32" s="11">
        <v>1.65</v>
      </c>
      <c r="I32" s="11">
        <v>80.7</v>
      </c>
      <c r="J32" s="10" t="s">
        <v>74</v>
      </c>
    </row>
    <row r="33" spans="1:10" x14ac:dyDescent="0.3">
      <c r="A33" s="9">
        <v>25</v>
      </c>
      <c r="B33" s="10" t="s">
        <v>119</v>
      </c>
      <c r="C33" s="9"/>
      <c r="D33" s="10" t="s">
        <v>120</v>
      </c>
      <c r="E33" s="9">
        <v>4</v>
      </c>
      <c r="F33" s="10" t="s">
        <v>121</v>
      </c>
      <c r="G33" s="9">
        <v>196</v>
      </c>
      <c r="H33" s="11">
        <v>1.85</v>
      </c>
      <c r="I33" s="11">
        <v>7.39</v>
      </c>
      <c r="J33" s="10" t="s">
        <v>74</v>
      </c>
    </row>
    <row r="34" spans="1:10" x14ac:dyDescent="0.3">
      <c r="A34" s="9">
        <v>26</v>
      </c>
      <c r="B34" s="10" t="s">
        <v>365</v>
      </c>
      <c r="C34" s="9"/>
      <c r="D34" s="10" t="s">
        <v>366</v>
      </c>
      <c r="E34" s="9">
        <v>96</v>
      </c>
      <c r="F34" s="10" t="s">
        <v>101</v>
      </c>
      <c r="G34" s="9">
        <v>2318</v>
      </c>
      <c r="H34" s="11">
        <v>12.45</v>
      </c>
      <c r="I34" s="11">
        <v>1194.8399999999999</v>
      </c>
      <c r="J34" s="10" t="s">
        <v>74</v>
      </c>
    </row>
    <row r="35" spans="1:10" x14ac:dyDescent="0.3">
      <c r="A35" s="9">
        <v>27</v>
      </c>
      <c r="B35" s="10" t="s">
        <v>122</v>
      </c>
      <c r="C35" s="9"/>
      <c r="D35" s="10" t="s">
        <v>52</v>
      </c>
      <c r="E35" s="9">
        <v>2</v>
      </c>
      <c r="F35" s="10" t="s">
        <v>49</v>
      </c>
      <c r="G35" s="9">
        <v>1089</v>
      </c>
      <c r="H35" s="11">
        <v>2.95</v>
      </c>
      <c r="I35" s="11">
        <v>5.89</v>
      </c>
      <c r="J35" s="10" t="s">
        <v>74</v>
      </c>
    </row>
    <row r="36" spans="1:10" x14ac:dyDescent="0.3">
      <c r="A36" s="9">
        <v>28</v>
      </c>
      <c r="B36" s="10" t="s">
        <v>123</v>
      </c>
      <c r="C36" s="9"/>
      <c r="D36" s="10" t="s">
        <v>52</v>
      </c>
      <c r="E36" s="9">
        <v>4</v>
      </c>
      <c r="F36" s="10" t="s">
        <v>49</v>
      </c>
      <c r="G36" s="9">
        <v>1106</v>
      </c>
      <c r="H36" s="11">
        <v>2.97</v>
      </c>
      <c r="I36" s="11">
        <v>11.88</v>
      </c>
      <c r="J36" s="10" t="s">
        <v>74</v>
      </c>
    </row>
    <row r="37" spans="1:10" x14ac:dyDescent="0.3">
      <c r="A37" s="9">
        <v>29</v>
      </c>
      <c r="B37" s="10" t="s">
        <v>124</v>
      </c>
      <c r="C37" s="9"/>
      <c r="D37" s="10" t="s">
        <v>52</v>
      </c>
      <c r="E37" s="9">
        <v>4</v>
      </c>
      <c r="F37" s="10" t="s">
        <v>49</v>
      </c>
      <c r="G37" s="9">
        <v>1157</v>
      </c>
      <c r="H37" s="11">
        <v>3.04</v>
      </c>
      <c r="I37" s="11">
        <v>12.17</v>
      </c>
      <c r="J37" s="10" t="s">
        <v>74</v>
      </c>
    </row>
    <row r="38" spans="1:10" x14ac:dyDescent="0.3">
      <c r="A38" s="9">
        <v>30</v>
      </c>
      <c r="B38" s="10" t="s">
        <v>125</v>
      </c>
      <c r="C38" s="9"/>
      <c r="D38" s="10" t="s">
        <v>52</v>
      </c>
      <c r="E38" s="9">
        <v>4</v>
      </c>
      <c r="F38" s="10" t="s">
        <v>49</v>
      </c>
      <c r="G38" s="9">
        <v>1244</v>
      </c>
      <c r="H38" s="11">
        <v>3.17</v>
      </c>
      <c r="I38" s="11">
        <v>12.67</v>
      </c>
      <c r="J38" s="10" t="s">
        <v>74</v>
      </c>
    </row>
    <row r="39" spans="1:10" x14ac:dyDescent="0.3">
      <c r="A39" s="9">
        <v>31</v>
      </c>
      <c r="B39" s="10" t="s">
        <v>126</v>
      </c>
      <c r="C39" s="9"/>
      <c r="D39" s="10" t="s">
        <v>52</v>
      </c>
      <c r="E39" s="9">
        <v>4</v>
      </c>
      <c r="F39" s="10" t="s">
        <v>49</v>
      </c>
      <c r="G39" s="9">
        <v>1364</v>
      </c>
      <c r="H39" s="11">
        <v>3.34</v>
      </c>
      <c r="I39" s="11">
        <v>13.35</v>
      </c>
      <c r="J39" s="10" t="s">
        <v>74</v>
      </c>
    </row>
    <row r="40" spans="1:10" x14ac:dyDescent="0.3">
      <c r="A40" s="9">
        <v>32</v>
      </c>
      <c r="B40" s="10" t="s">
        <v>127</v>
      </c>
      <c r="C40" s="9"/>
      <c r="D40" s="10" t="s">
        <v>52</v>
      </c>
      <c r="E40" s="9">
        <v>4</v>
      </c>
      <c r="F40" s="10" t="s">
        <v>49</v>
      </c>
      <c r="G40" s="9">
        <v>1520</v>
      </c>
      <c r="H40" s="11">
        <v>3.56</v>
      </c>
      <c r="I40" s="11">
        <v>14.23</v>
      </c>
      <c r="J40" s="10" t="s">
        <v>74</v>
      </c>
    </row>
    <row r="41" spans="1:10" x14ac:dyDescent="0.3">
      <c r="A41" s="9">
        <v>33</v>
      </c>
      <c r="B41" s="10" t="s">
        <v>128</v>
      </c>
      <c r="C41" s="9"/>
      <c r="D41" s="10" t="s">
        <v>52</v>
      </c>
      <c r="E41" s="9">
        <v>4</v>
      </c>
      <c r="F41" s="10" t="s">
        <v>49</v>
      </c>
      <c r="G41" s="9">
        <v>1709</v>
      </c>
      <c r="H41" s="11">
        <v>3.83</v>
      </c>
      <c r="I41" s="11">
        <v>15.31</v>
      </c>
      <c r="J41" s="10" t="s">
        <v>74</v>
      </c>
    </row>
    <row r="42" spans="1:10" x14ac:dyDescent="0.3">
      <c r="A42" s="9">
        <v>34</v>
      </c>
      <c r="B42" s="10" t="s">
        <v>129</v>
      </c>
      <c r="C42" s="9"/>
      <c r="D42" s="10" t="s">
        <v>52</v>
      </c>
      <c r="E42" s="9">
        <v>4</v>
      </c>
      <c r="F42" s="10" t="s">
        <v>49</v>
      </c>
      <c r="G42" s="9">
        <v>1934</v>
      </c>
      <c r="H42" s="11">
        <v>4.1500000000000004</v>
      </c>
      <c r="I42" s="11">
        <v>16.59</v>
      </c>
      <c r="J42" s="10" t="s">
        <v>74</v>
      </c>
    </row>
    <row r="43" spans="1:10" x14ac:dyDescent="0.3">
      <c r="A43" s="9">
        <v>35</v>
      </c>
      <c r="B43" s="10" t="s">
        <v>130</v>
      </c>
      <c r="C43" s="9"/>
      <c r="D43" s="10" t="s">
        <v>52</v>
      </c>
      <c r="E43" s="9">
        <v>4</v>
      </c>
      <c r="F43" s="10" t="s">
        <v>49</v>
      </c>
      <c r="G43" s="9">
        <v>2193</v>
      </c>
      <c r="H43" s="11">
        <v>4.5199999999999996</v>
      </c>
      <c r="I43" s="11">
        <v>18.059999999999999</v>
      </c>
      <c r="J43" s="10" t="s">
        <v>74</v>
      </c>
    </row>
    <row r="44" spans="1:10" x14ac:dyDescent="0.3">
      <c r="A44" s="9">
        <v>36</v>
      </c>
      <c r="B44" s="10" t="s">
        <v>131</v>
      </c>
      <c r="C44" s="9"/>
      <c r="D44" s="10" t="s">
        <v>52</v>
      </c>
      <c r="E44" s="9">
        <v>4</v>
      </c>
      <c r="F44" s="10" t="s">
        <v>49</v>
      </c>
      <c r="G44" s="9">
        <v>2488</v>
      </c>
      <c r="H44" s="11">
        <v>4.93</v>
      </c>
      <c r="I44" s="11">
        <v>19.739999999999998</v>
      </c>
      <c r="J44" s="10" t="s">
        <v>74</v>
      </c>
    </row>
    <row r="45" spans="1:10" x14ac:dyDescent="0.3">
      <c r="A45" s="9">
        <v>37</v>
      </c>
      <c r="B45" s="10" t="s">
        <v>132</v>
      </c>
      <c r="C45" s="9"/>
      <c r="D45" s="10" t="s">
        <v>52</v>
      </c>
      <c r="E45" s="9">
        <v>4</v>
      </c>
      <c r="F45" s="10" t="s">
        <v>49</v>
      </c>
      <c r="G45" s="9">
        <v>2818</v>
      </c>
      <c r="H45" s="11">
        <v>5.4</v>
      </c>
      <c r="I45" s="11">
        <v>21.61</v>
      </c>
      <c r="J45" s="10" t="s">
        <v>74</v>
      </c>
    </row>
    <row r="46" spans="1:10" x14ac:dyDescent="0.3">
      <c r="A46" s="9">
        <v>38</v>
      </c>
      <c r="B46" s="10" t="s">
        <v>133</v>
      </c>
      <c r="C46" s="9"/>
      <c r="D46" s="10" t="s">
        <v>52</v>
      </c>
      <c r="E46" s="9">
        <v>4</v>
      </c>
      <c r="F46" s="10" t="s">
        <v>49</v>
      </c>
      <c r="G46" s="9">
        <v>3183</v>
      </c>
      <c r="H46" s="11">
        <v>5.92</v>
      </c>
      <c r="I46" s="11">
        <v>23.69</v>
      </c>
      <c r="J46" s="10" t="s">
        <v>74</v>
      </c>
    </row>
    <row r="47" spans="1:10" x14ac:dyDescent="0.3">
      <c r="A47" s="9">
        <v>39</v>
      </c>
      <c r="B47" s="10" t="s">
        <v>134</v>
      </c>
      <c r="C47" s="9"/>
      <c r="D47" s="10" t="s">
        <v>52</v>
      </c>
      <c r="E47" s="9">
        <v>4</v>
      </c>
      <c r="F47" s="10" t="s">
        <v>49</v>
      </c>
      <c r="G47" s="9">
        <v>3583</v>
      </c>
      <c r="H47" s="11">
        <v>6.49</v>
      </c>
      <c r="I47" s="11">
        <v>25.96</v>
      </c>
      <c r="J47" s="10" t="s">
        <v>74</v>
      </c>
    </row>
    <row r="48" spans="1:10" x14ac:dyDescent="0.3">
      <c r="A48" s="9">
        <v>40</v>
      </c>
      <c r="B48" s="10" t="s">
        <v>135</v>
      </c>
      <c r="C48" s="9"/>
      <c r="D48" s="10" t="s">
        <v>52</v>
      </c>
      <c r="E48" s="9">
        <v>4</v>
      </c>
      <c r="F48" s="10" t="s">
        <v>49</v>
      </c>
      <c r="G48" s="9">
        <v>4020</v>
      </c>
      <c r="H48" s="11">
        <v>7.11</v>
      </c>
      <c r="I48" s="11">
        <v>28.44</v>
      </c>
      <c r="J48" s="10" t="s">
        <v>74</v>
      </c>
    </row>
    <row r="49" spans="1:10" x14ac:dyDescent="0.3">
      <c r="A49" s="9">
        <v>41</v>
      </c>
      <c r="B49" s="10" t="s">
        <v>136</v>
      </c>
      <c r="C49" s="9"/>
      <c r="D49" s="10" t="s">
        <v>52</v>
      </c>
      <c r="E49" s="9">
        <v>4</v>
      </c>
      <c r="F49" s="10" t="s">
        <v>49</v>
      </c>
      <c r="G49" s="9">
        <v>4493</v>
      </c>
      <c r="H49" s="11">
        <v>7.78</v>
      </c>
      <c r="I49" s="11">
        <v>31.13</v>
      </c>
      <c r="J49" s="10" t="s">
        <v>74</v>
      </c>
    </row>
    <row r="50" spans="1:10" x14ac:dyDescent="0.3">
      <c r="A50" s="9">
        <v>42</v>
      </c>
      <c r="B50" s="10" t="s">
        <v>137</v>
      </c>
      <c r="C50" s="9"/>
      <c r="D50" s="10" t="s">
        <v>52</v>
      </c>
      <c r="E50" s="9">
        <v>4</v>
      </c>
      <c r="F50" s="10" t="s">
        <v>49</v>
      </c>
      <c r="G50" s="9">
        <v>5002</v>
      </c>
      <c r="H50" s="11">
        <v>8.51</v>
      </c>
      <c r="I50" s="11">
        <v>34.03</v>
      </c>
      <c r="J50" s="10" t="s">
        <v>74</v>
      </c>
    </row>
    <row r="51" spans="1:10" x14ac:dyDescent="0.3">
      <c r="A51" s="9">
        <v>43</v>
      </c>
      <c r="B51" s="10" t="s">
        <v>138</v>
      </c>
      <c r="C51" s="9"/>
      <c r="D51" s="10" t="s">
        <v>52</v>
      </c>
      <c r="E51" s="9">
        <v>4</v>
      </c>
      <c r="F51" s="10" t="s">
        <v>49</v>
      </c>
      <c r="G51" s="9">
        <v>5548</v>
      </c>
      <c r="H51" s="11">
        <v>9.2799999999999994</v>
      </c>
      <c r="I51" s="11">
        <v>37.130000000000003</v>
      </c>
      <c r="J51" s="10" t="s">
        <v>74</v>
      </c>
    </row>
    <row r="52" spans="1:10" x14ac:dyDescent="0.3">
      <c r="A52" s="9">
        <v>44</v>
      </c>
      <c r="B52" s="10" t="s">
        <v>139</v>
      </c>
      <c r="C52" s="9"/>
      <c r="D52" s="10" t="s">
        <v>52</v>
      </c>
      <c r="E52" s="9">
        <v>8</v>
      </c>
      <c r="F52" s="10" t="s">
        <v>49</v>
      </c>
      <c r="G52" s="9">
        <v>3200</v>
      </c>
      <c r="H52" s="11">
        <v>5.95</v>
      </c>
      <c r="I52" s="11">
        <v>47.57</v>
      </c>
      <c r="J52" s="10" t="s">
        <v>74</v>
      </c>
    </row>
    <row r="53" spans="1:10" x14ac:dyDescent="0.3">
      <c r="A53" s="9">
        <v>45</v>
      </c>
      <c r="B53" s="10" t="s">
        <v>140</v>
      </c>
      <c r="C53" s="9"/>
      <c r="D53" s="10" t="s">
        <v>52</v>
      </c>
      <c r="E53" s="9">
        <v>16</v>
      </c>
      <c r="F53" s="10" t="s">
        <v>49</v>
      </c>
      <c r="G53" s="9">
        <v>6200</v>
      </c>
      <c r="H53" s="11">
        <v>10.210000000000001</v>
      </c>
      <c r="I53" s="11">
        <v>163.34</v>
      </c>
      <c r="J53" s="10" t="s">
        <v>74</v>
      </c>
    </row>
    <row r="54" spans="1:10" x14ac:dyDescent="0.3">
      <c r="A54" s="9">
        <v>46</v>
      </c>
      <c r="B54" s="10" t="s">
        <v>141</v>
      </c>
      <c r="C54" s="9"/>
      <c r="D54" s="10" t="s">
        <v>52</v>
      </c>
      <c r="E54" s="9">
        <v>4</v>
      </c>
      <c r="F54" s="10" t="s">
        <v>49</v>
      </c>
      <c r="G54" s="9">
        <v>3405</v>
      </c>
      <c r="H54" s="11">
        <v>6.24</v>
      </c>
      <c r="I54" s="11">
        <v>24.95</v>
      </c>
      <c r="J54" s="10" t="s">
        <v>74</v>
      </c>
    </row>
    <row r="55" spans="1:10" x14ac:dyDescent="0.3">
      <c r="A55" s="9">
        <v>47</v>
      </c>
      <c r="B55" s="10" t="s">
        <v>142</v>
      </c>
      <c r="C55" s="9"/>
      <c r="D55" s="10" t="s">
        <v>52</v>
      </c>
      <c r="E55" s="9">
        <v>4</v>
      </c>
      <c r="F55" s="10" t="s">
        <v>49</v>
      </c>
      <c r="G55" s="9">
        <v>4219</v>
      </c>
      <c r="H55" s="11">
        <v>7.39</v>
      </c>
      <c r="I55" s="11">
        <v>29.58</v>
      </c>
      <c r="J55" s="10" t="s">
        <v>74</v>
      </c>
    </row>
    <row r="56" spans="1:10" x14ac:dyDescent="0.3">
      <c r="A56" s="9">
        <v>48</v>
      </c>
      <c r="B56" s="10" t="s">
        <v>143</v>
      </c>
      <c r="C56" s="9"/>
      <c r="D56" s="10" t="s">
        <v>52</v>
      </c>
      <c r="E56" s="9">
        <v>4</v>
      </c>
      <c r="F56" s="10" t="s">
        <v>49</v>
      </c>
      <c r="G56" s="9">
        <v>2631</v>
      </c>
      <c r="H56" s="11">
        <v>5.14</v>
      </c>
      <c r="I56" s="11">
        <v>20.55</v>
      </c>
      <c r="J56" s="10" t="s">
        <v>74</v>
      </c>
    </row>
    <row r="57" spans="1:10" x14ac:dyDescent="0.3">
      <c r="A57" s="9">
        <v>49</v>
      </c>
      <c r="B57" s="10" t="s">
        <v>144</v>
      </c>
      <c r="C57" s="9"/>
      <c r="D57" s="10" t="s">
        <v>52</v>
      </c>
      <c r="E57" s="9">
        <v>4</v>
      </c>
      <c r="F57" s="10" t="s">
        <v>49</v>
      </c>
      <c r="G57" s="9">
        <v>1896</v>
      </c>
      <c r="H57" s="11">
        <v>4.09</v>
      </c>
      <c r="I57" s="11">
        <v>16.37</v>
      </c>
      <c r="J57" s="10" t="s">
        <v>74</v>
      </c>
    </row>
    <row r="58" spans="1:10" x14ac:dyDescent="0.3">
      <c r="A58" s="9">
        <v>50</v>
      </c>
      <c r="B58" s="10" t="s">
        <v>145</v>
      </c>
      <c r="C58" s="9"/>
      <c r="D58" s="10" t="s">
        <v>52</v>
      </c>
      <c r="E58" s="9">
        <v>4</v>
      </c>
      <c r="F58" s="10" t="s">
        <v>49</v>
      </c>
      <c r="G58" s="9">
        <v>4199</v>
      </c>
      <c r="H58" s="11">
        <v>7.37</v>
      </c>
      <c r="I58" s="11">
        <v>29.46</v>
      </c>
      <c r="J58" s="10" t="s">
        <v>74</v>
      </c>
    </row>
    <row r="59" spans="1:10" x14ac:dyDescent="0.3">
      <c r="A59" s="9">
        <v>51</v>
      </c>
      <c r="B59" s="10" t="s">
        <v>146</v>
      </c>
      <c r="C59" s="9"/>
      <c r="D59" s="10" t="s">
        <v>52</v>
      </c>
      <c r="E59" s="9">
        <v>4</v>
      </c>
      <c r="F59" s="10" t="s">
        <v>49</v>
      </c>
      <c r="G59" s="9">
        <v>3541</v>
      </c>
      <c r="H59" s="11">
        <v>6.43</v>
      </c>
      <c r="I59" s="11">
        <v>25.72</v>
      </c>
      <c r="J59" s="10" t="s">
        <v>74</v>
      </c>
    </row>
    <row r="60" spans="1:10" x14ac:dyDescent="0.3">
      <c r="A60" s="9">
        <v>52</v>
      </c>
      <c r="B60" s="10" t="s">
        <v>147</v>
      </c>
      <c r="C60" s="9"/>
      <c r="D60" s="10" t="s">
        <v>52</v>
      </c>
      <c r="E60" s="9">
        <v>4</v>
      </c>
      <c r="F60" s="10" t="s">
        <v>49</v>
      </c>
      <c r="G60" s="9">
        <v>6131</v>
      </c>
      <c r="H60" s="11">
        <v>10.11</v>
      </c>
      <c r="I60" s="11">
        <v>40.44</v>
      </c>
      <c r="J60" s="10" t="s">
        <v>74</v>
      </c>
    </row>
    <row r="61" spans="1:10" x14ac:dyDescent="0.3">
      <c r="A61" s="9">
        <v>53</v>
      </c>
      <c r="B61" s="10" t="s">
        <v>148</v>
      </c>
      <c r="C61" s="9"/>
      <c r="D61" s="10" t="s">
        <v>52</v>
      </c>
      <c r="E61" s="9">
        <v>94</v>
      </c>
      <c r="F61" s="10" t="s">
        <v>49</v>
      </c>
      <c r="G61" s="9">
        <v>1100</v>
      </c>
      <c r="H61" s="11">
        <v>2.38</v>
      </c>
      <c r="I61" s="11">
        <v>223.78</v>
      </c>
      <c r="J61" s="10" t="s">
        <v>76</v>
      </c>
    </row>
    <row r="62" spans="1:10" x14ac:dyDescent="0.3">
      <c r="A62" s="9">
        <v>54</v>
      </c>
      <c r="B62" s="10" t="s">
        <v>149</v>
      </c>
      <c r="C62" s="9"/>
      <c r="D62" s="10" t="s">
        <v>54</v>
      </c>
      <c r="E62" s="9">
        <v>4</v>
      </c>
      <c r="F62" s="10" t="s">
        <v>150</v>
      </c>
      <c r="G62" s="9">
        <v>5169</v>
      </c>
      <c r="H62" s="11">
        <v>1.84</v>
      </c>
      <c r="I62" s="11">
        <v>7.35</v>
      </c>
      <c r="J62" s="10" t="s">
        <v>373</v>
      </c>
    </row>
    <row r="63" spans="1:10" x14ac:dyDescent="0.3">
      <c r="A63" s="9">
        <v>55</v>
      </c>
      <c r="B63" s="10" t="s">
        <v>151</v>
      </c>
      <c r="C63" s="9"/>
      <c r="D63" s="10" t="s">
        <v>54</v>
      </c>
      <c r="E63" s="9">
        <v>4</v>
      </c>
      <c r="F63" s="10" t="s">
        <v>150</v>
      </c>
      <c r="G63" s="9">
        <v>5920</v>
      </c>
      <c r="H63" s="11">
        <v>2.1</v>
      </c>
      <c r="I63" s="11">
        <v>8.41</v>
      </c>
      <c r="J63" s="10" t="s">
        <v>373</v>
      </c>
    </row>
    <row r="64" spans="1:10" x14ac:dyDescent="0.3">
      <c r="A64" s="9">
        <v>56</v>
      </c>
      <c r="B64" s="10" t="s">
        <v>152</v>
      </c>
      <c r="C64" s="9"/>
      <c r="D64" s="10" t="s">
        <v>54</v>
      </c>
      <c r="E64" s="9">
        <v>4</v>
      </c>
      <c r="F64" s="10" t="s">
        <v>150</v>
      </c>
      <c r="G64" s="9">
        <v>6463</v>
      </c>
      <c r="H64" s="11">
        <v>2.2999999999999998</v>
      </c>
      <c r="I64" s="11">
        <v>9.18</v>
      </c>
      <c r="J64" s="10" t="s">
        <v>373</v>
      </c>
    </row>
    <row r="65" spans="1:10" x14ac:dyDescent="0.3">
      <c r="A65" s="9">
        <v>57</v>
      </c>
      <c r="B65" s="10" t="s">
        <v>153</v>
      </c>
      <c r="C65" s="9"/>
      <c r="D65" s="10" t="s">
        <v>54</v>
      </c>
      <c r="E65" s="9">
        <v>4</v>
      </c>
      <c r="F65" s="10" t="s">
        <v>150</v>
      </c>
      <c r="G65" s="9">
        <v>7087</v>
      </c>
      <c r="H65" s="11">
        <v>2.52</v>
      </c>
      <c r="I65" s="11">
        <v>10.07</v>
      </c>
      <c r="J65" s="10" t="s">
        <v>373</v>
      </c>
    </row>
    <row r="66" spans="1:10" x14ac:dyDescent="0.3">
      <c r="A66" s="9">
        <v>58</v>
      </c>
      <c r="B66" s="10" t="s">
        <v>154</v>
      </c>
      <c r="C66" s="9"/>
      <c r="D66" s="10" t="s">
        <v>54</v>
      </c>
      <c r="E66" s="9">
        <v>4</v>
      </c>
      <c r="F66" s="10" t="s">
        <v>150</v>
      </c>
      <c r="G66" s="9">
        <v>5478</v>
      </c>
      <c r="H66" s="11">
        <v>1.95</v>
      </c>
      <c r="I66" s="11">
        <v>7.78</v>
      </c>
      <c r="J66" s="10" t="s">
        <v>373</v>
      </c>
    </row>
    <row r="67" spans="1:10" x14ac:dyDescent="0.3">
      <c r="A67" s="9">
        <v>59</v>
      </c>
      <c r="B67" s="10" t="s">
        <v>155</v>
      </c>
      <c r="C67" s="9"/>
      <c r="D67" s="10" t="s">
        <v>156</v>
      </c>
      <c r="E67" s="9">
        <v>4</v>
      </c>
      <c r="F67" s="10" t="s">
        <v>157</v>
      </c>
      <c r="G67" s="9">
        <v>33150</v>
      </c>
      <c r="H67" s="11">
        <v>312.27999999999997</v>
      </c>
      <c r="I67" s="11">
        <v>1249.0999999999999</v>
      </c>
      <c r="J67" s="10" t="s">
        <v>373</v>
      </c>
    </row>
    <row r="68" spans="1:10" x14ac:dyDescent="0.3">
      <c r="A68" s="9">
        <v>60</v>
      </c>
      <c r="B68" s="10" t="s">
        <v>158</v>
      </c>
      <c r="C68" s="9"/>
      <c r="D68" s="10" t="s">
        <v>156</v>
      </c>
      <c r="E68" s="9">
        <v>2</v>
      </c>
      <c r="F68" s="10" t="s">
        <v>157</v>
      </c>
      <c r="G68" s="9">
        <v>60079</v>
      </c>
      <c r="H68" s="11">
        <v>576.01</v>
      </c>
      <c r="I68" s="11">
        <v>1152.03</v>
      </c>
      <c r="J68" s="10" t="s">
        <v>373</v>
      </c>
    </row>
    <row r="69" spans="1:10" x14ac:dyDescent="0.3">
      <c r="A69" s="9">
        <v>61</v>
      </c>
      <c r="B69" s="10" t="s">
        <v>159</v>
      </c>
      <c r="C69" s="9"/>
      <c r="D69" s="10" t="s">
        <v>156</v>
      </c>
      <c r="E69" s="9">
        <v>2</v>
      </c>
      <c r="F69" s="10" t="s">
        <v>157</v>
      </c>
      <c r="G69" s="9">
        <v>60079</v>
      </c>
      <c r="H69" s="11">
        <v>576.01</v>
      </c>
      <c r="I69" s="11">
        <v>1152.03</v>
      </c>
      <c r="J69" s="10" t="s">
        <v>373</v>
      </c>
    </row>
    <row r="70" spans="1:10" x14ac:dyDescent="0.3">
      <c r="A70" s="9">
        <v>62</v>
      </c>
      <c r="B70" s="10" t="s">
        <v>166</v>
      </c>
      <c r="C70" s="9"/>
      <c r="D70" s="10" t="s">
        <v>167</v>
      </c>
      <c r="E70" s="9">
        <v>4</v>
      </c>
      <c r="F70" s="10" t="s">
        <v>168</v>
      </c>
      <c r="G70" s="9">
        <v>647</v>
      </c>
      <c r="H70" s="11">
        <v>3.34</v>
      </c>
      <c r="I70" s="11">
        <v>13.36</v>
      </c>
      <c r="J70" s="10" t="s">
        <v>74</v>
      </c>
    </row>
    <row r="71" spans="1:10" x14ac:dyDescent="0.3">
      <c r="A71" s="9">
        <v>63</v>
      </c>
      <c r="B71" s="10" t="s">
        <v>169</v>
      </c>
      <c r="C71" s="9"/>
      <c r="D71" s="10" t="s">
        <v>167</v>
      </c>
      <c r="E71" s="9">
        <v>4</v>
      </c>
      <c r="F71" s="10" t="s">
        <v>170</v>
      </c>
      <c r="G71" s="9">
        <v>160</v>
      </c>
      <c r="H71" s="11">
        <v>2.2400000000000002</v>
      </c>
      <c r="I71" s="11">
        <v>8.9600000000000009</v>
      </c>
      <c r="J71" s="10" t="s">
        <v>74</v>
      </c>
    </row>
    <row r="72" spans="1:10" x14ac:dyDescent="0.3">
      <c r="A72" s="9">
        <v>64</v>
      </c>
      <c r="B72" s="10" t="s">
        <v>171</v>
      </c>
      <c r="C72" s="9"/>
      <c r="D72" s="10" t="s">
        <v>167</v>
      </c>
      <c r="E72" s="9">
        <v>8</v>
      </c>
      <c r="F72" s="10" t="s">
        <v>172</v>
      </c>
      <c r="G72" s="9">
        <v>160</v>
      </c>
      <c r="H72" s="11">
        <v>2.27</v>
      </c>
      <c r="I72" s="11">
        <v>18.170000000000002</v>
      </c>
      <c r="J72" s="10" t="s">
        <v>74</v>
      </c>
    </row>
    <row r="73" spans="1:10" x14ac:dyDescent="0.3">
      <c r="A73" s="9">
        <v>65</v>
      </c>
      <c r="B73" s="10" t="s">
        <v>173</v>
      </c>
      <c r="C73" s="9"/>
      <c r="D73" s="10" t="s">
        <v>58</v>
      </c>
      <c r="E73" s="9">
        <v>4</v>
      </c>
      <c r="F73" s="10" t="s">
        <v>174</v>
      </c>
      <c r="G73" s="9">
        <v>165</v>
      </c>
      <c r="H73" s="11">
        <v>4.0599999999999996</v>
      </c>
      <c r="I73" s="11">
        <v>16.25</v>
      </c>
      <c r="J73" s="10" t="s">
        <v>76</v>
      </c>
    </row>
    <row r="74" spans="1:10" x14ac:dyDescent="0.3">
      <c r="A74" s="9">
        <v>66</v>
      </c>
      <c r="B74" s="10" t="s">
        <v>175</v>
      </c>
      <c r="C74" s="9"/>
      <c r="D74" s="10" t="s">
        <v>58</v>
      </c>
      <c r="E74" s="9">
        <v>8</v>
      </c>
      <c r="F74" s="10" t="s">
        <v>53</v>
      </c>
      <c r="G74" s="9">
        <v>150</v>
      </c>
      <c r="H74" s="11">
        <v>1.06</v>
      </c>
      <c r="I74" s="11">
        <v>8.4499999999999993</v>
      </c>
      <c r="J74" s="10" t="s">
        <v>76</v>
      </c>
    </row>
    <row r="75" spans="1:10" x14ac:dyDescent="0.3">
      <c r="A75" s="9">
        <v>67</v>
      </c>
      <c r="B75" s="10" t="s">
        <v>176</v>
      </c>
      <c r="C75" s="9"/>
      <c r="D75" s="10" t="s">
        <v>56</v>
      </c>
      <c r="E75" s="9">
        <v>94</v>
      </c>
      <c r="F75" s="10" t="s">
        <v>47</v>
      </c>
      <c r="G75" s="9">
        <v>81</v>
      </c>
      <c r="H75" s="11">
        <v>0.44</v>
      </c>
      <c r="I75" s="11">
        <v>41.17</v>
      </c>
      <c r="J75" s="10" t="s">
        <v>361</v>
      </c>
    </row>
    <row r="76" spans="1:10" x14ac:dyDescent="0.3">
      <c r="A76" s="9">
        <v>68</v>
      </c>
      <c r="B76" s="10" t="s">
        <v>177</v>
      </c>
      <c r="C76" s="9"/>
      <c r="D76" s="10" t="s">
        <v>57</v>
      </c>
      <c r="E76" s="9">
        <v>4</v>
      </c>
      <c r="F76" s="10" t="s">
        <v>178</v>
      </c>
      <c r="G76" s="9">
        <v>8515</v>
      </c>
      <c r="H76" s="11">
        <v>443.25</v>
      </c>
      <c r="I76" s="11">
        <v>1773.01</v>
      </c>
      <c r="J76" s="10" t="s">
        <v>74</v>
      </c>
    </row>
    <row r="77" spans="1:10" x14ac:dyDescent="0.3">
      <c r="A77" s="9">
        <v>69</v>
      </c>
      <c r="B77" s="10" t="s">
        <v>179</v>
      </c>
      <c r="C77" s="9"/>
      <c r="D77" s="10" t="s">
        <v>57</v>
      </c>
      <c r="E77" s="9">
        <v>4</v>
      </c>
      <c r="F77" s="10" t="s">
        <v>178</v>
      </c>
      <c r="G77" s="9">
        <v>8515</v>
      </c>
      <c r="H77" s="11">
        <v>443.25</v>
      </c>
      <c r="I77" s="11">
        <v>1773.01</v>
      </c>
      <c r="J77" s="10" t="s">
        <v>74</v>
      </c>
    </row>
    <row r="78" spans="1:10" x14ac:dyDescent="0.3">
      <c r="A78" s="9">
        <v>70</v>
      </c>
      <c r="B78" s="10" t="s">
        <v>180</v>
      </c>
      <c r="C78" s="9"/>
      <c r="D78" s="10" t="s">
        <v>57</v>
      </c>
      <c r="E78" s="9">
        <v>4</v>
      </c>
      <c r="F78" s="10" t="s">
        <v>178</v>
      </c>
      <c r="G78" s="9">
        <v>3553</v>
      </c>
      <c r="H78" s="11">
        <v>341.2</v>
      </c>
      <c r="I78" s="11">
        <v>1364.8</v>
      </c>
      <c r="J78" s="10" t="s">
        <v>74</v>
      </c>
    </row>
    <row r="79" spans="1:10" x14ac:dyDescent="0.3">
      <c r="A79" s="9">
        <v>71</v>
      </c>
      <c r="B79" s="10" t="s">
        <v>184</v>
      </c>
      <c r="C79" s="9"/>
      <c r="D79" s="10" t="s">
        <v>185</v>
      </c>
      <c r="E79" s="9">
        <v>8</v>
      </c>
      <c r="F79" s="10" t="s">
        <v>186</v>
      </c>
      <c r="G79" s="9">
        <v>299</v>
      </c>
      <c r="H79" s="11">
        <v>13.88</v>
      </c>
      <c r="I79" s="11">
        <v>111</v>
      </c>
      <c r="J79" s="10" t="s">
        <v>74</v>
      </c>
    </row>
    <row r="80" spans="1:10" x14ac:dyDescent="0.3">
      <c r="A80" s="9">
        <v>72</v>
      </c>
      <c r="B80" s="10" t="s">
        <v>187</v>
      </c>
      <c r="C80" s="9"/>
      <c r="D80" s="10" t="s">
        <v>162</v>
      </c>
      <c r="E80" s="9">
        <v>4</v>
      </c>
      <c r="F80" s="10" t="s">
        <v>163</v>
      </c>
      <c r="G80" s="9">
        <v>513</v>
      </c>
      <c r="H80" s="11">
        <v>39.799999999999997</v>
      </c>
      <c r="I80" s="11">
        <v>159.19</v>
      </c>
      <c r="J80" s="10" t="s">
        <v>76</v>
      </c>
    </row>
    <row r="81" spans="1:10" x14ac:dyDescent="0.3">
      <c r="A81" s="9">
        <v>73</v>
      </c>
      <c r="B81" s="10" t="s">
        <v>188</v>
      </c>
      <c r="C81" s="9"/>
      <c r="D81" s="10" t="s">
        <v>189</v>
      </c>
      <c r="E81" s="9">
        <v>16</v>
      </c>
      <c r="F81" s="10" t="s">
        <v>190</v>
      </c>
      <c r="G81" s="9">
        <v>520</v>
      </c>
      <c r="H81" s="11">
        <v>7.14</v>
      </c>
      <c r="I81" s="11">
        <v>114.3</v>
      </c>
      <c r="J81" s="10" t="s">
        <v>74</v>
      </c>
    </row>
    <row r="82" spans="1:10" x14ac:dyDescent="0.3">
      <c r="A82" s="9">
        <v>74</v>
      </c>
      <c r="B82" s="10" t="s">
        <v>191</v>
      </c>
      <c r="C82" s="9"/>
      <c r="D82" s="10" t="s">
        <v>189</v>
      </c>
      <c r="E82" s="9">
        <v>32</v>
      </c>
      <c r="F82" s="10" t="s">
        <v>59</v>
      </c>
      <c r="G82" s="9">
        <v>520</v>
      </c>
      <c r="H82" s="11">
        <v>3.27</v>
      </c>
      <c r="I82" s="11">
        <v>104.5</v>
      </c>
      <c r="J82" s="10" t="s">
        <v>74</v>
      </c>
    </row>
    <row r="83" spans="1:10" x14ac:dyDescent="0.3">
      <c r="A83" s="9">
        <v>75</v>
      </c>
      <c r="B83" s="10" t="s">
        <v>192</v>
      </c>
      <c r="C83" s="9"/>
      <c r="D83" s="10" t="s">
        <v>193</v>
      </c>
      <c r="E83" s="9">
        <v>236</v>
      </c>
      <c r="F83" s="10" t="s">
        <v>194</v>
      </c>
      <c r="G83" s="9">
        <v>180</v>
      </c>
      <c r="H83" s="11">
        <v>0.9</v>
      </c>
      <c r="I83" s="11">
        <v>213.42</v>
      </c>
      <c r="J83" s="10" t="s">
        <v>74</v>
      </c>
    </row>
    <row r="84" spans="1:10" x14ac:dyDescent="0.3">
      <c r="A84" s="9">
        <v>76</v>
      </c>
      <c r="B84" s="10" t="s">
        <v>195</v>
      </c>
      <c r="C84" s="9"/>
      <c r="D84" s="10" t="s">
        <v>196</v>
      </c>
      <c r="E84" s="9">
        <v>4</v>
      </c>
      <c r="F84" s="10" t="s">
        <v>197</v>
      </c>
      <c r="G84" s="9">
        <v>150</v>
      </c>
      <c r="H84" s="11">
        <v>26.99</v>
      </c>
      <c r="I84" s="11">
        <v>107.95</v>
      </c>
      <c r="J84" s="10" t="s">
        <v>374</v>
      </c>
    </row>
    <row r="85" spans="1:10" x14ac:dyDescent="0.3">
      <c r="A85" s="9">
        <v>77</v>
      </c>
      <c r="B85" s="10" t="s">
        <v>198</v>
      </c>
      <c r="C85" s="9"/>
      <c r="D85" s="10" t="s">
        <v>199</v>
      </c>
      <c r="E85" s="9">
        <v>16</v>
      </c>
      <c r="F85" s="10" t="s">
        <v>200</v>
      </c>
      <c r="G85" s="9">
        <v>270</v>
      </c>
      <c r="H85" s="11">
        <v>4.24</v>
      </c>
      <c r="I85" s="11">
        <v>67.819999999999993</v>
      </c>
      <c r="J85" s="10" t="s">
        <v>74</v>
      </c>
    </row>
    <row r="86" spans="1:10" x14ac:dyDescent="0.3">
      <c r="A86" s="9">
        <v>78</v>
      </c>
      <c r="B86" s="10" t="s">
        <v>201</v>
      </c>
      <c r="C86" s="9"/>
      <c r="D86" s="10" t="s">
        <v>202</v>
      </c>
      <c r="E86" s="9">
        <v>8</v>
      </c>
      <c r="F86" s="10" t="s">
        <v>203</v>
      </c>
      <c r="G86" s="9">
        <v>480</v>
      </c>
      <c r="H86" s="11">
        <v>2.41</v>
      </c>
      <c r="I86" s="11">
        <v>19.29</v>
      </c>
      <c r="J86" s="10" t="s">
        <v>74</v>
      </c>
    </row>
    <row r="87" spans="1:10" x14ac:dyDescent="0.3">
      <c r="A87" s="9">
        <v>79</v>
      </c>
      <c r="B87" s="10" t="s">
        <v>204</v>
      </c>
      <c r="C87" s="9"/>
      <c r="D87" s="10" t="s">
        <v>62</v>
      </c>
      <c r="E87" s="9">
        <v>2</v>
      </c>
      <c r="F87" s="10" t="s">
        <v>205</v>
      </c>
      <c r="G87" s="9">
        <v>850</v>
      </c>
      <c r="H87" s="11">
        <v>43.98</v>
      </c>
      <c r="I87" s="11">
        <v>87.96</v>
      </c>
      <c r="J87" s="10" t="s">
        <v>74</v>
      </c>
    </row>
    <row r="88" spans="1:10" x14ac:dyDescent="0.3">
      <c r="A88" s="9">
        <v>80</v>
      </c>
      <c r="B88" s="10" t="s">
        <v>206</v>
      </c>
      <c r="C88" s="9"/>
      <c r="D88" s="10" t="s">
        <v>62</v>
      </c>
      <c r="E88" s="9">
        <v>47</v>
      </c>
      <c r="F88" s="10" t="s">
        <v>205</v>
      </c>
      <c r="G88" s="9">
        <v>960</v>
      </c>
      <c r="H88" s="11">
        <v>21.52</v>
      </c>
      <c r="I88" s="11">
        <v>1011.44</v>
      </c>
      <c r="J88" s="10" t="s">
        <v>74</v>
      </c>
    </row>
    <row r="89" spans="1:10" x14ac:dyDescent="0.3">
      <c r="A89" s="9">
        <v>81</v>
      </c>
      <c r="B89" s="10" t="s">
        <v>207</v>
      </c>
      <c r="C89" s="9"/>
      <c r="D89" s="10" t="s">
        <v>208</v>
      </c>
      <c r="E89" s="9">
        <v>4</v>
      </c>
      <c r="F89" s="10" t="s">
        <v>49</v>
      </c>
      <c r="G89" s="9">
        <v>59745</v>
      </c>
      <c r="H89" s="11">
        <v>84.9</v>
      </c>
      <c r="I89" s="11">
        <v>339.59</v>
      </c>
      <c r="J89" s="10" t="s">
        <v>373</v>
      </c>
    </row>
    <row r="90" spans="1:10" x14ac:dyDescent="0.3">
      <c r="A90" s="9">
        <v>82</v>
      </c>
      <c r="B90" s="10" t="s">
        <v>210</v>
      </c>
      <c r="C90" s="9"/>
      <c r="D90" s="10" t="s">
        <v>367</v>
      </c>
      <c r="E90" s="9">
        <v>8</v>
      </c>
      <c r="F90" s="10" t="s">
        <v>211</v>
      </c>
      <c r="G90" s="9">
        <v>418</v>
      </c>
      <c r="H90" s="11">
        <v>1.53</v>
      </c>
      <c r="I90" s="11">
        <v>12.25</v>
      </c>
      <c r="J90" s="10" t="s">
        <v>75</v>
      </c>
    </row>
    <row r="91" spans="1:10" x14ac:dyDescent="0.3">
      <c r="A91" s="9">
        <v>83</v>
      </c>
      <c r="B91" s="10" t="s">
        <v>212</v>
      </c>
      <c r="C91" s="9"/>
      <c r="D91" s="10" t="s">
        <v>60</v>
      </c>
      <c r="E91" s="9">
        <v>20</v>
      </c>
      <c r="F91" s="10" t="s">
        <v>61</v>
      </c>
      <c r="G91" s="9">
        <v>106</v>
      </c>
      <c r="H91" s="11">
        <v>0</v>
      </c>
      <c r="I91" s="11">
        <v>0</v>
      </c>
      <c r="J91" s="10" t="s">
        <v>75</v>
      </c>
    </row>
    <row r="92" spans="1:10" ht="7.2" customHeight="1" x14ac:dyDescent="0.3">
      <c r="A92" s="9"/>
      <c r="B92" s="10"/>
      <c r="C92" s="9"/>
      <c r="D92" s="10"/>
      <c r="E92" s="9"/>
      <c r="F92" s="10"/>
      <c r="G92" s="9"/>
      <c r="H92" s="11"/>
      <c r="I92" s="11"/>
      <c r="J92" s="10"/>
    </row>
    <row r="93" spans="1:10" x14ac:dyDescent="0.3">
      <c r="A93" s="17"/>
      <c r="B93" s="18"/>
      <c r="C93" s="19"/>
      <c r="D93" s="18"/>
      <c r="E93" s="49"/>
      <c r="F93" s="18"/>
      <c r="G93" s="19"/>
      <c r="H93" s="20"/>
      <c r="I93" s="21">
        <f>SUM(I9:I92)</f>
        <v>16739.71</v>
      </c>
      <c r="J93" s="89" t="s">
        <v>11</v>
      </c>
    </row>
    <row r="94" spans="1:10" x14ac:dyDescent="0.3">
      <c r="I94" s="90"/>
    </row>
  </sheetData>
  <autoFilter ref="A8:J92" xr:uid="{00000000-0001-0000-0000-000000000000}"/>
  <mergeCells count="1">
    <mergeCell ref="A3:B3"/>
  </mergeCells>
  <phoneticPr fontId="23" type="noConversion"/>
  <pageMargins left="0.70866141732283472" right="0.70866141732283472" top="0.74803149606299213" bottom="0.74803149606299213" header="0.31496062992125984" footer="0.31496062992125984"/>
  <pageSetup paperSize="9" scale="74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8"/>
  <sheetViews>
    <sheetView topLeftCell="A126" zoomScale="85" zoomScaleNormal="85" workbookViewId="0">
      <selection activeCell="J148" sqref="J148"/>
    </sheetView>
  </sheetViews>
  <sheetFormatPr defaultRowHeight="14.4" x14ac:dyDescent="0.3"/>
  <cols>
    <col min="1" max="1" width="5.6640625" customWidth="1"/>
    <col min="2" max="2" width="15.88671875" bestFit="1" customWidth="1"/>
    <col min="3" max="3" width="3.88671875" style="3" bestFit="1" customWidth="1"/>
    <col min="4" max="4" width="23.21875" bestFit="1" customWidth="1"/>
    <col min="5" max="5" width="5.6640625" customWidth="1"/>
    <col min="6" max="6" width="12.5546875" bestFit="1" customWidth="1"/>
    <col min="7" max="7" width="8.88671875" style="3" bestFit="1"/>
    <col min="8" max="8" width="8.88671875" bestFit="1" customWidth="1"/>
    <col min="9" max="9" width="12.33203125" bestFit="1" customWidth="1"/>
    <col min="10" max="10" width="12.33203125" customWidth="1"/>
  </cols>
  <sheetData>
    <row r="1" spans="1:11" x14ac:dyDescent="0.3">
      <c r="A1" s="1" t="s">
        <v>26</v>
      </c>
      <c r="B1" s="2"/>
    </row>
    <row r="2" spans="1:11" x14ac:dyDescent="0.3">
      <c r="A2" s="1" t="s">
        <v>213</v>
      </c>
      <c r="B2" s="2"/>
    </row>
    <row r="3" spans="1:11" x14ac:dyDescent="0.3">
      <c r="A3" s="93">
        <v>44959</v>
      </c>
      <c r="B3" s="93"/>
    </row>
    <row r="4" spans="1:11" x14ac:dyDescent="0.3">
      <c r="A4" s="23">
        <f>498</f>
        <v>498</v>
      </c>
    </row>
    <row r="5" spans="1:11" x14ac:dyDescent="0.3">
      <c r="A5" s="23"/>
    </row>
    <row r="6" spans="1:11" ht="6.45" customHeight="1" x14ac:dyDescent="0.3">
      <c r="A6" s="4"/>
      <c r="B6" s="5"/>
      <c r="C6" s="6"/>
      <c r="D6" s="5"/>
      <c r="E6" s="5"/>
      <c r="F6" s="5"/>
      <c r="G6" s="6"/>
      <c r="H6" s="5"/>
      <c r="I6" s="5"/>
      <c r="J6" s="5"/>
      <c r="K6" s="5"/>
    </row>
    <row r="7" spans="1:11" ht="40.5" customHeight="1" thickBot="1" x14ac:dyDescent="0.35">
      <c r="A7" s="25" t="s">
        <v>8</v>
      </c>
      <c r="B7" s="25" t="s">
        <v>12</v>
      </c>
      <c r="C7" s="25" t="s">
        <v>13</v>
      </c>
      <c r="D7" s="25" t="s">
        <v>5</v>
      </c>
      <c r="E7" s="25" t="s">
        <v>4</v>
      </c>
      <c r="F7" s="25" t="s">
        <v>14</v>
      </c>
      <c r="G7" s="7" t="s">
        <v>9</v>
      </c>
      <c r="H7" s="25" t="s">
        <v>15</v>
      </c>
      <c r="I7" s="25" t="s">
        <v>6</v>
      </c>
      <c r="J7" s="7" t="s">
        <v>25</v>
      </c>
      <c r="K7" s="25" t="s">
        <v>10</v>
      </c>
    </row>
    <row r="8" spans="1:11" ht="4.95" customHeight="1" thickTop="1" x14ac:dyDescent="0.3">
      <c r="A8" s="26"/>
      <c r="B8" s="10"/>
      <c r="C8" s="9"/>
      <c r="D8" s="10"/>
      <c r="E8" s="9"/>
      <c r="F8" s="10"/>
      <c r="G8" s="9"/>
      <c r="H8" s="14"/>
      <c r="I8" s="14"/>
      <c r="J8" s="14"/>
      <c r="K8" s="12"/>
    </row>
    <row r="9" spans="1:11" x14ac:dyDescent="0.3">
      <c r="A9" s="26">
        <v>1</v>
      </c>
      <c r="B9" s="10" t="s">
        <v>77</v>
      </c>
      <c r="C9" s="9"/>
      <c r="D9" s="10" t="s">
        <v>50</v>
      </c>
      <c r="E9" s="9">
        <v>60</v>
      </c>
      <c r="F9" s="10" t="s">
        <v>368</v>
      </c>
      <c r="G9" s="9">
        <v>48</v>
      </c>
      <c r="H9" s="14">
        <v>0.01</v>
      </c>
      <c r="I9" s="14">
        <v>0</v>
      </c>
      <c r="J9" s="14">
        <f t="shared" ref="J9:J69" si="0">I9*E9</f>
        <v>0</v>
      </c>
      <c r="K9" s="12">
        <f>SUMIF('Assy List'!C:C,'BOM LIST'!B9,'Assy List'!F:F)</f>
        <v>1</v>
      </c>
    </row>
    <row r="10" spans="1:11" x14ac:dyDescent="0.3">
      <c r="A10" s="26">
        <v>2</v>
      </c>
      <c r="B10" s="10" t="s">
        <v>82</v>
      </c>
      <c r="C10" s="9"/>
      <c r="D10" s="10" t="s">
        <v>65</v>
      </c>
      <c r="E10" s="9">
        <v>64</v>
      </c>
      <c r="F10" s="10" t="s">
        <v>40</v>
      </c>
      <c r="G10" s="9">
        <v>1071</v>
      </c>
      <c r="H10" s="14">
        <v>7.0000000000000007E-2</v>
      </c>
      <c r="I10" s="14">
        <v>2.41</v>
      </c>
      <c r="J10" s="14">
        <f t="shared" si="0"/>
        <v>154.24</v>
      </c>
      <c r="K10" s="12">
        <f>SUMIF('Assy List'!C:C,'BOM LIST'!B10,'Assy List'!F:F)</f>
        <v>1</v>
      </c>
    </row>
    <row r="11" spans="1:11" x14ac:dyDescent="0.3">
      <c r="A11" s="26">
        <v>3</v>
      </c>
      <c r="B11" s="10" t="s">
        <v>89</v>
      </c>
      <c r="C11" s="9"/>
      <c r="D11" s="10" t="s">
        <v>91</v>
      </c>
      <c r="E11" s="9">
        <v>8</v>
      </c>
      <c r="F11" s="10" t="s">
        <v>40</v>
      </c>
      <c r="G11" s="9">
        <v>373</v>
      </c>
      <c r="H11" s="14">
        <v>0.03</v>
      </c>
      <c r="I11" s="14">
        <v>1.1100000000000001</v>
      </c>
      <c r="J11" s="14">
        <f t="shared" si="0"/>
        <v>8.8800000000000008</v>
      </c>
      <c r="K11" s="12">
        <f>SUMIF('Assy List'!C:C,'BOM LIST'!B11,'Assy List'!F:F)</f>
        <v>1</v>
      </c>
    </row>
    <row r="12" spans="1:11" x14ac:dyDescent="0.3">
      <c r="A12" s="26">
        <v>4</v>
      </c>
      <c r="B12" s="10" t="s">
        <v>92</v>
      </c>
      <c r="C12" s="9"/>
      <c r="D12" s="10" t="s">
        <v>94</v>
      </c>
      <c r="E12" s="9">
        <v>4</v>
      </c>
      <c r="F12" s="10" t="s">
        <v>17</v>
      </c>
      <c r="G12" s="9">
        <v>1663</v>
      </c>
      <c r="H12" s="14">
        <v>0.55000000000000004</v>
      </c>
      <c r="I12" s="14">
        <v>14.41</v>
      </c>
      <c r="J12" s="14">
        <f t="shared" si="0"/>
        <v>57.64</v>
      </c>
      <c r="K12" s="12">
        <f>SUMIF('Assy List'!C:C,'BOM LIST'!B12,'Assy List'!F:F)</f>
        <v>1</v>
      </c>
    </row>
    <row r="13" spans="1:11" x14ac:dyDescent="0.3">
      <c r="A13" s="26">
        <v>5</v>
      </c>
      <c r="B13" s="10" t="s">
        <v>95</v>
      </c>
      <c r="C13" s="9"/>
      <c r="D13" s="10" t="s">
        <v>94</v>
      </c>
      <c r="E13" s="9">
        <v>4</v>
      </c>
      <c r="F13" s="10" t="s">
        <v>17</v>
      </c>
      <c r="G13" s="9">
        <v>1109</v>
      </c>
      <c r="H13" s="14">
        <v>0.37</v>
      </c>
      <c r="I13" s="14">
        <v>9.61</v>
      </c>
      <c r="J13" s="14">
        <f t="shared" si="0"/>
        <v>38.44</v>
      </c>
      <c r="K13" s="12">
        <f>SUMIF('Assy List'!C:C,'BOM LIST'!B13,'Assy List'!F:F)</f>
        <v>1</v>
      </c>
    </row>
    <row r="14" spans="1:11" x14ac:dyDescent="0.3">
      <c r="A14" s="26">
        <v>6</v>
      </c>
      <c r="B14" s="10" t="s">
        <v>96</v>
      </c>
      <c r="C14" s="9"/>
      <c r="D14" s="10" t="s">
        <v>94</v>
      </c>
      <c r="E14" s="9">
        <v>4</v>
      </c>
      <c r="F14" s="10" t="s">
        <v>17</v>
      </c>
      <c r="G14" s="9">
        <v>464</v>
      </c>
      <c r="H14" s="14">
        <v>0.15</v>
      </c>
      <c r="I14" s="14">
        <v>4.03</v>
      </c>
      <c r="J14" s="14">
        <f t="shared" si="0"/>
        <v>16.12</v>
      </c>
      <c r="K14" s="12">
        <f>SUMIF('Assy List'!C:C,'BOM LIST'!B14,'Assy List'!F:F)</f>
        <v>1</v>
      </c>
    </row>
    <row r="15" spans="1:11" x14ac:dyDescent="0.3">
      <c r="A15" s="26">
        <v>7</v>
      </c>
      <c r="B15" s="10" t="s">
        <v>97</v>
      </c>
      <c r="C15" s="9"/>
      <c r="D15" s="10" t="s">
        <v>94</v>
      </c>
      <c r="E15" s="9">
        <v>12</v>
      </c>
      <c r="F15" s="10" t="s">
        <v>17</v>
      </c>
      <c r="G15" s="9">
        <v>1440</v>
      </c>
      <c r="H15" s="14">
        <v>0.47</v>
      </c>
      <c r="I15" s="14">
        <v>12.48</v>
      </c>
      <c r="J15" s="14">
        <f t="shared" si="0"/>
        <v>149.76</v>
      </c>
      <c r="K15" s="12">
        <f>SUMIF('Assy List'!C:C,'BOM LIST'!B15,'Assy List'!F:F)</f>
        <v>1</v>
      </c>
    </row>
    <row r="16" spans="1:11" x14ac:dyDescent="0.3">
      <c r="A16" s="26">
        <v>8</v>
      </c>
      <c r="B16" s="10" t="s">
        <v>99</v>
      </c>
      <c r="C16" s="9"/>
      <c r="D16" s="10" t="s">
        <v>101</v>
      </c>
      <c r="E16" s="9">
        <v>16</v>
      </c>
      <c r="F16" s="10" t="s">
        <v>17</v>
      </c>
      <c r="G16" s="9">
        <v>3877</v>
      </c>
      <c r="H16" s="14">
        <v>0.93</v>
      </c>
      <c r="I16" s="14">
        <v>20.82</v>
      </c>
      <c r="J16" s="14">
        <f t="shared" si="0"/>
        <v>333.12</v>
      </c>
      <c r="K16" s="12">
        <f>SUMIF('Assy List'!C:C,'BOM LIST'!B16,'Assy List'!F:F)</f>
        <v>1</v>
      </c>
    </row>
    <row r="17" spans="1:11" x14ac:dyDescent="0.3">
      <c r="A17" s="26">
        <v>9</v>
      </c>
      <c r="B17" s="10" t="s">
        <v>102</v>
      </c>
      <c r="C17" s="9"/>
      <c r="D17" s="10" t="s">
        <v>101</v>
      </c>
      <c r="E17" s="9">
        <v>8</v>
      </c>
      <c r="F17" s="10" t="s">
        <v>17</v>
      </c>
      <c r="G17" s="9">
        <v>2649</v>
      </c>
      <c r="H17" s="14">
        <v>0.64</v>
      </c>
      <c r="I17" s="14">
        <v>14.22</v>
      </c>
      <c r="J17" s="14">
        <f t="shared" si="0"/>
        <v>113.76</v>
      </c>
      <c r="K17" s="12">
        <f>SUMIF('Assy List'!C:C,'BOM LIST'!B17,'Assy List'!F:F)</f>
        <v>1</v>
      </c>
    </row>
    <row r="18" spans="1:11" x14ac:dyDescent="0.3">
      <c r="A18" s="26">
        <v>10</v>
      </c>
      <c r="B18" s="10" t="s">
        <v>103</v>
      </c>
      <c r="C18" s="9"/>
      <c r="D18" s="10" t="s">
        <v>101</v>
      </c>
      <c r="E18" s="9">
        <v>4</v>
      </c>
      <c r="F18" s="10" t="s">
        <v>17</v>
      </c>
      <c r="G18" s="9">
        <v>3566</v>
      </c>
      <c r="H18" s="14">
        <v>0.86</v>
      </c>
      <c r="I18" s="14">
        <v>19.149999999999999</v>
      </c>
      <c r="J18" s="14">
        <f t="shared" si="0"/>
        <v>76.599999999999994</v>
      </c>
      <c r="K18" s="12">
        <f>SUMIF('Assy List'!C:C,'BOM LIST'!B18,'Assy List'!F:F)</f>
        <v>1</v>
      </c>
    </row>
    <row r="19" spans="1:11" x14ac:dyDescent="0.3">
      <c r="A19" s="26">
        <v>11</v>
      </c>
      <c r="B19" s="10" t="s">
        <v>104</v>
      </c>
      <c r="C19" s="9"/>
      <c r="D19" s="10" t="s">
        <v>101</v>
      </c>
      <c r="E19" s="9">
        <v>4</v>
      </c>
      <c r="F19" s="10" t="s">
        <v>17</v>
      </c>
      <c r="G19" s="9">
        <v>3946</v>
      </c>
      <c r="H19" s="14">
        <v>0.95</v>
      </c>
      <c r="I19" s="14">
        <v>21.19</v>
      </c>
      <c r="J19" s="14">
        <f t="shared" si="0"/>
        <v>84.76</v>
      </c>
      <c r="K19" s="12">
        <f>SUMIF('Assy List'!C:C,'BOM LIST'!B19,'Assy List'!F:F)</f>
        <v>1</v>
      </c>
    </row>
    <row r="20" spans="1:11" x14ac:dyDescent="0.3">
      <c r="A20" s="26">
        <v>12</v>
      </c>
      <c r="B20" s="10" t="s">
        <v>105</v>
      </c>
      <c r="C20" s="9"/>
      <c r="D20" s="10" t="s">
        <v>101</v>
      </c>
      <c r="E20" s="9">
        <v>8</v>
      </c>
      <c r="F20" s="10" t="s">
        <v>17</v>
      </c>
      <c r="G20" s="9">
        <v>893</v>
      </c>
      <c r="H20" s="14">
        <v>0.22</v>
      </c>
      <c r="I20" s="14">
        <v>4.79</v>
      </c>
      <c r="J20" s="14">
        <f t="shared" si="0"/>
        <v>38.32</v>
      </c>
      <c r="K20" s="12">
        <f>SUMIF('Assy List'!C:C,'BOM LIST'!B20,'Assy List'!F:F)</f>
        <v>1</v>
      </c>
    </row>
    <row r="21" spans="1:11" x14ac:dyDescent="0.3">
      <c r="A21" s="26">
        <v>13</v>
      </c>
      <c r="B21" s="10" t="s">
        <v>106</v>
      </c>
      <c r="C21" s="9"/>
      <c r="D21" s="10" t="s">
        <v>101</v>
      </c>
      <c r="E21" s="9">
        <v>8</v>
      </c>
      <c r="F21" s="10" t="s">
        <v>17</v>
      </c>
      <c r="G21" s="9">
        <v>2058</v>
      </c>
      <c r="H21" s="14">
        <v>0.5</v>
      </c>
      <c r="I21" s="14">
        <v>11.05</v>
      </c>
      <c r="J21" s="14">
        <f t="shared" si="0"/>
        <v>88.4</v>
      </c>
      <c r="K21" s="12">
        <f>SUMIF('Assy List'!C:C,'BOM LIST'!B21,'Assy List'!F:F)</f>
        <v>1</v>
      </c>
    </row>
    <row r="22" spans="1:11" x14ac:dyDescent="0.3">
      <c r="A22" s="26">
        <v>14</v>
      </c>
      <c r="B22" s="10" t="s">
        <v>107</v>
      </c>
      <c r="C22" s="9"/>
      <c r="D22" s="10" t="s">
        <v>101</v>
      </c>
      <c r="E22" s="9">
        <v>8</v>
      </c>
      <c r="F22" s="10" t="s">
        <v>17</v>
      </c>
      <c r="G22" s="9">
        <v>1316</v>
      </c>
      <c r="H22" s="14">
        <v>0.32</v>
      </c>
      <c r="I22" s="14">
        <v>7.07</v>
      </c>
      <c r="J22" s="14">
        <f t="shared" si="0"/>
        <v>56.56</v>
      </c>
      <c r="K22" s="12">
        <f>SUMIF('Assy List'!C:C,'BOM LIST'!B22,'Assy List'!F:F)</f>
        <v>1</v>
      </c>
    </row>
    <row r="23" spans="1:11" x14ac:dyDescent="0.3">
      <c r="A23" s="26">
        <v>15</v>
      </c>
      <c r="B23" s="10" t="s">
        <v>108</v>
      </c>
      <c r="C23" s="9"/>
      <c r="D23" s="10" t="s">
        <v>101</v>
      </c>
      <c r="E23" s="9">
        <v>4</v>
      </c>
      <c r="F23" s="10" t="s">
        <v>17</v>
      </c>
      <c r="G23" s="9">
        <v>3566</v>
      </c>
      <c r="H23" s="14">
        <v>0.86</v>
      </c>
      <c r="I23" s="14">
        <v>19.149999999999999</v>
      </c>
      <c r="J23" s="14">
        <f t="shared" si="0"/>
        <v>76.599999999999994</v>
      </c>
      <c r="K23" s="12">
        <f>SUMIF('Assy List'!C:C,'BOM LIST'!B23,'Assy List'!F:F)</f>
        <v>1</v>
      </c>
    </row>
    <row r="24" spans="1:11" x14ac:dyDescent="0.3">
      <c r="A24" s="26">
        <v>16</v>
      </c>
      <c r="B24" s="10" t="s">
        <v>109</v>
      </c>
      <c r="C24" s="9"/>
      <c r="D24" s="10" t="s">
        <v>101</v>
      </c>
      <c r="E24" s="9">
        <v>4</v>
      </c>
      <c r="F24" s="10" t="s">
        <v>17</v>
      </c>
      <c r="G24" s="9">
        <v>3946</v>
      </c>
      <c r="H24" s="14">
        <v>0.95</v>
      </c>
      <c r="I24" s="14">
        <v>21.19</v>
      </c>
      <c r="J24" s="14">
        <f t="shared" si="0"/>
        <v>84.76</v>
      </c>
      <c r="K24" s="12">
        <f>SUMIF('Assy List'!C:C,'BOM LIST'!B24,'Assy List'!F:F)</f>
        <v>1</v>
      </c>
    </row>
    <row r="25" spans="1:11" x14ac:dyDescent="0.3">
      <c r="A25" s="26">
        <v>17</v>
      </c>
      <c r="B25" s="10" t="s">
        <v>110</v>
      </c>
      <c r="C25" s="9"/>
      <c r="D25" s="10" t="s">
        <v>101</v>
      </c>
      <c r="E25" s="9">
        <v>32</v>
      </c>
      <c r="F25" s="10" t="s">
        <v>17</v>
      </c>
      <c r="G25" s="9">
        <v>1839</v>
      </c>
      <c r="H25" s="14">
        <v>0.44</v>
      </c>
      <c r="I25" s="14">
        <v>9.8800000000000008</v>
      </c>
      <c r="J25" s="14">
        <f t="shared" si="0"/>
        <v>316.16000000000003</v>
      </c>
      <c r="K25" s="12">
        <f>SUMIF('Assy List'!C:C,'BOM LIST'!B25,'Assy List'!F:F)</f>
        <v>1</v>
      </c>
    </row>
    <row r="26" spans="1:11" x14ac:dyDescent="0.3">
      <c r="A26" s="26">
        <v>18</v>
      </c>
      <c r="B26" s="10" t="s">
        <v>111</v>
      </c>
      <c r="C26" s="9"/>
      <c r="D26" s="10" t="s">
        <v>112</v>
      </c>
      <c r="E26" s="9">
        <v>96</v>
      </c>
      <c r="F26" s="10" t="s">
        <v>17</v>
      </c>
      <c r="G26" s="9">
        <v>2372</v>
      </c>
      <c r="H26" s="14">
        <v>0.48</v>
      </c>
      <c r="I26" s="14">
        <v>8.85</v>
      </c>
      <c r="J26" s="14">
        <f t="shared" si="0"/>
        <v>849.59999999999991</v>
      </c>
      <c r="K26" s="12">
        <f>SUMIF('Assy List'!C:C,'BOM LIST'!B26,'Assy List'!F:F)</f>
        <v>1</v>
      </c>
    </row>
    <row r="27" spans="1:11" x14ac:dyDescent="0.3">
      <c r="A27" s="26">
        <v>19</v>
      </c>
      <c r="B27" s="10" t="s">
        <v>113</v>
      </c>
      <c r="C27" s="9"/>
      <c r="D27" s="10" t="s">
        <v>114</v>
      </c>
      <c r="E27" s="9">
        <v>188</v>
      </c>
      <c r="F27" s="10" t="s">
        <v>16</v>
      </c>
      <c r="G27" s="9">
        <v>204</v>
      </c>
      <c r="H27" s="14">
        <v>0.05</v>
      </c>
      <c r="I27" s="14">
        <v>1.54</v>
      </c>
      <c r="J27" s="14">
        <f t="shared" si="0"/>
        <v>289.52</v>
      </c>
      <c r="K27" s="12">
        <f>SUMIF('Assy List'!C:C,'BOM LIST'!B27,'Assy List'!F:F)</f>
        <v>1</v>
      </c>
    </row>
    <row r="28" spans="1:11" x14ac:dyDescent="0.3">
      <c r="A28" s="26">
        <v>20</v>
      </c>
      <c r="B28" s="10" t="s">
        <v>115</v>
      </c>
      <c r="C28" s="9"/>
      <c r="D28" s="10" t="s">
        <v>55</v>
      </c>
      <c r="E28" s="9">
        <v>40</v>
      </c>
      <c r="F28" s="10" t="s">
        <v>17</v>
      </c>
      <c r="G28" s="9">
        <v>150</v>
      </c>
      <c r="H28" s="14">
        <v>0.02</v>
      </c>
      <c r="I28" s="14">
        <v>0.42</v>
      </c>
      <c r="J28" s="14">
        <f t="shared" si="0"/>
        <v>16.8</v>
      </c>
      <c r="K28" s="12">
        <f>SUMIF('Assy List'!C:C,'BOM LIST'!B28,'Assy List'!F:F)</f>
        <v>1</v>
      </c>
    </row>
    <row r="29" spans="1:11" x14ac:dyDescent="0.3">
      <c r="A29" s="26">
        <v>21</v>
      </c>
      <c r="B29" s="10" t="s">
        <v>116</v>
      </c>
      <c r="C29" s="9"/>
      <c r="D29" s="10" t="s">
        <v>118</v>
      </c>
      <c r="E29" s="9">
        <v>49</v>
      </c>
      <c r="F29" s="10" t="s">
        <v>17</v>
      </c>
      <c r="G29" s="9">
        <v>1165</v>
      </c>
      <c r="H29" s="14">
        <v>0.15</v>
      </c>
      <c r="I29" s="14">
        <v>1.65</v>
      </c>
      <c r="J29" s="14">
        <f t="shared" si="0"/>
        <v>80.849999999999994</v>
      </c>
      <c r="K29" s="12">
        <f>SUMIF('Assy List'!C:C,'BOM LIST'!B29,'Assy List'!F:F)</f>
        <v>1</v>
      </c>
    </row>
    <row r="30" spans="1:11" x14ac:dyDescent="0.3">
      <c r="A30" s="26">
        <v>22</v>
      </c>
      <c r="B30" s="10" t="s">
        <v>119</v>
      </c>
      <c r="C30" s="9"/>
      <c r="D30" s="10" t="s">
        <v>121</v>
      </c>
      <c r="E30" s="9">
        <v>4</v>
      </c>
      <c r="F30" s="10" t="s">
        <v>17</v>
      </c>
      <c r="G30" s="9">
        <v>200</v>
      </c>
      <c r="H30" s="14">
        <v>0.08</v>
      </c>
      <c r="I30" s="14">
        <v>1.85</v>
      </c>
      <c r="J30" s="14">
        <f t="shared" si="0"/>
        <v>7.4</v>
      </c>
      <c r="K30" s="12">
        <f>SUMIF('Assy List'!C:C,'BOM LIST'!B30,'Assy List'!F:F)</f>
        <v>1</v>
      </c>
    </row>
    <row r="31" spans="1:11" x14ac:dyDescent="0.3">
      <c r="A31" s="26">
        <v>23</v>
      </c>
      <c r="B31" s="10" t="s">
        <v>365</v>
      </c>
      <c r="C31" s="9"/>
      <c r="D31" s="10" t="s">
        <v>101</v>
      </c>
      <c r="E31" s="9">
        <v>96</v>
      </c>
      <c r="F31" s="10" t="s">
        <v>17</v>
      </c>
      <c r="G31" s="9">
        <v>2318</v>
      </c>
      <c r="H31" s="14">
        <v>0.56000000000000005</v>
      </c>
      <c r="I31" s="14">
        <v>12.45</v>
      </c>
      <c r="J31" s="14">
        <f t="shared" si="0"/>
        <v>1195.1999999999998</v>
      </c>
      <c r="K31" s="12">
        <f>SUMIF('Assy List'!C:C,'BOM LIST'!B31,'Assy List'!F:F)</f>
        <v>1</v>
      </c>
    </row>
    <row r="32" spans="1:11" x14ac:dyDescent="0.3">
      <c r="A32" s="26">
        <v>24</v>
      </c>
      <c r="B32" s="10" t="s">
        <v>214</v>
      </c>
      <c r="C32" s="9"/>
      <c r="D32" s="10" t="s">
        <v>178</v>
      </c>
      <c r="E32" s="9">
        <v>8</v>
      </c>
      <c r="F32" s="10" t="s">
        <v>17</v>
      </c>
      <c r="G32" s="9">
        <v>8497</v>
      </c>
      <c r="H32" s="14">
        <v>11.77</v>
      </c>
      <c r="I32" s="14">
        <v>409.24</v>
      </c>
      <c r="J32" s="14">
        <f t="shared" si="0"/>
        <v>3273.92</v>
      </c>
      <c r="K32" s="12">
        <f>SUMIF('Assy List'!C:C,'BOM LIST'!B32,'Assy List'!F:F)</f>
        <v>2</v>
      </c>
    </row>
    <row r="33" spans="1:11" x14ac:dyDescent="0.3">
      <c r="A33" s="26">
        <v>25</v>
      </c>
      <c r="B33" s="10" t="s">
        <v>215</v>
      </c>
      <c r="C33" s="9"/>
      <c r="D33" s="10" t="s">
        <v>88</v>
      </c>
      <c r="E33" s="9">
        <v>4</v>
      </c>
      <c r="F33" s="10" t="s">
        <v>17</v>
      </c>
      <c r="G33" s="9">
        <v>250</v>
      </c>
      <c r="H33" s="14">
        <v>0.1</v>
      </c>
      <c r="I33" s="14">
        <v>2.2200000000000002</v>
      </c>
      <c r="J33" s="14">
        <f t="shared" si="0"/>
        <v>8.8800000000000008</v>
      </c>
      <c r="K33" s="12">
        <f>SUMIF('Assy List'!C:C,'BOM LIST'!B33,'Assy List'!F:F)</f>
        <v>1</v>
      </c>
    </row>
    <row r="34" spans="1:11" x14ac:dyDescent="0.3">
      <c r="A34" s="26">
        <v>26</v>
      </c>
      <c r="B34" s="10" t="s">
        <v>216</v>
      </c>
      <c r="C34" s="9"/>
      <c r="D34" s="10" t="s">
        <v>81</v>
      </c>
      <c r="E34" s="9">
        <v>4</v>
      </c>
      <c r="F34" s="10" t="s">
        <v>17</v>
      </c>
      <c r="G34" s="9">
        <v>1500</v>
      </c>
      <c r="H34" s="14">
        <v>1.49</v>
      </c>
      <c r="I34" s="14">
        <v>42.88</v>
      </c>
      <c r="J34" s="14">
        <f t="shared" si="0"/>
        <v>171.52</v>
      </c>
      <c r="K34" s="12">
        <f>SUMIF('Assy List'!C:C,'BOM LIST'!B34,'Assy List'!F:F)</f>
        <v>1</v>
      </c>
    </row>
    <row r="35" spans="1:11" x14ac:dyDescent="0.3">
      <c r="A35" s="26">
        <v>27</v>
      </c>
      <c r="B35" s="10" t="s">
        <v>217</v>
      </c>
      <c r="C35" s="9"/>
      <c r="D35" s="10" t="s">
        <v>81</v>
      </c>
      <c r="E35" s="9">
        <v>8</v>
      </c>
      <c r="F35" s="10" t="s">
        <v>17</v>
      </c>
      <c r="G35" s="9">
        <v>250</v>
      </c>
      <c r="H35" s="14">
        <v>0.15</v>
      </c>
      <c r="I35" s="14">
        <v>3.98</v>
      </c>
      <c r="J35" s="14">
        <f t="shared" si="0"/>
        <v>31.84</v>
      </c>
      <c r="K35" s="12">
        <f>SUMIF('Assy List'!C:C,'BOM LIST'!B35,'Assy List'!F:F)</f>
        <v>2</v>
      </c>
    </row>
    <row r="36" spans="1:11" x14ac:dyDescent="0.3">
      <c r="A36" s="26">
        <v>28</v>
      </c>
      <c r="B36" s="10" t="s">
        <v>218</v>
      </c>
      <c r="C36" s="9"/>
      <c r="D36" s="10" t="s">
        <v>178</v>
      </c>
      <c r="E36" s="9">
        <v>8</v>
      </c>
      <c r="F36" s="10" t="s">
        <v>17</v>
      </c>
      <c r="G36" s="9">
        <v>3518</v>
      </c>
      <c r="H36" s="14">
        <v>4.45</v>
      </c>
      <c r="I36" s="14">
        <v>152.24</v>
      </c>
      <c r="J36" s="14">
        <f t="shared" si="0"/>
        <v>1217.92</v>
      </c>
      <c r="K36" s="12">
        <f>SUMIF('Assy List'!C:C,'BOM LIST'!B36,'Assy List'!F:F)</f>
        <v>2</v>
      </c>
    </row>
    <row r="37" spans="1:11" x14ac:dyDescent="0.3">
      <c r="A37" s="26">
        <v>29</v>
      </c>
      <c r="B37" s="10" t="s">
        <v>149</v>
      </c>
      <c r="C37" s="9"/>
      <c r="D37" s="10" t="s">
        <v>150</v>
      </c>
      <c r="E37" s="9">
        <v>4</v>
      </c>
      <c r="F37" s="10" t="s">
        <v>63</v>
      </c>
      <c r="G37" s="9">
        <v>5169</v>
      </c>
      <c r="H37" s="14">
        <v>0.13</v>
      </c>
      <c r="I37" s="14">
        <v>1.84</v>
      </c>
      <c r="J37" s="14">
        <f t="shared" si="0"/>
        <v>7.36</v>
      </c>
      <c r="K37" s="12">
        <f>SUMIF('Assy List'!C:C,'BOM LIST'!B37,'Assy List'!F:F)</f>
        <v>1</v>
      </c>
    </row>
    <row r="38" spans="1:11" x14ac:dyDescent="0.3">
      <c r="A38" s="26">
        <v>30</v>
      </c>
      <c r="B38" s="10" t="s">
        <v>151</v>
      </c>
      <c r="C38" s="9"/>
      <c r="D38" s="10" t="s">
        <v>150</v>
      </c>
      <c r="E38" s="9">
        <v>4</v>
      </c>
      <c r="F38" s="10" t="s">
        <v>63</v>
      </c>
      <c r="G38" s="9">
        <v>5920</v>
      </c>
      <c r="H38" s="14">
        <v>0.15</v>
      </c>
      <c r="I38" s="14">
        <v>2.1</v>
      </c>
      <c r="J38" s="14">
        <f t="shared" si="0"/>
        <v>8.4</v>
      </c>
      <c r="K38" s="12">
        <f>SUMIF('Assy List'!C:C,'BOM LIST'!B38,'Assy List'!F:F)</f>
        <v>1</v>
      </c>
    </row>
    <row r="39" spans="1:11" x14ac:dyDescent="0.3">
      <c r="A39" s="26">
        <v>31</v>
      </c>
      <c r="B39" s="10" t="s">
        <v>152</v>
      </c>
      <c r="C39" s="9"/>
      <c r="D39" s="10" t="s">
        <v>150</v>
      </c>
      <c r="E39" s="9">
        <v>4</v>
      </c>
      <c r="F39" s="10" t="s">
        <v>63</v>
      </c>
      <c r="G39" s="9">
        <v>6463</v>
      </c>
      <c r="H39" s="14">
        <v>0.16</v>
      </c>
      <c r="I39" s="14">
        <v>2.2999999999999998</v>
      </c>
      <c r="J39" s="14">
        <f t="shared" si="0"/>
        <v>9.1999999999999993</v>
      </c>
      <c r="K39" s="12">
        <f>SUMIF('Assy List'!C:C,'BOM LIST'!B39,'Assy List'!F:F)</f>
        <v>1</v>
      </c>
    </row>
    <row r="40" spans="1:11" x14ac:dyDescent="0.3">
      <c r="A40" s="26">
        <v>32</v>
      </c>
      <c r="B40" s="10" t="s">
        <v>153</v>
      </c>
      <c r="C40" s="9"/>
      <c r="D40" s="10" t="s">
        <v>150</v>
      </c>
      <c r="E40" s="9">
        <v>4</v>
      </c>
      <c r="F40" s="10" t="s">
        <v>63</v>
      </c>
      <c r="G40" s="9">
        <v>7087</v>
      </c>
      <c r="H40" s="14">
        <v>0.17</v>
      </c>
      <c r="I40" s="14">
        <v>2.52</v>
      </c>
      <c r="J40" s="14">
        <f t="shared" si="0"/>
        <v>10.08</v>
      </c>
      <c r="K40" s="12">
        <f>SUMIF('Assy List'!C:C,'BOM LIST'!B40,'Assy List'!F:F)</f>
        <v>1</v>
      </c>
    </row>
    <row r="41" spans="1:11" x14ac:dyDescent="0.3">
      <c r="A41" s="26">
        <v>33</v>
      </c>
      <c r="B41" s="10" t="s">
        <v>154</v>
      </c>
      <c r="C41" s="9"/>
      <c r="D41" s="10" t="s">
        <v>150</v>
      </c>
      <c r="E41" s="9">
        <v>4</v>
      </c>
      <c r="F41" s="10" t="s">
        <v>63</v>
      </c>
      <c r="G41" s="9">
        <v>5478</v>
      </c>
      <c r="H41" s="14">
        <v>0.13</v>
      </c>
      <c r="I41" s="14">
        <v>1.95</v>
      </c>
      <c r="J41" s="14">
        <f t="shared" si="0"/>
        <v>7.8</v>
      </c>
      <c r="K41" s="12">
        <f>SUMIF('Assy List'!C:C,'BOM LIST'!B41,'Assy List'!F:F)</f>
        <v>1</v>
      </c>
    </row>
    <row r="42" spans="1:11" x14ac:dyDescent="0.3">
      <c r="A42" s="26">
        <v>34</v>
      </c>
      <c r="B42" s="10" t="s">
        <v>155</v>
      </c>
      <c r="C42" s="9"/>
      <c r="D42" s="10" t="s">
        <v>157</v>
      </c>
      <c r="E42" s="9">
        <v>4</v>
      </c>
      <c r="F42" s="10" t="s">
        <v>219</v>
      </c>
      <c r="G42" s="9">
        <v>33150</v>
      </c>
      <c r="H42" s="14">
        <v>4.12</v>
      </c>
      <c r="I42" s="14">
        <v>312.27999999999997</v>
      </c>
      <c r="J42" s="14">
        <f t="shared" si="0"/>
        <v>1249.1199999999999</v>
      </c>
      <c r="K42" s="12">
        <f>SUMIF('Assy List'!C:C,'BOM LIST'!B42,'Assy List'!F:F)</f>
        <v>1</v>
      </c>
    </row>
    <row r="43" spans="1:11" x14ac:dyDescent="0.3">
      <c r="A43" s="26">
        <v>35</v>
      </c>
      <c r="B43" s="10" t="s">
        <v>158</v>
      </c>
      <c r="C43" s="9"/>
      <c r="D43" s="10" t="s">
        <v>157</v>
      </c>
      <c r="E43" s="9">
        <v>2</v>
      </c>
      <c r="F43" s="10" t="s">
        <v>219</v>
      </c>
      <c r="G43" s="9">
        <v>61142</v>
      </c>
      <c r="H43" s="14">
        <v>7.6</v>
      </c>
      <c r="I43" s="14">
        <v>576.01</v>
      </c>
      <c r="J43" s="14">
        <f t="shared" si="0"/>
        <v>1152.02</v>
      </c>
      <c r="K43" s="12">
        <f>SUMIF('Assy List'!C:C,'BOM LIST'!B43,'Assy List'!F:F)</f>
        <v>1</v>
      </c>
    </row>
    <row r="44" spans="1:11" x14ac:dyDescent="0.3">
      <c r="A44" s="26">
        <v>36</v>
      </c>
      <c r="B44" s="10" t="s">
        <v>159</v>
      </c>
      <c r="C44" s="9"/>
      <c r="D44" s="10" t="s">
        <v>157</v>
      </c>
      <c r="E44" s="9">
        <v>2</v>
      </c>
      <c r="F44" s="10" t="s">
        <v>219</v>
      </c>
      <c r="G44" s="9">
        <v>61142</v>
      </c>
      <c r="H44" s="14">
        <v>7.6</v>
      </c>
      <c r="I44" s="14">
        <v>576.01</v>
      </c>
      <c r="J44" s="14">
        <f t="shared" si="0"/>
        <v>1152.02</v>
      </c>
      <c r="K44" s="12">
        <f>SUMIF('Assy List'!C:C,'BOM LIST'!B44,'Assy List'!F:F)</f>
        <v>1</v>
      </c>
    </row>
    <row r="45" spans="1:11" x14ac:dyDescent="0.3">
      <c r="A45" s="26">
        <v>37</v>
      </c>
      <c r="B45" s="10" t="s">
        <v>220</v>
      </c>
      <c r="C45" s="9"/>
      <c r="D45" s="10" t="s">
        <v>101</v>
      </c>
      <c r="E45" s="9">
        <v>16</v>
      </c>
      <c r="F45" s="10" t="s">
        <v>40</v>
      </c>
      <c r="G45" s="9">
        <v>300</v>
      </c>
      <c r="H45" s="14">
        <v>7.0000000000000007E-2</v>
      </c>
      <c r="I45" s="14">
        <v>1.61</v>
      </c>
      <c r="J45" s="14">
        <f t="shared" si="0"/>
        <v>25.76</v>
      </c>
      <c r="K45" s="12">
        <f>SUMIF('Assy List'!C:C,'BOM LIST'!B45,'Assy List'!F:F)</f>
        <v>4</v>
      </c>
    </row>
    <row r="46" spans="1:11" x14ac:dyDescent="0.3">
      <c r="A46" s="26">
        <v>38</v>
      </c>
      <c r="B46" s="10" t="s">
        <v>369</v>
      </c>
      <c r="C46" s="9"/>
      <c r="D46" s="10" t="s">
        <v>205</v>
      </c>
      <c r="E46" s="9">
        <v>98</v>
      </c>
      <c r="F46" s="10" t="s">
        <v>17</v>
      </c>
      <c r="G46" s="9">
        <v>850</v>
      </c>
      <c r="H46" s="14">
        <v>0.24</v>
      </c>
      <c r="I46" s="14">
        <v>6.21</v>
      </c>
      <c r="J46" s="14">
        <f t="shared" si="0"/>
        <v>608.58000000000004</v>
      </c>
      <c r="K46" s="12">
        <f>SUMIF('Assy List'!C:C,'BOM LIST'!B46,'Assy List'!F:F)</f>
        <v>4</v>
      </c>
    </row>
    <row r="47" spans="1:11" x14ac:dyDescent="0.3">
      <c r="A47" s="26">
        <v>39</v>
      </c>
      <c r="B47" s="10" t="s">
        <v>221</v>
      </c>
      <c r="C47" s="9"/>
      <c r="D47" s="10" t="s">
        <v>222</v>
      </c>
      <c r="E47" s="9">
        <v>4</v>
      </c>
      <c r="F47" s="10" t="s">
        <v>17</v>
      </c>
      <c r="G47" s="9">
        <v>30</v>
      </c>
      <c r="H47" s="14">
        <v>0.01</v>
      </c>
      <c r="I47" s="14">
        <v>0.24</v>
      </c>
      <c r="J47" s="14">
        <f t="shared" si="0"/>
        <v>0.96</v>
      </c>
      <c r="K47" s="12">
        <f>SUMIF('Assy List'!C:C,'BOM LIST'!B47,'Assy List'!F:F)</f>
        <v>1</v>
      </c>
    </row>
    <row r="48" spans="1:11" x14ac:dyDescent="0.3">
      <c r="A48" s="26">
        <v>40</v>
      </c>
      <c r="B48" s="10" t="s">
        <v>223</v>
      </c>
      <c r="C48" s="9"/>
      <c r="D48" s="10" t="s">
        <v>224</v>
      </c>
      <c r="E48" s="9">
        <v>8</v>
      </c>
      <c r="F48" s="10" t="s">
        <v>17</v>
      </c>
      <c r="G48" s="9">
        <v>20</v>
      </c>
      <c r="H48" s="14">
        <v>0</v>
      </c>
      <c r="I48" s="14">
        <v>0.09</v>
      </c>
      <c r="J48" s="14">
        <f t="shared" si="0"/>
        <v>0.72</v>
      </c>
      <c r="K48" s="12">
        <f>SUMIF('Assy List'!C:C,'BOM LIST'!B48,'Assy List'!F:F)</f>
        <v>1</v>
      </c>
    </row>
    <row r="49" spans="1:11" x14ac:dyDescent="0.3">
      <c r="A49" s="26">
        <v>41</v>
      </c>
      <c r="B49" s="10" t="s">
        <v>370</v>
      </c>
      <c r="C49" s="9"/>
      <c r="D49" s="10" t="s">
        <v>160</v>
      </c>
      <c r="E49" s="9">
        <v>282</v>
      </c>
      <c r="F49" s="10" t="s">
        <v>17</v>
      </c>
      <c r="G49" s="9">
        <v>8</v>
      </c>
      <c r="H49" s="14">
        <v>0</v>
      </c>
      <c r="I49" s="14">
        <v>0.03</v>
      </c>
      <c r="J49" s="14">
        <f t="shared" si="0"/>
        <v>8.4599999999999991</v>
      </c>
      <c r="K49" s="12">
        <f>SUMIF('Assy List'!C:C,'BOM LIST'!B49,'Assy List'!F:F)</f>
        <v>3</v>
      </c>
    </row>
    <row r="50" spans="1:11" x14ac:dyDescent="0.3">
      <c r="A50" s="26">
        <v>42</v>
      </c>
      <c r="B50" s="27" t="s">
        <v>161</v>
      </c>
      <c r="C50" s="28"/>
      <c r="D50" s="27" t="s">
        <v>163</v>
      </c>
      <c r="E50" s="28">
        <v>8</v>
      </c>
      <c r="F50" s="27" t="s">
        <v>16</v>
      </c>
      <c r="G50" s="28">
        <v>480</v>
      </c>
      <c r="H50" s="29">
        <v>0.33</v>
      </c>
      <c r="I50" s="29">
        <v>14.47</v>
      </c>
      <c r="J50" s="14">
        <f t="shared" si="0"/>
        <v>115.76</v>
      </c>
      <c r="K50" s="12">
        <f>SUMIF('Assy List'!C:C,'BOM LIST'!B50,'Assy List'!F:F)</f>
        <v>2</v>
      </c>
    </row>
    <row r="51" spans="1:11" x14ac:dyDescent="0.3">
      <c r="A51" s="26">
        <v>43</v>
      </c>
      <c r="B51" s="10" t="s">
        <v>164</v>
      </c>
      <c r="C51" s="9"/>
      <c r="D51" s="10" t="s">
        <v>336</v>
      </c>
      <c r="E51" s="9">
        <v>4</v>
      </c>
      <c r="F51" s="10" t="s">
        <v>17</v>
      </c>
      <c r="G51" s="9">
        <v>240</v>
      </c>
      <c r="H51" s="14">
        <v>0.11</v>
      </c>
      <c r="I51" s="14">
        <v>6.03</v>
      </c>
      <c r="J51" s="14">
        <f t="shared" si="0"/>
        <v>24.12</v>
      </c>
      <c r="K51" s="12">
        <f>SUMIF('Assy List'!C:C,'BOM LIST'!B51,'Assy List'!F:F)</f>
        <v>1</v>
      </c>
    </row>
    <row r="52" spans="1:11" x14ac:dyDescent="0.3">
      <c r="A52" s="26">
        <v>44</v>
      </c>
      <c r="B52" s="10" t="s">
        <v>225</v>
      </c>
      <c r="C52" s="9"/>
      <c r="D52" s="10" t="s">
        <v>226</v>
      </c>
      <c r="E52" s="9">
        <v>4</v>
      </c>
      <c r="F52" s="10" t="s">
        <v>16</v>
      </c>
      <c r="G52" s="9">
        <v>160</v>
      </c>
      <c r="H52" s="14">
        <v>0.03</v>
      </c>
      <c r="I52" s="14">
        <v>2.02</v>
      </c>
      <c r="J52" s="14">
        <f t="shared" si="0"/>
        <v>8.08</v>
      </c>
      <c r="K52" s="12">
        <f>SUMIF('Assy List'!C:C,'BOM LIST'!B52,'Assy List'!F:F)</f>
        <v>1</v>
      </c>
    </row>
    <row r="53" spans="1:11" x14ac:dyDescent="0.3">
      <c r="A53" s="26">
        <v>45</v>
      </c>
      <c r="B53" s="10" t="s">
        <v>227</v>
      </c>
      <c r="C53" s="9"/>
      <c r="D53" s="10" t="s">
        <v>228</v>
      </c>
      <c r="E53" s="9">
        <v>32</v>
      </c>
      <c r="F53" s="10" t="s">
        <v>16</v>
      </c>
      <c r="G53" s="9">
        <v>100</v>
      </c>
      <c r="H53" s="14">
        <v>0.01</v>
      </c>
      <c r="I53" s="14">
        <v>0.21</v>
      </c>
      <c r="J53" s="14">
        <f t="shared" si="0"/>
        <v>6.72</v>
      </c>
      <c r="K53" s="12">
        <f>SUMIF('Assy List'!C:C,'BOM LIST'!B53,'Assy List'!F:F)</f>
        <v>8</v>
      </c>
    </row>
    <row r="54" spans="1:11" x14ac:dyDescent="0.3">
      <c r="A54" s="26">
        <v>46</v>
      </c>
      <c r="B54" s="10" t="s">
        <v>229</v>
      </c>
      <c r="C54" s="9"/>
      <c r="D54" s="10" t="s">
        <v>230</v>
      </c>
      <c r="E54" s="9">
        <v>16</v>
      </c>
      <c r="F54" s="10" t="s">
        <v>16</v>
      </c>
      <c r="G54" s="9">
        <v>200</v>
      </c>
      <c r="H54" s="14">
        <v>0.03</v>
      </c>
      <c r="I54" s="14">
        <v>0.64</v>
      </c>
      <c r="J54" s="14">
        <f t="shared" si="0"/>
        <v>10.24</v>
      </c>
      <c r="K54" s="12">
        <f>SUMIF('Assy List'!C:C,'BOM LIST'!B54,'Assy List'!F:F)</f>
        <v>4</v>
      </c>
    </row>
    <row r="55" spans="1:11" x14ac:dyDescent="0.3">
      <c r="A55" s="26">
        <v>47</v>
      </c>
      <c r="B55" s="10" t="s">
        <v>231</v>
      </c>
      <c r="C55" s="9"/>
      <c r="D55" s="10" t="s">
        <v>234</v>
      </c>
      <c r="E55" s="9">
        <v>196</v>
      </c>
      <c r="F55" s="10" t="s">
        <v>17</v>
      </c>
      <c r="G55" s="9">
        <v>63</v>
      </c>
      <c r="H55" s="14">
        <v>0.01</v>
      </c>
      <c r="I55" s="14">
        <v>0.16</v>
      </c>
      <c r="J55" s="14">
        <f t="shared" si="0"/>
        <v>31.36</v>
      </c>
      <c r="K55" s="12">
        <f>SUMIF('Assy List'!C:C,'BOM LIST'!B55,'Assy List'!F:F)</f>
        <v>8</v>
      </c>
    </row>
    <row r="56" spans="1:11" x14ac:dyDescent="0.3">
      <c r="A56" s="26">
        <v>48</v>
      </c>
      <c r="B56" s="10" t="s">
        <v>233</v>
      </c>
      <c r="C56" s="9"/>
      <c r="D56" s="10" t="s">
        <v>59</v>
      </c>
      <c r="E56" s="9">
        <v>98</v>
      </c>
      <c r="F56" s="10" t="s">
        <v>16</v>
      </c>
      <c r="G56" s="9">
        <v>150</v>
      </c>
      <c r="H56" s="14">
        <v>0.03</v>
      </c>
      <c r="I56" s="14">
        <v>0.94</v>
      </c>
      <c r="J56" s="14">
        <f t="shared" si="0"/>
        <v>92.11999999999999</v>
      </c>
      <c r="K56" s="12">
        <f>SUMIF('Assy List'!C:C,'BOM LIST'!B56,'Assy List'!F:F)</f>
        <v>4</v>
      </c>
    </row>
    <row r="57" spans="1:11" x14ac:dyDescent="0.3">
      <c r="A57" s="26">
        <v>49</v>
      </c>
      <c r="B57" s="10" t="s">
        <v>235</v>
      </c>
      <c r="C57" s="9"/>
      <c r="D57" s="10" t="s">
        <v>237</v>
      </c>
      <c r="E57" s="9">
        <v>4</v>
      </c>
      <c r="F57" s="10" t="s">
        <v>16</v>
      </c>
      <c r="G57" s="9">
        <v>180</v>
      </c>
      <c r="H57" s="14">
        <v>0.06</v>
      </c>
      <c r="I57" s="14">
        <v>2.12</v>
      </c>
      <c r="J57" s="14">
        <f t="shared" si="0"/>
        <v>8.48</v>
      </c>
      <c r="K57" s="12">
        <f>SUMIF('Assy List'!C:C,'BOM LIST'!B57,'Assy List'!F:F)</f>
        <v>2</v>
      </c>
    </row>
    <row r="58" spans="1:11" x14ac:dyDescent="0.3">
      <c r="A58" s="26">
        <v>50</v>
      </c>
      <c r="B58" s="10" t="s">
        <v>236</v>
      </c>
      <c r="C58" s="9"/>
      <c r="D58" s="10" t="s">
        <v>241</v>
      </c>
      <c r="E58" s="9">
        <v>4</v>
      </c>
      <c r="F58" s="10" t="s">
        <v>17</v>
      </c>
      <c r="G58" s="9">
        <v>300</v>
      </c>
      <c r="H58" s="14">
        <v>0.13</v>
      </c>
      <c r="I58" s="14">
        <v>8.48</v>
      </c>
      <c r="J58" s="14">
        <f t="shared" si="0"/>
        <v>33.92</v>
      </c>
      <c r="K58" s="12">
        <f>SUMIF('Assy List'!C:C,'BOM LIST'!B58,'Assy List'!F:F)</f>
        <v>2</v>
      </c>
    </row>
    <row r="59" spans="1:11" x14ac:dyDescent="0.3">
      <c r="A59" s="26">
        <v>51</v>
      </c>
      <c r="B59" s="10" t="s">
        <v>238</v>
      </c>
      <c r="C59" s="9"/>
      <c r="D59" s="10" t="s">
        <v>59</v>
      </c>
      <c r="E59" s="9">
        <v>330</v>
      </c>
      <c r="F59" s="10" t="s">
        <v>16</v>
      </c>
      <c r="G59" s="9">
        <v>180</v>
      </c>
      <c r="H59" s="14">
        <v>0.03</v>
      </c>
      <c r="I59" s="14">
        <v>0.84</v>
      </c>
      <c r="J59" s="14">
        <f t="shared" si="0"/>
        <v>277.2</v>
      </c>
      <c r="K59" s="12">
        <f>SUMIF('Assy List'!C:C,'BOM LIST'!B59,'Assy List'!F:F)</f>
        <v>53</v>
      </c>
    </row>
    <row r="60" spans="1:11" x14ac:dyDescent="0.3">
      <c r="A60" s="26">
        <v>52</v>
      </c>
      <c r="B60" s="10" t="s">
        <v>240</v>
      </c>
      <c r="C60" s="9"/>
      <c r="D60" s="10" t="s">
        <v>243</v>
      </c>
      <c r="E60" s="9">
        <v>8</v>
      </c>
      <c r="F60" s="10" t="s">
        <v>16</v>
      </c>
      <c r="G60" s="9">
        <v>206</v>
      </c>
      <c r="H60" s="14">
        <v>0.02</v>
      </c>
      <c r="I60" s="14">
        <v>0.45</v>
      </c>
      <c r="J60" s="14">
        <f t="shared" si="0"/>
        <v>3.6</v>
      </c>
      <c r="K60" s="12">
        <f>SUMIF('Assy List'!C:C,'BOM LIST'!B60,'Assy List'!F:F)</f>
        <v>2</v>
      </c>
    </row>
    <row r="61" spans="1:11" x14ac:dyDescent="0.3">
      <c r="A61" s="26">
        <v>53</v>
      </c>
      <c r="B61" s="10" t="s">
        <v>242</v>
      </c>
      <c r="C61" s="9"/>
      <c r="D61" s="10" t="s">
        <v>245</v>
      </c>
      <c r="E61" s="9">
        <v>8</v>
      </c>
      <c r="F61" s="10" t="s">
        <v>16</v>
      </c>
      <c r="G61" s="9">
        <v>201</v>
      </c>
      <c r="H61" s="14">
        <v>0.02</v>
      </c>
      <c r="I61" s="14">
        <v>0.44</v>
      </c>
      <c r="J61" s="14">
        <f t="shared" si="0"/>
        <v>3.52</v>
      </c>
      <c r="K61" s="12">
        <f>SUMIF('Assy List'!C:C,'BOM LIST'!B61,'Assy List'!F:F)</f>
        <v>2</v>
      </c>
    </row>
    <row r="62" spans="1:11" x14ac:dyDescent="0.3">
      <c r="A62" s="26">
        <v>54</v>
      </c>
      <c r="B62" s="10" t="s">
        <v>244</v>
      </c>
      <c r="C62" s="9"/>
      <c r="D62" s="10" t="s">
        <v>259</v>
      </c>
      <c r="E62" s="9">
        <v>16</v>
      </c>
      <c r="F62" s="10" t="s">
        <v>17</v>
      </c>
      <c r="G62" s="9">
        <v>110</v>
      </c>
      <c r="H62" s="14">
        <v>0.02</v>
      </c>
      <c r="I62" s="14">
        <v>0.33</v>
      </c>
      <c r="J62" s="14">
        <f t="shared" si="0"/>
        <v>5.28</v>
      </c>
      <c r="K62" s="12">
        <f>SUMIF('Assy List'!C:C,'BOM LIST'!B62,'Assy List'!F:F)</f>
        <v>8</v>
      </c>
    </row>
    <row r="63" spans="1:11" x14ac:dyDescent="0.3">
      <c r="A63" s="26">
        <v>55</v>
      </c>
      <c r="B63" s="10" t="s">
        <v>246</v>
      </c>
      <c r="C63" s="9"/>
      <c r="D63" s="10" t="s">
        <v>247</v>
      </c>
      <c r="E63" s="9">
        <v>48</v>
      </c>
      <c r="F63" s="10" t="s">
        <v>16</v>
      </c>
      <c r="G63" s="9">
        <v>328</v>
      </c>
      <c r="H63" s="14">
        <v>0.06</v>
      </c>
      <c r="I63" s="14">
        <v>1.25</v>
      </c>
      <c r="J63" s="14">
        <f t="shared" si="0"/>
        <v>60</v>
      </c>
      <c r="K63" s="12">
        <f>SUMIF('Assy List'!C:C,'BOM LIST'!B63,'Assy List'!F:F)</f>
        <v>12</v>
      </c>
    </row>
    <row r="64" spans="1:11" x14ac:dyDescent="0.3">
      <c r="A64" s="26">
        <v>56</v>
      </c>
      <c r="B64" s="10" t="s">
        <v>248</v>
      </c>
      <c r="C64" s="9"/>
      <c r="D64" s="10" t="s">
        <v>261</v>
      </c>
      <c r="E64" s="9">
        <v>4</v>
      </c>
      <c r="F64" s="10" t="s">
        <v>17</v>
      </c>
      <c r="G64" s="9">
        <v>180</v>
      </c>
      <c r="H64" s="14">
        <v>0.05</v>
      </c>
      <c r="I64" s="14">
        <v>1.65</v>
      </c>
      <c r="J64" s="14">
        <f t="shared" si="0"/>
        <v>6.6</v>
      </c>
      <c r="K64" s="12">
        <f>SUMIF('Assy List'!C:C,'BOM LIST'!B64,'Assy List'!F:F)</f>
        <v>2</v>
      </c>
    </row>
    <row r="65" spans="1:11" x14ac:dyDescent="0.3">
      <c r="A65" s="26">
        <v>57</v>
      </c>
      <c r="B65" s="10" t="s">
        <v>249</v>
      </c>
      <c r="C65" s="9"/>
      <c r="D65" s="10" t="s">
        <v>264</v>
      </c>
      <c r="E65" s="9">
        <v>4</v>
      </c>
      <c r="F65" s="10" t="s">
        <v>16</v>
      </c>
      <c r="G65" s="9">
        <v>500</v>
      </c>
      <c r="H65" s="14">
        <v>0.38</v>
      </c>
      <c r="I65" s="14">
        <v>27.47</v>
      </c>
      <c r="J65" s="14">
        <f t="shared" si="0"/>
        <v>109.88</v>
      </c>
      <c r="K65" s="12">
        <f>SUMIF('Assy List'!C:C,'BOM LIST'!B65,'Assy List'!F:F)</f>
        <v>1</v>
      </c>
    </row>
    <row r="66" spans="1:11" x14ac:dyDescent="0.3">
      <c r="A66" s="26">
        <v>58</v>
      </c>
      <c r="B66" s="10" t="s">
        <v>250</v>
      </c>
      <c r="C66" s="9"/>
      <c r="D66" s="10" t="s">
        <v>266</v>
      </c>
      <c r="E66" s="9">
        <v>8</v>
      </c>
      <c r="F66" s="10" t="s">
        <v>16</v>
      </c>
      <c r="G66" s="9">
        <v>250</v>
      </c>
      <c r="H66" s="14">
        <v>7.0000000000000007E-2</v>
      </c>
      <c r="I66" s="14">
        <v>3.51</v>
      </c>
      <c r="J66" s="14">
        <f t="shared" si="0"/>
        <v>28.08</v>
      </c>
      <c r="K66" s="12">
        <f>SUMIF('Assy List'!C:C,'BOM LIST'!B66,'Assy List'!F:F)</f>
        <v>2</v>
      </c>
    </row>
    <row r="67" spans="1:11" x14ac:dyDescent="0.3">
      <c r="A67" s="26">
        <v>59</v>
      </c>
      <c r="B67" s="10" t="s">
        <v>252</v>
      </c>
      <c r="C67" s="9"/>
      <c r="D67" s="10" t="s">
        <v>268</v>
      </c>
      <c r="E67" s="9">
        <v>8</v>
      </c>
      <c r="F67" s="10" t="s">
        <v>16</v>
      </c>
      <c r="G67" s="9">
        <v>250</v>
      </c>
      <c r="H67" s="14">
        <v>0.05</v>
      </c>
      <c r="I67" s="14">
        <v>2.52</v>
      </c>
      <c r="J67" s="14">
        <f t="shared" si="0"/>
        <v>20.16</v>
      </c>
      <c r="K67" s="12">
        <f>SUMIF('Assy List'!C:C,'BOM LIST'!B67,'Assy List'!F:F)</f>
        <v>2</v>
      </c>
    </row>
    <row r="68" spans="1:11" x14ac:dyDescent="0.3">
      <c r="A68" s="26">
        <v>60</v>
      </c>
      <c r="B68" s="10" t="s">
        <v>254</v>
      </c>
      <c r="C68" s="9"/>
      <c r="D68" s="10" t="s">
        <v>270</v>
      </c>
      <c r="E68" s="9">
        <v>4</v>
      </c>
      <c r="F68" s="10" t="s">
        <v>16</v>
      </c>
      <c r="G68" s="9">
        <v>410</v>
      </c>
      <c r="H68" s="14">
        <v>0.2</v>
      </c>
      <c r="I68" s="14">
        <v>19.75</v>
      </c>
      <c r="J68" s="14">
        <f t="shared" si="0"/>
        <v>79</v>
      </c>
      <c r="K68" s="12">
        <f>SUMIF('Assy List'!C:C,'BOM LIST'!B68,'Assy List'!F:F)</f>
        <v>1</v>
      </c>
    </row>
    <row r="69" spans="1:11" x14ac:dyDescent="0.3">
      <c r="A69" s="26">
        <v>61</v>
      </c>
      <c r="B69" s="10" t="s">
        <v>256</v>
      </c>
      <c r="C69" s="9"/>
      <c r="D69" s="10" t="s">
        <v>226</v>
      </c>
      <c r="E69" s="9">
        <v>16</v>
      </c>
      <c r="F69" s="10" t="s">
        <v>16</v>
      </c>
      <c r="G69" s="9">
        <v>105</v>
      </c>
      <c r="H69" s="14">
        <v>0.02</v>
      </c>
      <c r="I69" s="14">
        <v>1.04</v>
      </c>
      <c r="J69" s="14">
        <f t="shared" si="0"/>
        <v>16.64</v>
      </c>
      <c r="K69" s="12">
        <f>SUMIF('Assy List'!C:C,'BOM LIST'!B69,'Assy List'!F:F)</f>
        <v>4</v>
      </c>
    </row>
    <row r="70" spans="1:11" x14ac:dyDescent="0.3">
      <c r="A70" s="26">
        <v>62</v>
      </c>
      <c r="B70" s="10" t="s">
        <v>258</v>
      </c>
      <c r="C70" s="9"/>
      <c r="D70" s="10" t="s">
        <v>273</v>
      </c>
      <c r="E70" s="9">
        <v>24</v>
      </c>
      <c r="F70" s="10" t="s">
        <v>16</v>
      </c>
      <c r="G70" s="9">
        <v>232</v>
      </c>
      <c r="H70" s="14">
        <v>0.03</v>
      </c>
      <c r="I70" s="14">
        <v>0.86</v>
      </c>
      <c r="J70" s="14">
        <f t="shared" ref="J70:J133" si="1">I70*E70</f>
        <v>20.64</v>
      </c>
      <c r="K70" s="12">
        <f>SUMIF('Assy List'!C:C,'BOM LIST'!B70,'Assy List'!F:F)</f>
        <v>6</v>
      </c>
    </row>
    <row r="71" spans="1:11" x14ac:dyDescent="0.3">
      <c r="A71" s="26">
        <v>63</v>
      </c>
      <c r="B71" s="10" t="s">
        <v>260</v>
      </c>
      <c r="C71" s="9"/>
      <c r="D71" s="10" t="s">
        <v>275</v>
      </c>
      <c r="E71" s="9">
        <v>8</v>
      </c>
      <c r="F71" s="10" t="s">
        <v>16</v>
      </c>
      <c r="G71" s="9">
        <v>257</v>
      </c>
      <c r="H71" s="14">
        <v>0.06</v>
      </c>
      <c r="I71" s="14">
        <v>4.12</v>
      </c>
      <c r="J71" s="14">
        <f t="shared" si="1"/>
        <v>32.96</v>
      </c>
      <c r="K71" s="12">
        <f>SUMIF('Assy List'!C:C,'BOM LIST'!B71,'Assy List'!F:F)</f>
        <v>1</v>
      </c>
    </row>
    <row r="72" spans="1:11" x14ac:dyDescent="0.3">
      <c r="A72" s="26">
        <v>64</v>
      </c>
      <c r="B72" s="10" t="s">
        <v>262</v>
      </c>
      <c r="C72" s="9"/>
      <c r="D72" s="10" t="s">
        <v>165</v>
      </c>
      <c r="E72" s="9">
        <v>8</v>
      </c>
      <c r="F72" s="10" t="s">
        <v>17</v>
      </c>
      <c r="G72" s="9">
        <v>332</v>
      </c>
      <c r="H72" s="14">
        <v>0.09</v>
      </c>
      <c r="I72" s="14">
        <v>2.02</v>
      </c>
      <c r="J72" s="14">
        <f t="shared" si="1"/>
        <v>16.16</v>
      </c>
      <c r="K72" s="12">
        <f>SUMIF('Assy List'!C:C,'BOM LIST'!B72,'Assy List'!F:F)</f>
        <v>2</v>
      </c>
    </row>
    <row r="73" spans="1:11" x14ac:dyDescent="0.3">
      <c r="A73" s="26">
        <v>65</v>
      </c>
      <c r="B73" s="10" t="s">
        <v>263</v>
      </c>
      <c r="C73" s="9"/>
      <c r="D73" s="10" t="s">
        <v>279</v>
      </c>
      <c r="E73" s="9">
        <v>8</v>
      </c>
      <c r="F73" s="10" t="s">
        <v>17</v>
      </c>
      <c r="G73" s="9">
        <v>378</v>
      </c>
      <c r="H73" s="14">
        <v>0.09</v>
      </c>
      <c r="I73" s="14">
        <v>2.1</v>
      </c>
      <c r="J73" s="14">
        <f t="shared" si="1"/>
        <v>16.8</v>
      </c>
      <c r="K73" s="12">
        <f>SUMIF('Assy List'!C:C,'BOM LIST'!B73,'Assy List'!F:F)</f>
        <v>2</v>
      </c>
    </row>
    <row r="74" spans="1:11" x14ac:dyDescent="0.3">
      <c r="A74" s="26">
        <v>66</v>
      </c>
      <c r="B74" s="10" t="s">
        <v>265</v>
      </c>
      <c r="C74" s="9"/>
      <c r="D74" s="10" t="s">
        <v>279</v>
      </c>
      <c r="E74" s="9">
        <v>8</v>
      </c>
      <c r="F74" s="10" t="s">
        <v>17</v>
      </c>
      <c r="G74" s="9">
        <v>263</v>
      </c>
      <c r="H74" s="14">
        <v>0.06</v>
      </c>
      <c r="I74" s="14">
        <v>1.37</v>
      </c>
      <c r="J74" s="14">
        <f t="shared" si="1"/>
        <v>10.96</v>
      </c>
      <c r="K74" s="12">
        <f>SUMIF('Assy List'!C:C,'BOM LIST'!B74,'Assy List'!F:F)</f>
        <v>2</v>
      </c>
    </row>
    <row r="75" spans="1:11" x14ac:dyDescent="0.3">
      <c r="A75" s="26">
        <v>67</v>
      </c>
      <c r="B75" s="10" t="s">
        <v>267</v>
      </c>
      <c r="C75" s="9"/>
      <c r="D75" s="10" t="s">
        <v>279</v>
      </c>
      <c r="E75" s="9">
        <v>8</v>
      </c>
      <c r="F75" s="10" t="s">
        <v>17</v>
      </c>
      <c r="G75" s="9">
        <v>255</v>
      </c>
      <c r="H75" s="14">
        <v>0.06</v>
      </c>
      <c r="I75" s="14">
        <v>1.42</v>
      </c>
      <c r="J75" s="14">
        <f t="shared" si="1"/>
        <v>11.36</v>
      </c>
      <c r="K75" s="12">
        <f>SUMIF('Assy List'!C:C,'BOM LIST'!B75,'Assy List'!F:F)</f>
        <v>2</v>
      </c>
    </row>
    <row r="76" spans="1:11" x14ac:dyDescent="0.3">
      <c r="A76" s="26">
        <v>68</v>
      </c>
      <c r="B76" s="10" t="s">
        <v>269</v>
      </c>
      <c r="C76" s="9"/>
      <c r="D76" s="10" t="s">
        <v>165</v>
      </c>
      <c r="E76" s="9">
        <v>8</v>
      </c>
      <c r="F76" s="10" t="s">
        <v>17</v>
      </c>
      <c r="G76" s="9">
        <v>484</v>
      </c>
      <c r="H76" s="14">
        <v>0.13</v>
      </c>
      <c r="I76" s="14">
        <v>2.94</v>
      </c>
      <c r="J76" s="14">
        <f t="shared" si="1"/>
        <v>23.52</v>
      </c>
      <c r="K76" s="12">
        <f>SUMIF('Assy List'!C:C,'BOM LIST'!B76,'Assy List'!F:F)</f>
        <v>2</v>
      </c>
    </row>
    <row r="77" spans="1:11" x14ac:dyDescent="0.3">
      <c r="A77" s="26">
        <v>69</v>
      </c>
      <c r="B77" s="10" t="s">
        <v>271</v>
      </c>
      <c r="C77" s="9"/>
      <c r="D77" s="10" t="s">
        <v>163</v>
      </c>
      <c r="E77" s="9">
        <v>4</v>
      </c>
      <c r="F77" s="10" t="s">
        <v>16</v>
      </c>
      <c r="G77" s="9">
        <v>513</v>
      </c>
      <c r="H77" s="14">
        <v>0.35</v>
      </c>
      <c r="I77" s="14">
        <v>15.46</v>
      </c>
      <c r="J77" s="14">
        <f t="shared" si="1"/>
        <v>61.84</v>
      </c>
      <c r="K77" s="12">
        <f>SUMIF('Assy List'!C:C,'BOM LIST'!B77,'Assy List'!F:F)</f>
        <v>1</v>
      </c>
    </row>
    <row r="78" spans="1:11" x14ac:dyDescent="0.3">
      <c r="A78" s="26">
        <v>70</v>
      </c>
      <c r="B78" s="10" t="s">
        <v>272</v>
      </c>
      <c r="C78" s="9"/>
      <c r="D78" s="10" t="s">
        <v>232</v>
      </c>
      <c r="E78" s="9">
        <v>8</v>
      </c>
      <c r="F78" s="10" t="s">
        <v>17</v>
      </c>
      <c r="G78" s="9">
        <v>699</v>
      </c>
      <c r="H78" s="14">
        <v>0.11</v>
      </c>
      <c r="I78" s="14">
        <v>3.09</v>
      </c>
      <c r="J78" s="14">
        <f t="shared" si="1"/>
        <v>24.72</v>
      </c>
      <c r="K78" s="12">
        <f>SUMIF('Assy List'!C:C,'BOM LIST'!B78,'Assy List'!F:F)</f>
        <v>2</v>
      </c>
    </row>
    <row r="79" spans="1:11" x14ac:dyDescent="0.3">
      <c r="A79" s="26">
        <v>71</v>
      </c>
      <c r="B79" s="10" t="s">
        <v>274</v>
      </c>
      <c r="C79" s="9"/>
      <c r="D79" s="10" t="s">
        <v>239</v>
      </c>
      <c r="E79" s="9">
        <v>4</v>
      </c>
      <c r="F79" s="10" t="s">
        <v>16</v>
      </c>
      <c r="G79" s="9">
        <v>615</v>
      </c>
      <c r="H79" s="14">
        <v>0.26</v>
      </c>
      <c r="I79" s="14">
        <v>7.89</v>
      </c>
      <c r="J79" s="14">
        <f t="shared" si="1"/>
        <v>31.56</v>
      </c>
      <c r="K79" s="12">
        <f>SUMIF('Assy List'!C:C,'BOM LIST'!B79,'Assy List'!F:F)</f>
        <v>1</v>
      </c>
    </row>
    <row r="80" spans="1:11" x14ac:dyDescent="0.3">
      <c r="A80" s="26">
        <v>72</v>
      </c>
      <c r="B80" s="10" t="s">
        <v>276</v>
      </c>
      <c r="C80" s="9"/>
      <c r="D80" s="10" t="s">
        <v>163</v>
      </c>
      <c r="E80" s="9">
        <v>4</v>
      </c>
      <c r="F80" s="10" t="s">
        <v>16</v>
      </c>
      <c r="G80" s="9">
        <v>573</v>
      </c>
      <c r="H80" s="14">
        <v>0.39</v>
      </c>
      <c r="I80" s="14">
        <v>17.260000000000002</v>
      </c>
      <c r="J80" s="14">
        <f t="shared" si="1"/>
        <v>69.040000000000006</v>
      </c>
      <c r="K80" s="12">
        <f>SUMIF('Assy List'!C:C,'BOM LIST'!B80,'Assy List'!F:F)</f>
        <v>1</v>
      </c>
    </row>
    <row r="81" spans="1:11" x14ac:dyDescent="0.3">
      <c r="A81" s="26">
        <v>73</v>
      </c>
      <c r="B81" s="10" t="s">
        <v>277</v>
      </c>
      <c r="C81" s="9"/>
      <c r="D81" s="10" t="s">
        <v>251</v>
      </c>
      <c r="E81" s="9">
        <v>8</v>
      </c>
      <c r="F81" s="10" t="s">
        <v>16</v>
      </c>
      <c r="G81" s="9">
        <v>360</v>
      </c>
      <c r="H81" s="14">
        <v>0.14000000000000001</v>
      </c>
      <c r="I81" s="14">
        <v>6.01</v>
      </c>
      <c r="J81" s="14">
        <f t="shared" si="1"/>
        <v>48.08</v>
      </c>
      <c r="K81" s="12">
        <f>SUMIF('Assy List'!C:C,'BOM LIST'!B81,'Assy List'!F:F)</f>
        <v>2</v>
      </c>
    </row>
    <row r="82" spans="1:11" x14ac:dyDescent="0.3">
      <c r="A82" s="26">
        <v>74</v>
      </c>
      <c r="B82" s="10" t="s">
        <v>278</v>
      </c>
      <c r="C82" s="9"/>
      <c r="D82" s="10" t="s">
        <v>253</v>
      </c>
      <c r="E82" s="9">
        <v>8</v>
      </c>
      <c r="F82" s="10" t="s">
        <v>17</v>
      </c>
      <c r="G82" s="9">
        <v>200</v>
      </c>
      <c r="H82" s="14">
        <v>0.02</v>
      </c>
      <c r="I82" s="14">
        <v>0.38</v>
      </c>
      <c r="J82" s="14">
        <f t="shared" si="1"/>
        <v>3.04</v>
      </c>
      <c r="K82" s="12">
        <f>SUMIF('Assy List'!C:C,'BOM LIST'!B82,'Assy List'!F:F)</f>
        <v>2</v>
      </c>
    </row>
    <row r="83" spans="1:11" x14ac:dyDescent="0.3">
      <c r="A83" s="26">
        <v>75</v>
      </c>
      <c r="B83" s="10" t="s">
        <v>280</v>
      </c>
      <c r="C83" s="9"/>
      <c r="D83" s="10" t="s">
        <v>255</v>
      </c>
      <c r="E83" s="9">
        <v>16</v>
      </c>
      <c r="F83" s="10" t="s">
        <v>17</v>
      </c>
      <c r="G83" s="9">
        <v>90</v>
      </c>
      <c r="H83" s="14">
        <v>0.01</v>
      </c>
      <c r="I83" s="14">
        <v>0.11</v>
      </c>
      <c r="J83" s="14">
        <f t="shared" si="1"/>
        <v>1.76</v>
      </c>
      <c r="K83" s="12">
        <f>SUMIF('Assy List'!C:C,'BOM LIST'!B83,'Assy List'!F:F)</f>
        <v>4</v>
      </c>
    </row>
    <row r="84" spans="1:11" x14ac:dyDescent="0.3">
      <c r="A84" s="26">
        <v>76</v>
      </c>
      <c r="B84" s="10" t="s">
        <v>281</v>
      </c>
      <c r="C84" s="9"/>
      <c r="D84" s="10" t="s">
        <v>257</v>
      </c>
      <c r="E84" s="9">
        <v>16</v>
      </c>
      <c r="F84" s="10" t="s">
        <v>16</v>
      </c>
      <c r="G84" s="9">
        <v>229</v>
      </c>
      <c r="H84" s="14">
        <v>0.03</v>
      </c>
      <c r="I84" s="14">
        <v>0.77</v>
      </c>
      <c r="J84" s="14">
        <f t="shared" si="1"/>
        <v>12.32</v>
      </c>
      <c r="K84" s="12">
        <f>SUMIF('Assy List'!C:C,'BOM LIST'!B84,'Assy List'!F:F)</f>
        <v>4</v>
      </c>
    </row>
    <row r="85" spans="1:11" x14ac:dyDescent="0.3">
      <c r="A85" s="26">
        <v>77</v>
      </c>
      <c r="B85" s="10" t="s">
        <v>282</v>
      </c>
      <c r="C85" s="9"/>
      <c r="D85" s="10" t="s">
        <v>259</v>
      </c>
      <c r="E85" s="9">
        <v>8</v>
      </c>
      <c r="F85" s="10" t="s">
        <v>16</v>
      </c>
      <c r="G85" s="9">
        <v>150</v>
      </c>
      <c r="H85" s="14">
        <v>0.02</v>
      </c>
      <c r="I85" s="14">
        <v>0.44</v>
      </c>
      <c r="J85" s="14">
        <f t="shared" si="1"/>
        <v>3.52</v>
      </c>
      <c r="K85" s="12">
        <f>SUMIF('Assy List'!C:C,'BOM LIST'!B85,'Assy List'!F:F)</f>
        <v>2</v>
      </c>
    </row>
    <row r="86" spans="1:11" x14ac:dyDescent="0.3">
      <c r="A86" s="26">
        <v>78</v>
      </c>
      <c r="B86" s="10" t="s">
        <v>283</v>
      </c>
      <c r="C86" s="9"/>
      <c r="D86" s="10" t="s">
        <v>165</v>
      </c>
      <c r="E86" s="9">
        <v>8</v>
      </c>
      <c r="F86" s="10" t="s">
        <v>17</v>
      </c>
      <c r="G86" s="9">
        <v>380</v>
      </c>
      <c r="H86" s="14">
        <v>0.1</v>
      </c>
      <c r="I86" s="14">
        <v>2.2599999999999998</v>
      </c>
      <c r="J86" s="14">
        <f t="shared" si="1"/>
        <v>18.079999999999998</v>
      </c>
      <c r="K86" s="12">
        <f>SUMIF('Assy List'!C:C,'BOM LIST'!B86,'Assy List'!F:F)</f>
        <v>2</v>
      </c>
    </row>
    <row r="87" spans="1:11" x14ac:dyDescent="0.3">
      <c r="A87" s="26">
        <v>79</v>
      </c>
      <c r="B87" s="10" t="s">
        <v>284</v>
      </c>
      <c r="C87" s="9"/>
      <c r="D87" s="10" t="s">
        <v>322</v>
      </c>
      <c r="E87" s="9">
        <v>94</v>
      </c>
      <c r="F87" s="10" t="s">
        <v>41</v>
      </c>
      <c r="G87" s="9">
        <v>90</v>
      </c>
      <c r="H87" s="14">
        <v>0.01</v>
      </c>
      <c r="I87" s="14">
        <v>0.15</v>
      </c>
      <c r="J87" s="14">
        <f t="shared" si="1"/>
        <v>14.1</v>
      </c>
      <c r="K87" s="12">
        <f>SUMIF('Assy List'!C:C,'BOM LIST'!B87,'Assy List'!F:F)</f>
        <v>2</v>
      </c>
    </row>
    <row r="88" spans="1:11" x14ac:dyDescent="0.3">
      <c r="A88" s="26">
        <v>80</v>
      </c>
      <c r="B88" s="10" t="s">
        <v>285</v>
      </c>
      <c r="C88" s="9"/>
      <c r="D88" s="10" t="s">
        <v>59</v>
      </c>
      <c r="E88" s="9">
        <v>94</v>
      </c>
      <c r="F88" s="10" t="s">
        <v>16</v>
      </c>
      <c r="G88" s="9">
        <v>150</v>
      </c>
      <c r="H88" s="14">
        <v>0.03</v>
      </c>
      <c r="I88" s="14">
        <v>0.94</v>
      </c>
      <c r="J88" s="14">
        <f t="shared" si="1"/>
        <v>88.36</v>
      </c>
      <c r="K88" s="12">
        <f>SUMIF('Assy List'!C:C,'BOM LIST'!B88,'Assy List'!F:F)</f>
        <v>2</v>
      </c>
    </row>
    <row r="89" spans="1:11" x14ac:dyDescent="0.3">
      <c r="A89" s="26">
        <v>81</v>
      </c>
      <c r="B89" s="10" t="s">
        <v>286</v>
      </c>
      <c r="C89" s="9"/>
      <c r="D89" s="10" t="s">
        <v>287</v>
      </c>
      <c r="E89" s="9">
        <v>94</v>
      </c>
      <c r="F89" s="10" t="s">
        <v>16</v>
      </c>
      <c r="G89" s="9">
        <v>80</v>
      </c>
      <c r="H89" s="14">
        <v>0.01</v>
      </c>
      <c r="I89" s="14">
        <v>0.25</v>
      </c>
      <c r="J89" s="14">
        <f t="shared" si="1"/>
        <v>23.5</v>
      </c>
      <c r="K89" s="12">
        <f>SUMIF('Assy List'!C:C,'BOM LIST'!B89,'Assy List'!F:F)</f>
        <v>2</v>
      </c>
    </row>
    <row r="90" spans="1:11" x14ac:dyDescent="0.3">
      <c r="A90" s="26">
        <v>82</v>
      </c>
      <c r="B90" s="10" t="s">
        <v>288</v>
      </c>
      <c r="C90" s="9"/>
      <c r="D90" s="10" t="s">
        <v>289</v>
      </c>
      <c r="E90" s="9">
        <v>192</v>
      </c>
      <c r="F90" s="10" t="s">
        <v>17</v>
      </c>
      <c r="G90" s="9">
        <v>174</v>
      </c>
      <c r="H90" s="14">
        <v>0.02</v>
      </c>
      <c r="I90" s="14">
        <v>0.44</v>
      </c>
      <c r="J90" s="14">
        <f t="shared" si="1"/>
        <v>84.48</v>
      </c>
      <c r="K90" s="12">
        <f>SUMIF('Assy List'!C:C,'BOM LIST'!B90,'Assy List'!F:F)</f>
        <v>6</v>
      </c>
    </row>
    <row r="91" spans="1:11" x14ac:dyDescent="0.3">
      <c r="A91" s="26">
        <v>83</v>
      </c>
      <c r="B91" s="10" t="s">
        <v>290</v>
      </c>
      <c r="C91" s="9"/>
      <c r="D91" s="10" t="s">
        <v>291</v>
      </c>
      <c r="E91" s="9">
        <v>192</v>
      </c>
      <c r="F91" s="10" t="s">
        <v>17</v>
      </c>
      <c r="G91" s="9">
        <v>163</v>
      </c>
      <c r="H91" s="14">
        <v>0.02</v>
      </c>
      <c r="I91" s="14">
        <v>0.47</v>
      </c>
      <c r="J91" s="14">
        <f t="shared" si="1"/>
        <v>90.24</v>
      </c>
      <c r="K91" s="12">
        <f>SUMIF('Assy List'!C:C,'BOM LIST'!B91,'Assy List'!F:F)</f>
        <v>6</v>
      </c>
    </row>
    <row r="92" spans="1:11" x14ac:dyDescent="0.3">
      <c r="A92" s="26">
        <v>84</v>
      </c>
      <c r="B92" s="10" t="s">
        <v>292</v>
      </c>
      <c r="C92" s="9"/>
      <c r="D92" s="10" t="s">
        <v>293</v>
      </c>
      <c r="E92" s="9">
        <v>49</v>
      </c>
      <c r="F92" s="10" t="s">
        <v>16</v>
      </c>
      <c r="G92" s="9">
        <v>50</v>
      </c>
      <c r="H92" s="14">
        <v>0.01</v>
      </c>
      <c r="I92" s="14">
        <v>0.11</v>
      </c>
      <c r="J92" s="14">
        <f t="shared" si="1"/>
        <v>5.39</v>
      </c>
      <c r="K92" s="12">
        <f>SUMIF('Assy List'!C:C,'BOM LIST'!B92,'Assy List'!F:F)</f>
        <v>2</v>
      </c>
    </row>
    <row r="93" spans="1:11" x14ac:dyDescent="0.3">
      <c r="A93" s="26">
        <v>85</v>
      </c>
      <c r="B93" s="10" t="s">
        <v>166</v>
      </c>
      <c r="C93" s="9"/>
      <c r="D93" s="10" t="s">
        <v>168</v>
      </c>
      <c r="E93" s="9">
        <v>4</v>
      </c>
      <c r="F93" s="10" t="s">
        <v>17</v>
      </c>
      <c r="G93" s="9">
        <v>647</v>
      </c>
      <c r="H93" s="14">
        <v>0.15</v>
      </c>
      <c r="I93" s="14">
        <v>3.34</v>
      </c>
      <c r="J93" s="14">
        <f t="shared" si="1"/>
        <v>13.36</v>
      </c>
      <c r="K93" s="12">
        <f>SUMIF('Assy List'!C:C,'BOM LIST'!B93,'Assy List'!F:F)</f>
        <v>1</v>
      </c>
    </row>
    <row r="94" spans="1:11" x14ac:dyDescent="0.3">
      <c r="A94" s="26">
        <v>86</v>
      </c>
      <c r="B94" s="10" t="s">
        <v>169</v>
      </c>
      <c r="C94" s="9"/>
      <c r="D94" s="10" t="s">
        <v>170</v>
      </c>
      <c r="E94" s="9">
        <v>4</v>
      </c>
      <c r="F94" s="10" t="s">
        <v>17</v>
      </c>
      <c r="G94" s="9">
        <v>436</v>
      </c>
      <c r="H94" s="14">
        <v>0.1</v>
      </c>
      <c r="I94" s="14">
        <v>2.2400000000000002</v>
      </c>
      <c r="J94" s="14">
        <f t="shared" si="1"/>
        <v>8.9600000000000009</v>
      </c>
      <c r="K94" s="12">
        <f>SUMIF('Assy List'!C:C,'BOM LIST'!B94,'Assy List'!F:F)</f>
        <v>1</v>
      </c>
    </row>
    <row r="95" spans="1:11" x14ac:dyDescent="0.3">
      <c r="A95" s="26">
        <v>87</v>
      </c>
      <c r="B95" s="10" t="s">
        <v>171</v>
      </c>
      <c r="C95" s="9"/>
      <c r="D95" s="10" t="s">
        <v>172</v>
      </c>
      <c r="E95" s="9">
        <v>8</v>
      </c>
      <c r="F95" s="10" t="s">
        <v>17</v>
      </c>
      <c r="G95" s="9">
        <v>442</v>
      </c>
      <c r="H95" s="14">
        <v>0.1</v>
      </c>
      <c r="I95" s="14">
        <v>2.27</v>
      </c>
      <c r="J95" s="14">
        <f t="shared" si="1"/>
        <v>18.16</v>
      </c>
      <c r="K95" s="12">
        <f>SUMIF('Assy List'!C:C,'BOM LIST'!B95,'Assy List'!F:F)</f>
        <v>1</v>
      </c>
    </row>
    <row r="96" spans="1:11" x14ac:dyDescent="0.3">
      <c r="A96" s="26">
        <v>88</v>
      </c>
      <c r="B96" s="10" t="s">
        <v>173</v>
      </c>
      <c r="C96" s="9"/>
      <c r="D96" s="10" t="s">
        <v>174</v>
      </c>
      <c r="E96" s="9">
        <v>4</v>
      </c>
      <c r="F96" s="10" t="s">
        <v>63</v>
      </c>
      <c r="G96" s="9">
        <v>165</v>
      </c>
      <c r="H96" s="14">
        <v>0.04</v>
      </c>
      <c r="I96" s="14">
        <v>3.82</v>
      </c>
      <c r="J96" s="14">
        <f t="shared" ref="J96" si="2">I96*E96</f>
        <v>15.28</v>
      </c>
      <c r="K96" s="12">
        <f>SUMIF('Assy List'!C:C,'BOM LIST'!B96,'Assy List'!F:F)</f>
        <v>1</v>
      </c>
    </row>
    <row r="97" spans="1:11" x14ac:dyDescent="0.3">
      <c r="A97" s="26">
        <v>89</v>
      </c>
      <c r="B97" s="10" t="s">
        <v>175</v>
      </c>
      <c r="C97" s="9"/>
      <c r="D97" s="10" t="s">
        <v>53</v>
      </c>
      <c r="E97" s="9">
        <v>8</v>
      </c>
      <c r="F97" s="10" t="s">
        <v>63</v>
      </c>
      <c r="G97" s="9">
        <v>150</v>
      </c>
      <c r="H97" s="14">
        <v>0.02</v>
      </c>
      <c r="I97" s="14">
        <v>0.97</v>
      </c>
      <c r="J97" s="14">
        <f t="shared" si="1"/>
        <v>7.76</v>
      </c>
      <c r="K97" s="12">
        <f>SUMIF('Assy List'!C:C,'BOM LIST'!B97,'Assy List'!F:F)</f>
        <v>1</v>
      </c>
    </row>
    <row r="98" spans="1:11" x14ac:dyDescent="0.3">
      <c r="A98" s="26">
        <v>90</v>
      </c>
      <c r="B98" s="10" t="s">
        <v>176</v>
      </c>
      <c r="C98" s="9"/>
      <c r="D98" s="10" t="s">
        <v>47</v>
      </c>
      <c r="E98" s="9">
        <v>94</v>
      </c>
      <c r="F98" s="10" t="s">
        <v>63</v>
      </c>
      <c r="G98" s="9">
        <v>81</v>
      </c>
      <c r="H98" s="14">
        <v>0.01</v>
      </c>
      <c r="I98" s="14">
        <v>0.25</v>
      </c>
      <c r="J98" s="14">
        <f t="shared" si="1"/>
        <v>23.5</v>
      </c>
      <c r="K98" s="12">
        <f>SUMIF('Assy List'!C:C,'BOM LIST'!B98,'Assy List'!F:F)</f>
        <v>1</v>
      </c>
    </row>
    <row r="99" spans="1:11" x14ac:dyDescent="0.3">
      <c r="A99" s="26">
        <v>91</v>
      </c>
      <c r="B99" s="30" t="s">
        <v>294</v>
      </c>
      <c r="C99" s="31"/>
      <c r="D99" s="30" t="s">
        <v>49</v>
      </c>
      <c r="E99" s="31">
        <v>2</v>
      </c>
      <c r="F99" s="30" t="s">
        <v>63</v>
      </c>
      <c r="G99" s="31">
        <v>889</v>
      </c>
      <c r="H99" s="32">
        <v>0.04</v>
      </c>
      <c r="I99" s="32">
        <v>1.26</v>
      </c>
      <c r="J99" s="14">
        <f t="shared" si="1"/>
        <v>2.52</v>
      </c>
      <c r="K99" s="12">
        <f>SUMIF('Assy List'!C:C,'BOM LIST'!B99,'Assy List'!F:F)</f>
        <v>1</v>
      </c>
    </row>
    <row r="100" spans="1:11" x14ac:dyDescent="0.3">
      <c r="A100" s="26">
        <v>92</v>
      </c>
      <c r="B100" s="10" t="s">
        <v>295</v>
      </c>
      <c r="C100" s="9"/>
      <c r="D100" s="10" t="s">
        <v>49</v>
      </c>
      <c r="E100" s="9">
        <v>94</v>
      </c>
      <c r="F100" s="10" t="s">
        <v>63</v>
      </c>
      <c r="G100" s="9">
        <v>1000</v>
      </c>
      <c r="H100" s="14">
        <v>0.05</v>
      </c>
      <c r="I100" s="14">
        <v>1.42</v>
      </c>
      <c r="J100" s="14">
        <f t="shared" si="1"/>
        <v>133.47999999999999</v>
      </c>
      <c r="K100" s="12">
        <f>SUMIF('Assy List'!C:C,'BOM LIST'!B100,'Assy List'!F:F)</f>
        <v>1</v>
      </c>
    </row>
    <row r="101" spans="1:11" x14ac:dyDescent="0.3">
      <c r="A101" s="26">
        <v>93</v>
      </c>
      <c r="B101" s="10" t="s">
        <v>296</v>
      </c>
      <c r="C101" s="9"/>
      <c r="D101" s="10" t="s">
        <v>85</v>
      </c>
      <c r="E101" s="9">
        <v>8</v>
      </c>
      <c r="F101" s="10" t="s">
        <v>63</v>
      </c>
      <c r="G101" s="9">
        <v>1200</v>
      </c>
      <c r="H101" s="14">
        <v>0.14000000000000001</v>
      </c>
      <c r="I101" s="14">
        <v>10.19</v>
      </c>
      <c r="J101" s="14">
        <f t="shared" si="1"/>
        <v>81.52</v>
      </c>
      <c r="K101" s="12">
        <f>SUMIF('Assy List'!C:C,'BOM LIST'!B101,'Assy List'!F:F)</f>
        <v>1</v>
      </c>
    </row>
    <row r="102" spans="1:11" x14ac:dyDescent="0.3">
      <c r="A102" s="26">
        <v>94</v>
      </c>
      <c r="B102" s="10" t="s">
        <v>297</v>
      </c>
      <c r="C102" s="9"/>
      <c r="D102" s="10" t="s">
        <v>49</v>
      </c>
      <c r="E102" s="9">
        <v>4</v>
      </c>
      <c r="F102" s="10" t="s">
        <v>63</v>
      </c>
      <c r="G102" s="9">
        <v>5931</v>
      </c>
      <c r="H102" s="14">
        <v>0.28999999999999998</v>
      </c>
      <c r="I102" s="14">
        <v>8.42</v>
      </c>
      <c r="J102" s="14">
        <f t="shared" si="1"/>
        <v>33.68</v>
      </c>
      <c r="K102" s="12">
        <f>SUMIF('Assy List'!C:C,'BOM LIST'!B102,'Assy List'!F:F)</f>
        <v>1</v>
      </c>
    </row>
    <row r="103" spans="1:11" x14ac:dyDescent="0.3">
      <c r="A103" s="26">
        <v>95</v>
      </c>
      <c r="B103" s="10" t="s">
        <v>298</v>
      </c>
      <c r="C103" s="9"/>
      <c r="D103" s="10" t="s">
        <v>324</v>
      </c>
      <c r="E103" s="9">
        <v>94</v>
      </c>
      <c r="F103" s="10" t="s">
        <v>41</v>
      </c>
      <c r="G103" s="9">
        <v>94</v>
      </c>
      <c r="H103" s="14">
        <v>0</v>
      </c>
      <c r="I103" s="14">
        <v>7.0000000000000007E-2</v>
      </c>
      <c r="J103" s="14">
        <f t="shared" si="1"/>
        <v>6.580000000000001</v>
      </c>
      <c r="K103" s="12">
        <f>SUMIF('Assy List'!C:C,'BOM LIST'!B103,'Assy List'!F:F)</f>
        <v>2</v>
      </c>
    </row>
    <row r="104" spans="1:11" x14ac:dyDescent="0.3">
      <c r="A104" s="26">
        <v>96</v>
      </c>
      <c r="B104" s="10" t="s">
        <v>299</v>
      </c>
      <c r="C104" s="9"/>
      <c r="D104" s="10" t="s">
        <v>49</v>
      </c>
      <c r="E104" s="9">
        <v>4</v>
      </c>
      <c r="F104" s="10" t="s">
        <v>63</v>
      </c>
      <c r="G104" s="9">
        <v>906</v>
      </c>
      <c r="H104" s="14">
        <v>0.04</v>
      </c>
      <c r="I104" s="14">
        <v>1.28</v>
      </c>
      <c r="J104" s="14">
        <f t="shared" si="1"/>
        <v>5.12</v>
      </c>
      <c r="K104" s="12">
        <f>SUMIF('Assy List'!C:C,'BOM LIST'!B104,'Assy List'!F:F)</f>
        <v>1</v>
      </c>
    </row>
    <row r="105" spans="1:11" x14ac:dyDescent="0.3">
      <c r="A105" s="26">
        <v>97</v>
      </c>
      <c r="B105" s="10" t="s">
        <v>300</v>
      </c>
      <c r="C105" s="9"/>
      <c r="D105" s="10" t="s">
        <v>49</v>
      </c>
      <c r="E105" s="9">
        <v>4</v>
      </c>
      <c r="F105" s="10" t="s">
        <v>63</v>
      </c>
      <c r="G105" s="9">
        <v>957</v>
      </c>
      <c r="H105" s="14">
        <v>0.05</v>
      </c>
      <c r="I105" s="14">
        <v>1.36</v>
      </c>
      <c r="J105" s="14">
        <f t="shared" si="1"/>
        <v>5.44</v>
      </c>
      <c r="K105" s="12">
        <f>SUMIF('Assy List'!C:C,'BOM LIST'!B105,'Assy List'!F:F)</f>
        <v>1</v>
      </c>
    </row>
    <row r="106" spans="1:11" x14ac:dyDescent="0.3">
      <c r="A106" s="26">
        <v>98</v>
      </c>
      <c r="B106" s="10" t="s">
        <v>301</v>
      </c>
      <c r="C106" s="9"/>
      <c r="D106" s="10" t="s">
        <v>49</v>
      </c>
      <c r="E106" s="9">
        <v>4</v>
      </c>
      <c r="F106" s="10" t="s">
        <v>63</v>
      </c>
      <c r="G106" s="9">
        <v>1044</v>
      </c>
      <c r="H106" s="14">
        <v>0.05</v>
      </c>
      <c r="I106" s="14">
        <v>1.48</v>
      </c>
      <c r="J106" s="14">
        <f t="shared" si="1"/>
        <v>5.92</v>
      </c>
      <c r="K106" s="12">
        <f>SUMIF('Assy List'!C:C,'BOM LIST'!B106,'Assy List'!F:F)</f>
        <v>1</v>
      </c>
    </row>
    <row r="107" spans="1:11" x14ac:dyDescent="0.3">
      <c r="A107" s="26">
        <v>99</v>
      </c>
      <c r="B107" s="10" t="s">
        <v>302</v>
      </c>
      <c r="C107" s="9"/>
      <c r="D107" s="10" t="s">
        <v>49</v>
      </c>
      <c r="E107" s="9">
        <v>4</v>
      </c>
      <c r="F107" s="10" t="s">
        <v>63</v>
      </c>
      <c r="G107" s="9">
        <v>1164</v>
      </c>
      <c r="H107" s="14">
        <v>0.06</v>
      </c>
      <c r="I107" s="14">
        <v>1.65</v>
      </c>
      <c r="J107" s="14">
        <f t="shared" si="1"/>
        <v>6.6</v>
      </c>
      <c r="K107" s="12">
        <f>SUMIF('Assy List'!C:C,'BOM LIST'!B107,'Assy List'!F:F)</f>
        <v>1</v>
      </c>
    </row>
    <row r="108" spans="1:11" x14ac:dyDescent="0.3">
      <c r="A108" s="26">
        <v>100</v>
      </c>
      <c r="B108" s="10" t="s">
        <v>303</v>
      </c>
      <c r="C108" s="9"/>
      <c r="D108" s="10" t="s">
        <v>49</v>
      </c>
      <c r="E108" s="9">
        <v>4</v>
      </c>
      <c r="F108" s="10" t="s">
        <v>63</v>
      </c>
      <c r="G108" s="9">
        <v>1320</v>
      </c>
      <c r="H108" s="14">
        <v>0.06</v>
      </c>
      <c r="I108" s="14">
        <v>1.87</v>
      </c>
      <c r="J108" s="14">
        <f t="shared" si="1"/>
        <v>7.48</v>
      </c>
      <c r="K108" s="12">
        <f>SUMIF('Assy List'!C:C,'BOM LIST'!B108,'Assy List'!F:F)</f>
        <v>1</v>
      </c>
    </row>
    <row r="109" spans="1:11" x14ac:dyDescent="0.3">
      <c r="A109" s="26">
        <v>101</v>
      </c>
      <c r="B109" s="10" t="s">
        <v>304</v>
      </c>
      <c r="C109" s="9"/>
      <c r="D109" s="10" t="s">
        <v>49</v>
      </c>
      <c r="E109" s="9">
        <v>4</v>
      </c>
      <c r="F109" s="10" t="s">
        <v>63</v>
      </c>
      <c r="G109" s="9">
        <v>1509</v>
      </c>
      <c r="H109" s="14">
        <v>7.0000000000000007E-2</v>
      </c>
      <c r="I109" s="14">
        <v>2.14</v>
      </c>
      <c r="J109" s="14">
        <f t="shared" si="1"/>
        <v>8.56</v>
      </c>
      <c r="K109" s="12">
        <f>SUMIF('Assy List'!C:C,'BOM LIST'!B109,'Assy List'!F:F)</f>
        <v>1</v>
      </c>
    </row>
    <row r="110" spans="1:11" x14ac:dyDescent="0.3">
      <c r="A110" s="26">
        <v>102</v>
      </c>
      <c r="B110" s="10" t="s">
        <v>305</v>
      </c>
      <c r="C110" s="9"/>
      <c r="D110" s="10" t="s">
        <v>49</v>
      </c>
      <c r="E110" s="9">
        <v>4</v>
      </c>
      <c r="F110" s="10" t="s">
        <v>63</v>
      </c>
      <c r="G110" s="9">
        <v>1734</v>
      </c>
      <c r="H110" s="14">
        <v>0.09</v>
      </c>
      <c r="I110" s="14">
        <v>2.46</v>
      </c>
      <c r="J110" s="14">
        <f t="shared" si="1"/>
        <v>9.84</v>
      </c>
      <c r="K110" s="12">
        <f>SUMIF('Assy List'!C:C,'BOM LIST'!B110,'Assy List'!F:F)</f>
        <v>1</v>
      </c>
    </row>
    <row r="111" spans="1:11" x14ac:dyDescent="0.3">
      <c r="A111" s="26">
        <v>103</v>
      </c>
      <c r="B111" s="10" t="s">
        <v>306</v>
      </c>
      <c r="C111" s="9"/>
      <c r="D111" s="10" t="s">
        <v>49</v>
      </c>
      <c r="E111" s="9">
        <v>4</v>
      </c>
      <c r="F111" s="10" t="s">
        <v>63</v>
      </c>
      <c r="G111" s="9">
        <v>1993</v>
      </c>
      <c r="H111" s="14">
        <v>0.1</v>
      </c>
      <c r="I111" s="14">
        <v>2.83</v>
      </c>
      <c r="J111" s="14">
        <f t="shared" si="1"/>
        <v>11.32</v>
      </c>
      <c r="K111" s="12">
        <f>SUMIF('Assy List'!C:C,'BOM LIST'!B111,'Assy List'!F:F)</f>
        <v>1</v>
      </c>
    </row>
    <row r="112" spans="1:11" x14ac:dyDescent="0.3">
      <c r="A112" s="26">
        <v>104</v>
      </c>
      <c r="B112" s="10" t="s">
        <v>307</v>
      </c>
      <c r="C112" s="9"/>
      <c r="D112" s="10" t="s">
        <v>49</v>
      </c>
      <c r="E112" s="9">
        <v>4</v>
      </c>
      <c r="F112" s="10" t="s">
        <v>63</v>
      </c>
      <c r="G112" s="9">
        <v>2288</v>
      </c>
      <c r="H112" s="14">
        <v>0.11</v>
      </c>
      <c r="I112" s="14">
        <v>3.25</v>
      </c>
      <c r="J112" s="14">
        <f t="shared" si="1"/>
        <v>13</v>
      </c>
      <c r="K112" s="12">
        <f>SUMIF('Assy List'!C:C,'BOM LIST'!B112,'Assy List'!F:F)</f>
        <v>1</v>
      </c>
    </row>
    <row r="113" spans="1:11" x14ac:dyDescent="0.3">
      <c r="A113" s="26">
        <v>105</v>
      </c>
      <c r="B113" s="10" t="s">
        <v>308</v>
      </c>
      <c r="C113" s="9"/>
      <c r="D113" s="10" t="s">
        <v>49</v>
      </c>
      <c r="E113" s="9">
        <v>4</v>
      </c>
      <c r="F113" s="10" t="s">
        <v>63</v>
      </c>
      <c r="G113" s="9">
        <v>2618</v>
      </c>
      <c r="H113" s="14">
        <v>0.13</v>
      </c>
      <c r="I113" s="14">
        <v>3.72</v>
      </c>
      <c r="J113" s="14">
        <f t="shared" si="1"/>
        <v>14.88</v>
      </c>
      <c r="K113" s="12">
        <f>SUMIF('Assy List'!C:C,'BOM LIST'!B113,'Assy List'!F:F)</f>
        <v>1</v>
      </c>
    </row>
    <row r="114" spans="1:11" x14ac:dyDescent="0.3">
      <c r="A114" s="26">
        <v>106</v>
      </c>
      <c r="B114" s="10" t="s">
        <v>309</v>
      </c>
      <c r="C114" s="9"/>
      <c r="D114" s="10" t="s">
        <v>49</v>
      </c>
      <c r="E114" s="9">
        <v>4</v>
      </c>
      <c r="F114" s="10" t="s">
        <v>63</v>
      </c>
      <c r="G114" s="9">
        <v>2983</v>
      </c>
      <c r="H114" s="14">
        <v>0.15</v>
      </c>
      <c r="I114" s="14">
        <v>4.24</v>
      </c>
      <c r="J114" s="14">
        <f t="shared" si="1"/>
        <v>16.96</v>
      </c>
      <c r="K114" s="12">
        <f>SUMIF('Assy List'!C:C,'BOM LIST'!B114,'Assy List'!F:F)</f>
        <v>1</v>
      </c>
    </row>
    <row r="115" spans="1:11" x14ac:dyDescent="0.3">
      <c r="A115" s="26">
        <v>107</v>
      </c>
      <c r="B115" s="10" t="s">
        <v>310</v>
      </c>
      <c r="C115" s="9"/>
      <c r="D115" s="10" t="s">
        <v>49</v>
      </c>
      <c r="E115" s="9">
        <v>4</v>
      </c>
      <c r="F115" s="10" t="s">
        <v>63</v>
      </c>
      <c r="G115" s="9">
        <v>3383</v>
      </c>
      <c r="H115" s="14">
        <v>0.17</v>
      </c>
      <c r="I115" s="14">
        <v>4.8099999999999996</v>
      </c>
      <c r="J115" s="14">
        <f t="shared" si="1"/>
        <v>19.239999999999998</v>
      </c>
      <c r="K115" s="12">
        <f>SUMIF('Assy List'!C:C,'BOM LIST'!B115,'Assy List'!F:F)</f>
        <v>1</v>
      </c>
    </row>
    <row r="116" spans="1:11" x14ac:dyDescent="0.3">
      <c r="A116" s="26">
        <v>108</v>
      </c>
      <c r="B116" s="10" t="s">
        <v>311</v>
      </c>
      <c r="C116" s="9"/>
      <c r="D116" s="10" t="s">
        <v>49</v>
      </c>
      <c r="E116" s="9">
        <v>4</v>
      </c>
      <c r="F116" s="10" t="s">
        <v>63</v>
      </c>
      <c r="G116" s="9">
        <v>3820</v>
      </c>
      <c r="H116" s="14">
        <v>0.19</v>
      </c>
      <c r="I116" s="14">
        <v>5.43</v>
      </c>
      <c r="J116" s="14">
        <f t="shared" si="1"/>
        <v>21.72</v>
      </c>
      <c r="K116" s="12">
        <f>SUMIF('Assy List'!C:C,'BOM LIST'!B116,'Assy List'!F:F)</f>
        <v>1</v>
      </c>
    </row>
    <row r="117" spans="1:11" x14ac:dyDescent="0.3">
      <c r="A117" s="26">
        <v>109</v>
      </c>
      <c r="B117" s="10" t="s">
        <v>312</v>
      </c>
      <c r="C117" s="9"/>
      <c r="D117" s="10" t="s">
        <v>49</v>
      </c>
      <c r="E117" s="9">
        <v>4</v>
      </c>
      <c r="F117" s="10" t="s">
        <v>63</v>
      </c>
      <c r="G117" s="9">
        <v>4293</v>
      </c>
      <c r="H117" s="14">
        <v>0.21</v>
      </c>
      <c r="I117" s="14">
        <v>6.1</v>
      </c>
      <c r="J117" s="14">
        <f t="shared" si="1"/>
        <v>24.4</v>
      </c>
      <c r="K117" s="12">
        <f>SUMIF('Assy List'!C:C,'BOM LIST'!B117,'Assy List'!F:F)</f>
        <v>1</v>
      </c>
    </row>
    <row r="118" spans="1:11" x14ac:dyDescent="0.3">
      <c r="A118" s="26">
        <v>110</v>
      </c>
      <c r="B118" s="10" t="s">
        <v>313</v>
      </c>
      <c r="C118" s="9"/>
      <c r="D118" s="10" t="s">
        <v>49</v>
      </c>
      <c r="E118" s="9">
        <v>4</v>
      </c>
      <c r="F118" s="10" t="s">
        <v>63</v>
      </c>
      <c r="G118" s="9">
        <v>4802</v>
      </c>
      <c r="H118" s="14">
        <v>0.24</v>
      </c>
      <c r="I118" s="14">
        <v>6.82</v>
      </c>
      <c r="J118" s="14">
        <f t="shared" si="1"/>
        <v>27.28</v>
      </c>
      <c r="K118" s="12">
        <f>SUMIF('Assy List'!C:C,'BOM LIST'!B118,'Assy List'!F:F)</f>
        <v>1</v>
      </c>
    </row>
    <row r="119" spans="1:11" x14ac:dyDescent="0.3">
      <c r="A119" s="26">
        <v>111</v>
      </c>
      <c r="B119" s="10" t="s">
        <v>314</v>
      </c>
      <c r="C119" s="9"/>
      <c r="D119" s="10" t="s">
        <v>49</v>
      </c>
      <c r="E119" s="9">
        <v>4</v>
      </c>
      <c r="F119" s="10" t="s">
        <v>63</v>
      </c>
      <c r="G119" s="9">
        <v>5348</v>
      </c>
      <c r="H119" s="14">
        <v>0.26</v>
      </c>
      <c r="I119" s="14">
        <v>7.6</v>
      </c>
      <c r="J119" s="14">
        <f t="shared" si="1"/>
        <v>30.4</v>
      </c>
      <c r="K119" s="12">
        <f>SUMIF('Assy List'!C:C,'BOM LIST'!B119,'Assy List'!F:F)</f>
        <v>1</v>
      </c>
    </row>
    <row r="120" spans="1:11" x14ac:dyDescent="0.3">
      <c r="A120" s="26">
        <v>112</v>
      </c>
      <c r="B120" s="10" t="s">
        <v>315</v>
      </c>
      <c r="C120" s="9"/>
      <c r="D120" s="10" t="s">
        <v>49</v>
      </c>
      <c r="E120" s="9">
        <v>8</v>
      </c>
      <c r="F120" s="10" t="s">
        <v>63</v>
      </c>
      <c r="G120" s="9">
        <v>3000</v>
      </c>
      <c r="H120" s="14">
        <v>0.15</v>
      </c>
      <c r="I120" s="14">
        <v>4.26</v>
      </c>
      <c r="J120" s="14">
        <f t="shared" si="1"/>
        <v>34.08</v>
      </c>
      <c r="K120" s="12">
        <f>SUMIF('Assy List'!C:C,'BOM LIST'!B120,'Assy List'!F:F)</f>
        <v>1</v>
      </c>
    </row>
    <row r="121" spans="1:11" x14ac:dyDescent="0.3">
      <c r="A121" s="26">
        <v>113</v>
      </c>
      <c r="B121" s="10" t="s">
        <v>316</v>
      </c>
      <c r="C121" s="9"/>
      <c r="D121" s="10" t="s">
        <v>49</v>
      </c>
      <c r="E121" s="9">
        <v>16</v>
      </c>
      <c r="F121" s="10" t="s">
        <v>63</v>
      </c>
      <c r="G121" s="9">
        <v>6000</v>
      </c>
      <c r="H121" s="14">
        <v>0.28999999999999998</v>
      </c>
      <c r="I121" s="14">
        <v>8.52</v>
      </c>
      <c r="J121" s="14">
        <f t="shared" si="1"/>
        <v>136.32</v>
      </c>
      <c r="K121" s="12">
        <f>SUMIF('Assy List'!C:C,'BOM LIST'!B121,'Assy List'!F:F)</f>
        <v>1</v>
      </c>
    </row>
    <row r="122" spans="1:11" x14ac:dyDescent="0.3">
      <c r="A122" s="26">
        <v>114</v>
      </c>
      <c r="B122" s="10" t="s">
        <v>317</v>
      </c>
      <c r="C122" s="9"/>
      <c r="D122" s="10" t="s">
        <v>49</v>
      </c>
      <c r="E122" s="9">
        <v>4</v>
      </c>
      <c r="F122" s="10" t="s">
        <v>63</v>
      </c>
      <c r="G122" s="9">
        <v>3205</v>
      </c>
      <c r="H122" s="14">
        <v>0.16</v>
      </c>
      <c r="I122" s="14">
        <v>4.55</v>
      </c>
      <c r="J122" s="14">
        <f t="shared" si="1"/>
        <v>18.2</v>
      </c>
      <c r="K122" s="12">
        <f>SUMIF('Assy List'!C:C,'BOM LIST'!B122,'Assy List'!F:F)</f>
        <v>1</v>
      </c>
    </row>
    <row r="123" spans="1:11" x14ac:dyDescent="0.3">
      <c r="A123" s="26">
        <v>115</v>
      </c>
      <c r="B123" s="10" t="s">
        <v>318</v>
      </c>
      <c r="C123" s="9"/>
      <c r="D123" s="10" t="s">
        <v>49</v>
      </c>
      <c r="E123" s="9">
        <v>4</v>
      </c>
      <c r="F123" s="10" t="s">
        <v>63</v>
      </c>
      <c r="G123" s="9">
        <v>4019</v>
      </c>
      <c r="H123" s="14">
        <v>0.2</v>
      </c>
      <c r="I123" s="14">
        <v>5.71</v>
      </c>
      <c r="J123" s="14">
        <f t="shared" si="1"/>
        <v>22.84</v>
      </c>
      <c r="K123" s="12">
        <f>SUMIF('Assy List'!C:C,'BOM LIST'!B123,'Assy List'!F:F)</f>
        <v>1</v>
      </c>
    </row>
    <row r="124" spans="1:11" x14ac:dyDescent="0.3">
      <c r="A124" s="26">
        <v>116</v>
      </c>
      <c r="B124" s="10" t="s">
        <v>319</v>
      </c>
      <c r="C124" s="9"/>
      <c r="D124" s="10" t="s">
        <v>49</v>
      </c>
      <c r="E124" s="9">
        <v>4</v>
      </c>
      <c r="F124" s="10" t="s">
        <v>63</v>
      </c>
      <c r="G124" s="9">
        <v>2431</v>
      </c>
      <c r="H124" s="14">
        <v>0.12</v>
      </c>
      <c r="I124" s="14">
        <v>3.45</v>
      </c>
      <c r="J124" s="14">
        <f t="shared" si="1"/>
        <v>13.8</v>
      </c>
      <c r="K124" s="12">
        <f>SUMIF('Assy List'!C:C,'BOM LIST'!B124,'Assy List'!F:F)</f>
        <v>1</v>
      </c>
    </row>
    <row r="125" spans="1:11" x14ac:dyDescent="0.3">
      <c r="A125" s="26">
        <v>117</v>
      </c>
      <c r="B125" s="10" t="s">
        <v>320</v>
      </c>
      <c r="C125" s="9"/>
      <c r="D125" s="10" t="s">
        <v>49</v>
      </c>
      <c r="E125" s="9">
        <v>4</v>
      </c>
      <c r="F125" s="10" t="s">
        <v>63</v>
      </c>
      <c r="G125" s="9">
        <v>1696</v>
      </c>
      <c r="H125" s="14">
        <v>0.08</v>
      </c>
      <c r="I125" s="14">
        <v>2.41</v>
      </c>
      <c r="J125" s="14">
        <f t="shared" si="1"/>
        <v>9.64</v>
      </c>
      <c r="K125" s="12">
        <f>SUMIF('Assy List'!C:C,'BOM LIST'!B125,'Assy List'!F:F)</f>
        <v>1</v>
      </c>
    </row>
    <row r="126" spans="1:11" x14ac:dyDescent="0.3">
      <c r="A126" s="26">
        <v>118</v>
      </c>
      <c r="B126" s="10" t="s">
        <v>321</v>
      </c>
      <c r="C126" s="9"/>
      <c r="D126" s="10" t="s">
        <v>49</v>
      </c>
      <c r="E126" s="9">
        <v>4</v>
      </c>
      <c r="F126" s="10" t="s">
        <v>63</v>
      </c>
      <c r="G126" s="9">
        <v>3999</v>
      </c>
      <c r="H126" s="14">
        <v>0.2</v>
      </c>
      <c r="I126" s="14">
        <v>5.68</v>
      </c>
      <c r="J126" s="14">
        <f t="shared" si="1"/>
        <v>22.72</v>
      </c>
      <c r="K126" s="12">
        <f>SUMIF('Assy List'!C:C,'BOM LIST'!B126,'Assy List'!F:F)</f>
        <v>1</v>
      </c>
    </row>
    <row r="127" spans="1:11" x14ac:dyDescent="0.3">
      <c r="A127" s="26">
        <v>119</v>
      </c>
      <c r="B127" s="10" t="s">
        <v>323</v>
      </c>
      <c r="C127" s="9"/>
      <c r="D127" s="10" t="s">
        <v>49</v>
      </c>
      <c r="E127" s="9">
        <v>4</v>
      </c>
      <c r="F127" s="10" t="s">
        <v>63</v>
      </c>
      <c r="G127" s="9">
        <v>3341</v>
      </c>
      <c r="H127" s="14">
        <v>0.16</v>
      </c>
      <c r="I127" s="14">
        <v>4.74</v>
      </c>
      <c r="J127" s="14">
        <f t="shared" si="1"/>
        <v>18.96</v>
      </c>
      <c r="K127" s="12">
        <f>SUMIF('Assy List'!C:C,'BOM LIST'!B127,'Assy List'!F:F)</f>
        <v>1</v>
      </c>
    </row>
    <row r="128" spans="1:11" x14ac:dyDescent="0.3">
      <c r="A128" s="26">
        <v>120</v>
      </c>
      <c r="B128" s="10" t="s">
        <v>181</v>
      </c>
      <c r="C128" s="9"/>
      <c r="D128" s="10" t="s">
        <v>182</v>
      </c>
      <c r="E128" s="9">
        <v>94</v>
      </c>
      <c r="F128" s="10" t="s">
        <v>17</v>
      </c>
      <c r="G128" s="9">
        <v>3</v>
      </c>
      <c r="H128" s="14">
        <v>0</v>
      </c>
      <c r="I128" s="14">
        <v>0.01</v>
      </c>
      <c r="J128" s="14">
        <f t="shared" si="1"/>
        <v>0.94000000000000006</v>
      </c>
      <c r="K128" s="12">
        <f>SUMIF('Assy List'!C:C,'BOM LIST'!B128,'Assy List'!F:F)</f>
        <v>1</v>
      </c>
    </row>
    <row r="129" spans="1:11" x14ac:dyDescent="0.3">
      <c r="A129" s="26">
        <v>121</v>
      </c>
      <c r="B129" s="10" t="s">
        <v>183</v>
      </c>
      <c r="C129" s="9"/>
      <c r="D129" s="10" t="s">
        <v>182</v>
      </c>
      <c r="E129" s="9">
        <v>94</v>
      </c>
      <c r="F129" s="10" t="s">
        <v>17</v>
      </c>
      <c r="G129" s="9">
        <v>2</v>
      </c>
      <c r="H129" s="14">
        <v>0</v>
      </c>
      <c r="I129" s="14">
        <v>0.01</v>
      </c>
      <c r="J129" s="14">
        <f t="shared" si="1"/>
        <v>0.94000000000000006</v>
      </c>
      <c r="K129" s="12">
        <f>SUMIF('Assy List'!C:C,'BOM LIST'!B129,'Assy List'!F:F)</f>
        <v>1</v>
      </c>
    </row>
    <row r="130" spans="1:11" x14ac:dyDescent="0.3">
      <c r="A130" s="26">
        <v>122</v>
      </c>
      <c r="B130" s="10" t="s">
        <v>325</v>
      </c>
      <c r="C130" s="9"/>
      <c r="D130" s="10" t="s">
        <v>326</v>
      </c>
      <c r="E130" s="9">
        <v>4</v>
      </c>
      <c r="F130" s="10" t="s">
        <v>63</v>
      </c>
      <c r="G130" s="9">
        <v>156</v>
      </c>
      <c r="H130" s="14">
        <v>0.03</v>
      </c>
      <c r="I130" s="14">
        <v>2.2799999999999998</v>
      </c>
      <c r="J130" s="14">
        <f t="shared" si="1"/>
        <v>9.1199999999999992</v>
      </c>
      <c r="K130" s="12">
        <f>SUMIF('Assy List'!C:C,'BOM LIST'!B130,'Assy List'!F:F)</f>
        <v>1</v>
      </c>
    </row>
    <row r="131" spans="1:11" x14ac:dyDescent="0.3">
      <c r="A131" s="26">
        <v>123</v>
      </c>
      <c r="B131" s="10" t="s">
        <v>327</v>
      </c>
      <c r="C131" s="9"/>
      <c r="D131" s="10" t="s">
        <v>328</v>
      </c>
      <c r="E131" s="9">
        <v>8</v>
      </c>
      <c r="F131" s="10" t="s">
        <v>63</v>
      </c>
      <c r="G131" s="9">
        <v>86</v>
      </c>
      <c r="H131" s="14">
        <v>0.05</v>
      </c>
      <c r="I131" s="14">
        <v>2.88</v>
      </c>
      <c r="J131" s="14">
        <f t="shared" si="1"/>
        <v>23.04</v>
      </c>
      <c r="K131" s="12">
        <f>SUMIF('Assy List'!C:C,'BOM LIST'!B131,'Assy List'!F:F)</f>
        <v>2</v>
      </c>
    </row>
    <row r="132" spans="1:11" x14ac:dyDescent="0.3">
      <c r="A132" s="26">
        <v>124</v>
      </c>
      <c r="B132" s="10" t="s">
        <v>184</v>
      </c>
      <c r="C132" s="9"/>
      <c r="D132" s="10" t="s">
        <v>186</v>
      </c>
      <c r="E132" s="9">
        <v>8</v>
      </c>
      <c r="F132" s="10" t="s">
        <v>16</v>
      </c>
      <c r="G132" s="9">
        <v>345</v>
      </c>
      <c r="H132" s="14">
        <v>0.2</v>
      </c>
      <c r="I132" s="14">
        <v>13.88</v>
      </c>
      <c r="J132" s="14">
        <f t="shared" si="1"/>
        <v>111.04</v>
      </c>
      <c r="K132" s="12">
        <f>SUMIF('Assy List'!C:C,'BOM LIST'!B132,'Assy List'!F:F)</f>
        <v>1</v>
      </c>
    </row>
    <row r="133" spans="1:11" x14ac:dyDescent="0.3">
      <c r="A133" s="26">
        <v>125</v>
      </c>
      <c r="B133" s="10" t="s">
        <v>188</v>
      </c>
      <c r="C133" s="9"/>
      <c r="D133" s="10" t="s">
        <v>190</v>
      </c>
      <c r="E133" s="9">
        <v>16</v>
      </c>
      <c r="F133" s="10" t="s">
        <v>16</v>
      </c>
      <c r="G133" s="9">
        <v>520</v>
      </c>
      <c r="H133" s="14">
        <v>0.2</v>
      </c>
      <c r="I133" s="14">
        <v>7.14</v>
      </c>
      <c r="J133" s="14">
        <f t="shared" si="1"/>
        <v>114.24</v>
      </c>
      <c r="K133" s="12">
        <f>SUMIF('Assy List'!C:C,'BOM LIST'!B133,'Assy List'!F:F)</f>
        <v>1</v>
      </c>
    </row>
    <row r="134" spans="1:11" x14ac:dyDescent="0.3">
      <c r="A134" s="26">
        <v>126</v>
      </c>
      <c r="B134" s="10" t="s">
        <v>191</v>
      </c>
      <c r="C134" s="9"/>
      <c r="D134" s="10" t="s">
        <v>59</v>
      </c>
      <c r="E134" s="9">
        <v>32</v>
      </c>
      <c r="F134" s="10" t="s">
        <v>16</v>
      </c>
      <c r="G134" s="9">
        <v>520</v>
      </c>
      <c r="H134" s="14">
        <v>0.1</v>
      </c>
      <c r="I134" s="14">
        <v>3.27</v>
      </c>
      <c r="J134" s="14">
        <f t="shared" ref="J134:J146" si="3">I134*E134</f>
        <v>104.64</v>
      </c>
      <c r="K134" s="12">
        <f>SUMIF('Assy List'!C:C,'BOM LIST'!B134,'Assy List'!F:F)</f>
        <v>1</v>
      </c>
    </row>
    <row r="135" spans="1:11" x14ac:dyDescent="0.3">
      <c r="A135" s="26">
        <v>127</v>
      </c>
      <c r="B135" s="10" t="s">
        <v>192</v>
      </c>
      <c r="C135" s="9"/>
      <c r="D135" s="10" t="s">
        <v>194</v>
      </c>
      <c r="E135" s="9">
        <v>236</v>
      </c>
      <c r="F135" s="10" t="s">
        <v>16</v>
      </c>
      <c r="G135" s="9">
        <v>180</v>
      </c>
      <c r="H135" s="14">
        <v>0.03</v>
      </c>
      <c r="I135" s="14">
        <v>0.9</v>
      </c>
      <c r="J135" s="14">
        <f t="shared" si="3"/>
        <v>212.4</v>
      </c>
      <c r="K135" s="12">
        <f>SUMIF('Assy List'!C:C,'BOM LIST'!B135,'Assy List'!F:F)</f>
        <v>1</v>
      </c>
    </row>
    <row r="136" spans="1:11" x14ac:dyDescent="0.3">
      <c r="A136" s="26">
        <v>128</v>
      </c>
      <c r="B136" s="10" t="s">
        <v>195</v>
      </c>
      <c r="C136" s="9"/>
      <c r="D136" s="10" t="s">
        <v>197</v>
      </c>
      <c r="E136" s="9">
        <v>4</v>
      </c>
      <c r="F136" s="10" t="s">
        <v>16</v>
      </c>
      <c r="G136" s="9">
        <v>290</v>
      </c>
      <c r="H136" s="14">
        <v>0.23</v>
      </c>
      <c r="I136" s="14">
        <v>26.99</v>
      </c>
      <c r="J136" s="14">
        <f t="shared" si="3"/>
        <v>107.96</v>
      </c>
      <c r="K136" s="12">
        <f>SUMIF('Assy List'!C:C,'BOM LIST'!B136,'Assy List'!F:F)</f>
        <v>1</v>
      </c>
    </row>
    <row r="137" spans="1:11" x14ac:dyDescent="0.3">
      <c r="A137" s="26">
        <v>129</v>
      </c>
      <c r="B137" s="10" t="s">
        <v>198</v>
      </c>
      <c r="C137" s="9"/>
      <c r="D137" s="10" t="s">
        <v>200</v>
      </c>
      <c r="E137" s="9">
        <v>16</v>
      </c>
      <c r="F137" s="10" t="s">
        <v>16</v>
      </c>
      <c r="G137" s="9">
        <v>270</v>
      </c>
      <c r="H137" s="14">
        <v>0.14000000000000001</v>
      </c>
      <c r="I137" s="14">
        <v>4.24</v>
      </c>
      <c r="J137" s="14">
        <f t="shared" si="3"/>
        <v>67.84</v>
      </c>
      <c r="K137" s="12">
        <f>SUMIF('Assy List'!C:C,'BOM LIST'!B137,'Assy List'!F:F)</f>
        <v>1</v>
      </c>
    </row>
    <row r="138" spans="1:11" x14ac:dyDescent="0.3">
      <c r="A138" s="26">
        <v>130</v>
      </c>
      <c r="B138" s="10" t="s">
        <v>201</v>
      </c>
      <c r="C138" s="9"/>
      <c r="D138" s="10" t="s">
        <v>203</v>
      </c>
      <c r="E138" s="9">
        <v>8</v>
      </c>
      <c r="F138" s="10" t="s">
        <v>17</v>
      </c>
      <c r="G138" s="9">
        <v>480</v>
      </c>
      <c r="H138" s="14">
        <v>0.31</v>
      </c>
      <c r="I138" s="14">
        <v>2.41</v>
      </c>
      <c r="J138" s="14">
        <f t="shared" si="3"/>
        <v>19.28</v>
      </c>
      <c r="K138" s="12">
        <f>SUMIF('Assy List'!C:C,'BOM LIST'!B138,'Assy List'!F:F)</f>
        <v>1</v>
      </c>
    </row>
    <row r="139" spans="1:11" x14ac:dyDescent="0.3">
      <c r="A139" s="26">
        <v>131</v>
      </c>
      <c r="B139" s="10" t="s">
        <v>329</v>
      </c>
      <c r="C139" s="9"/>
      <c r="D139" s="10" t="s">
        <v>48</v>
      </c>
      <c r="E139" s="9">
        <v>4</v>
      </c>
      <c r="F139" s="10" t="s">
        <v>17</v>
      </c>
      <c r="G139" s="9">
        <v>200</v>
      </c>
      <c r="H139" s="14">
        <v>0.08</v>
      </c>
      <c r="I139" s="14">
        <v>1.84</v>
      </c>
      <c r="J139" s="14">
        <f t="shared" si="3"/>
        <v>7.36</v>
      </c>
      <c r="K139" s="12">
        <f>SUMIF('Assy List'!C:C,'BOM LIST'!B139,'Assy List'!F:F)</f>
        <v>1</v>
      </c>
    </row>
    <row r="140" spans="1:11" x14ac:dyDescent="0.3">
      <c r="A140" s="26">
        <v>132</v>
      </c>
      <c r="B140" s="10" t="s">
        <v>207</v>
      </c>
      <c r="C140" s="9"/>
      <c r="D140" s="10" t="s">
        <v>49</v>
      </c>
      <c r="E140" s="9">
        <v>4</v>
      </c>
      <c r="F140" s="10" t="s">
        <v>219</v>
      </c>
      <c r="G140" s="9">
        <v>59745</v>
      </c>
      <c r="H140" s="14">
        <v>2.93</v>
      </c>
      <c r="I140" s="14">
        <v>84.9</v>
      </c>
      <c r="J140" s="14">
        <f t="shared" si="3"/>
        <v>339.6</v>
      </c>
      <c r="K140" s="12">
        <f>SUMIF('Assy List'!C:C,'BOM LIST'!B140,'Assy List'!F:F)</f>
        <v>1</v>
      </c>
    </row>
    <row r="141" spans="1:11" x14ac:dyDescent="0.3">
      <c r="A141" s="26">
        <v>133</v>
      </c>
      <c r="B141" s="10" t="s">
        <v>330</v>
      </c>
      <c r="C141" s="9"/>
      <c r="D141" s="10" t="s">
        <v>371</v>
      </c>
      <c r="E141" s="9">
        <v>94</v>
      </c>
      <c r="F141" s="10" t="s">
        <v>64</v>
      </c>
      <c r="G141" s="9">
        <v>5</v>
      </c>
      <c r="H141" s="14">
        <v>0</v>
      </c>
      <c r="I141" s="14">
        <v>0</v>
      </c>
      <c r="J141" s="14">
        <f t="shared" si="3"/>
        <v>0</v>
      </c>
      <c r="K141" s="12">
        <f>SUMIF('Assy List'!C:C,'BOM LIST'!B141,'Assy List'!F:F)</f>
        <v>1</v>
      </c>
    </row>
    <row r="142" spans="1:11" x14ac:dyDescent="0.3">
      <c r="A142" s="26">
        <v>134</v>
      </c>
      <c r="B142" s="10" t="s">
        <v>331</v>
      </c>
      <c r="C142" s="9"/>
      <c r="D142" s="10" t="s">
        <v>333</v>
      </c>
      <c r="E142" s="9">
        <v>94</v>
      </c>
      <c r="F142" s="10" t="s">
        <v>63</v>
      </c>
      <c r="G142" s="9">
        <v>16</v>
      </c>
      <c r="H142" s="14">
        <v>0</v>
      </c>
      <c r="I142" s="14">
        <v>0.11</v>
      </c>
      <c r="J142" s="14">
        <f t="shared" si="3"/>
        <v>10.34</v>
      </c>
      <c r="K142" s="12">
        <f>SUMIF('Assy List'!C:C,'BOM LIST'!B142,'Assy List'!F:F)</f>
        <v>1</v>
      </c>
    </row>
    <row r="143" spans="1:11" x14ac:dyDescent="0.3">
      <c r="A143" s="26">
        <v>135</v>
      </c>
      <c r="B143" s="10" t="s">
        <v>332</v>
      </c>
      <c r="C143" s="9"/>
      <c r="D143" s="10" t="s">
        <v>333</v>
      </c>
      <c r="E143" s="9">
        <v>94</v>
      </c>
      <c r="F143" s="10" t="s">
        <v>63</v>
      </c>
      <c r="G143" s="9">
        <v>15</v>
      </c>
      <c r="H143" s="14">
        <v>0</v>
      </c>
      <c r="I143" s="14">
        <v>0.08</v>
      </c>
      <c r="J143" s="14">
        <f t="shared" si="3"/>
        <v>7.5200000000000005</v>
      </c>
      <c r="K143" s="12">
        <f>SUMIF('Assy List'!C:C,'BOM LIST'!B143,'Assy List'!F:F)</f>
        <v>1</v>
      </c>
    </row>
    <row r="144" spans="1:11" x14ac:dyDescent="0.3">
      <c r="A144" s="26">
        <v>136</v>
      </c>
      <c r="B144" s="10" t="s">
        <v>372</v>
      </c>
      <c r="C144" s="9"/>
      <c r="D144" s="10" t="s">
        <v>209</v>
      </c>
      <c r="E144" s="9">
        <v>24</v>
      </c>
      <c r="F144" s="10" t="s">
        <v>63</v>
      </c>
      <c r="G144" s="9">
        <v>24</v>
      </c>
      <c r="H144" s="14">
        <v>0.01</v>
      </c>
      <c r="I144" s="14">
        <v>0.33</v>
      </c>
      <c r="J144" s="14">
        <f t="shared" si="3"/>
        <v>7.92</v>
      </c>
      <c r="K144" s="12">
        <f>SUMIF('Assy List'!C:C,'BOM LIST'!B144,'Assy List'!F:F)</f>
        <v>3</v>
      </c>
    </row>
    <row r="145" spans="1:11" x14ac:dyDescent="0.3">
      <c r="A145" s="26">
        <v>137</v>
      </c>
      <c r="B145" s="10" t="s">
        <v>210</v>
      </c>
      <c r="C145" s="9"/>
      <c r="D145" s="10" t="s">
        <v>211</v>
      </c>
      <c r="E145" s="9">
        <v>8</v>
      </c>
      <c r="F145" s="10" t="s">
        <v>219</v>
      </c>
      <c r="G145" s="9">
        <v>336</v>
      </c>
      <c r="H145" s="14">
        <v>7.0000000000000007E-2</v>
      </c>
      <c r="I145" s="14">
        <v>1.53</v>
      </c>
      <c r="J145" s="14">
        <f t="shared" si="3"/>
        <v>12.24</v>
      </c>
      <c r="K145" s="12">
        <f>SUMIF('Assy List'!C:C,'BOM LIST'!B145,'Assy List'!F:F)</f>
        <v>1</v>
      </c>
    </row>
    <row r="146" spans="1:11" x14ac:dyDescent="0.3">
      <c r="A146" s="26">
        <v>138</v>
      </c>
      <c r="B146" s="10" t="s">
        <v>212</v>
      </c>
      <c r="C146" s="9"/>
      <c r="D146" s="10" t="s">
        <v>61</v>
      </c>
      <c r="E146" s="9">
        <v>20</v>
      </c>
      <c r="F146" s="10" t="s">
        <v>334</v>
      </c>
      <c r="G146" s="9">
        <v>217</v>
      </c>
      <c r="H146" s="14">
        <v>0.02</v>
      </c>
      <c r="I146" s="14">
        <v>0</v>
      </c>
      <c r="J146" s="14">
        <f t="shared" si="3"/>
        <v>0</v>
      </c>
      <c r="K146" s="12">
        <f>SUMIF('Assy List'!C:C,'BOM LIST'!B146,'Assy List'!F:F)</f>
        <v>1</v>
      </c>
    </row>
    <row r="147" spans="1:11" ht="7.2" customHeight="1" x14ac:dyDescent="0.3">
      <c r="A147" s="26"/>
      <c r="B147" s="10"/>
      <c r="C147" s="9"/>
      <c r="D147" s="10"/>
      <c r="E147" s="9"/>
      <c r="F147" s="10"/>
      <c r="G147" s="9"/>
      <c r="H147" s="14"/>
      <c r="I147" s="14"/>
      <c r="J147" s="14"/>
      <c r="K147" s="12"/>
    </row>
    <row r="148" spans="1:11" x14ac:dyDescent="0.3">
      <c r="A148" s="34"/>
      <c r="B148" s="35"/>
      <c r="C148" s="36"/>
      <c r="D148" s="35"/>
      <c r="E148" s="51"/>
      <c r="F148" s="35"/>
      <c r="G148" s="36"/>
      <c r="H148" s="50"/>
      <c r="I148" s="37"/>
      <c r="J148" s="48">
        <f>SUM(J9:J147)</f>
        <v>16737.179999999997</v>
      </c>
      <c r="K148" s="22" t="s">
        <v>11</v>
      </c>
    </row>
  </sheetData>
  <mergeCells count="1">
    <mergeCell ref="A3:B3"/>
  </mergeCells>
  <phoneticPr fontId="23" type="noConversion"/>
  <pageMargins left="0.70866141732283472" right="0.70866141732283472" top="0.74803149606299213" bottom="0.74803149606299213" header="0.31496062992125984" footer="0.31496062992125984"/>
  <pageSetup paperSize="9" scale="7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56"/>
  <sheetViews>
    <sheetView topLeftCell="A56" zoomScale="85" zoomScaleNormal="85" workbookViewId="0">
      <selection activeCell="F17" sqref="F17"/>
    </sheetView>
  </sheetViews>
  <sheetFormatPr defaultRowHeight="14.4" x14ac:dyDescent="0.3"/>
  <cols>
    <col min="1" max="1" width="6.109375" style="3" customWidth="1"/>
    <col min="2" max="3" width="18.77734375" style="38" bestFit="1" customWidth="1"/>
    <col min="4" max="4" width="7.21875" style="3" customWidth="1"/>
    <col min="5" max="5" width="24.44140625" style="38" bestFit="1" customWidth="1"/>
    <col min="6" max="6" width="9.21875" style="3" bestFit="1" customWidth="1"/>
    <col min="7" max="7" width="11.44140625" style="38" bestFit="1" customWidth="1"/>
    <col min="8" max="8" width="8.88671875" style="3" bestFit="1"/>
    <col min="9" max="9" width="10.77734375" style="3" bestFit="1" customWidth="1"/>
    <col min="10" max="10" width="11.44140625" style="39" bestFit="1" customWidth="1"/>
    <col min="11" max="11" width="13.6640625" style="39" bestFit="1" customWidth="1"/>
    <col min="12" max="12" width="19.44140625" bestFit="1" customWidth="1"/>
  </cols>
  <sheetData>
    <row r="1" spans="1:12" x14ac:dyDescent="0.3">
      <c r="A1" s="24" t="s">
        <v>18</v>
      </c>
      <c r="J1" s="39" t="s">
        <v>39</v>
      </c>
    </row>
    <row r="2" spans="1:12" x14ac:dyDescent="0.3">
      <c r="A2" s="1" t="s">
        <v>213</v>
      </c>
      <c r="B2" s="2"/>
    </row>
    <row r="3" spans="1:12" x14ac:dyDescent="0.3">
      <c r="A3" s="93">
        <v>44959</v>
      </c>
      <c r="B3" s="93"/>
    </row>
    <row r="4" spans="1:12" x14ac:dyDescent="0.3">
      <c r="A4" s="23">
        <f>498</f>
        <v>498</v>
      </c>
      <c r="B4"/>
    </row>
    <row r="5" spans="1:12" x14ac:dyDescent="0.3">
      <c r="A5" s="23"/>
      <c r="B5"/>
    </row>
    <row r="6" spans="1:12" ht="6.45" customHeight="1" x14ac:dyDescent="0.3">
      <c r="A6" s="47"/>
      <c r="B6" s="5"/>
      <c r="C6" s="40"/>
      <c r="D6" s="6"/>
      <c r="E6" s="40"/>
      <c r="F6" s="6"/>
      <c r="G6" s="40"/>
      <c r="H6" s="6"/>
      <c r="I6" s="6"/>
      <c r="J6" s="41"/>
      <c r="K6" s="41"/>
      <c r="L6" s="5"/>
    </row>
    <row r="7" spans="1:12" ht="40.5" customHeight="1" thickBot="1" x14ac:dyDescent="0.35">
      <c r="A7" s="25" t="s">
        <v>8</v>
      </c>
      <c r="B7" s="42" t="s">
        <v>19</v>
      </c>
      <c r="C7" s="42" t="s">
        <v>20</v>
      </c>
      <c r="D7" s="25" t="s">
        <v>2</v>
      </c>
      <c r="E7" s="42" t="s">
        <v>5</v>
      </c>
      <c r="F7" s="7" t="s">
        <v>21</v>
      </c>
      <c r="G7" s="42" t="s">
        <v>14</v>
      </c>
      <c r="H7" s="7" t="s">
        <v>9</v>
      </c>
      <c r="I7" s="7" t="s">
        <v>22</v>
      </c>
      <c r="J7" s="43" t="s">
        <v>23</v>
      </c>
      <c r="K7" s="44" t="s">
        <v>24</v>
      </c>
      <c r="L7" s="25" t="s">
        <v>10</v>
      </c>
    </row>
    <row r="8" spans="1:12" ht="9" customHeight="1" thickTop="1" x14ac:dyDescent="0.3">
      <c r="A8" s="58"/>
      <c r="B8" s="59"/>
      <c r="C8" s="59"/>
      <c r="D8" s="58"/>
      <c r="E8" s="59"/>
      <c r="F8" s="58"/>
      <c r="G8" s="59"/>
      <c r="H8" s="58"/>
      <c r="I8" s="58"/>
      <c r="J8" s="60"/>
      <c r="K8" s="60"/>
      <c r="L8" s="61"/>
    </row>
    <row r="9" spans="1:12" x14ac:dyDescent="0.3">
      <c r="A9" s="26">
        <v>1</v>
      </c>
      <c r="B9" s="55" t="s">
        <v>77</v>
      </c>
      <c r="C9" s="55"/>
      <c r="D9" s="26"/>
      <c r="E9" s="55" t="s">
        <v>50</v>
      </c>
      <c r="F9" s="26"/>
      <c r="G9" s="55"/>
      <c r="H9" s="26"/>
      <c r="I9" s="26">
        <v>60</v>
      </c>
      <c r="J9" s="56"/>
      <c r="K9" s="56">
        <v>0</v>
      </c>
      <c r="L9" s="57" t="str">
        <f>IFERROR(VLOOKUP(B9,'DELIVERY LIST'!B:J,9,0),0)</f>
        <v>PAK HARRY</v>
      </c>
    </row>
    <row r="10" spans="1:12" x14ac:dyDescent="0.3">
      <c r="A10" s="46"/>
      <c r="B10" s="45"/>
      <c r="C10" s="45" t="s">
        <v>77</v>
      </c>
      <c r="D10" s="46"/>
      <c r="E10" s="45" t="s">
        <v>50</v>
      </c>
      <c r="F10" s="46">
        <v>1</v>
      </c>
      <c r="G10" s="45" t="s">
        <v>335</v>
      </c>
      <c r="H10" s="46">
        <v>48</v>
      </c>
      <c r="I10" s="46"/>
      <c r="J10" s="53">
        <v>0</v>
      </c>
      <c r="K10" s="53">
        <v>0</v>
      </c>
      <c r="L10" s="54"/>
    </row>
    <row r="11" spans="1:12" x14ac:dyDescent="0.3">
      <c r="A11" s="31"/>
      <c r="B11" s="30"/>
      <c r="C11" s="30"/>
      <c r="D11" s="31"/>
      <c r="E11" s="30"/>
      <c r="F11" s="31"/>
      <c r="G11" s="30"/>
      <c r="H11" s="31"/>
      <c r="I11" s="31"/>
      <c r="J11" s="52"/>
      <c r="K11" s="52"/>
      <c r="L11" s="33"/>
    </row>
    <row r="12" spans="1:12" x14ac:dyDescent="0.3">
      <c r="A12" s="26">
        <f>IF(ISBLANK(B12),"",COUNTA($B$9:B12))</f>
        <v>2</v>
      </c>
      <c r="B12" s="55" t="s">
        <v>79</v>
      </c>
      <c r="C12" s="55"/>
      <c r="D12" s="26"/>
      <c r="E12" s="55" t="s">
        <v>81</v>
      </c>
      <c r="F12" s="26"/>
      <c r="G12" s="55"/>
      <c r="H12" s="26"/>
      <c r="I12" s="26">
        <v>4</v>
      </c>
      <c r="J12" s="56"/>
      <c r="K12" s="56">
        <v>503.5</v>
      </c>
      <c r="L12" s="57" t="str">
        <f>IFERROR(VLOOKUP(B12,'DELIVERY LIST'!B:J,9,0),0)</f>
        <v>DHJ</v>
      </c>
    </row>
    <row r="13" spans="1:12" x14ac:dyDescent="0.3">
      <c r="A13" s="46" t="str">
        <f>IF(ISBLANK(B13),"",COUNTA($B$9:B13))</f>
        <v/>
      </c>
      <c r="B13" s="45"/>
      <c r="C13" s="45" t="s">
        <v>216</v>
      </c>
      <c r="D13" s="46"/>
      <c r="E13" s="45" t="s">
        <v>81</v>
      </c>
      <c r="F13" s="46">
        <v>1</v>
      </c>
      <c r="G13" s="45" t="s">
        <v>17</v>
      </c>
      <c r="H13" s="46">
        <v>1500</v>
      </c>
      <c r="I13" s="46"/>
      <c r="J13" s="53">
        <v>42.88</v>
      </c>
      <c r="K13" s="53">
        <v>171.54</v>
      </c>
      <c r="L13" s="54"/>
    </row>
    <row r="14" spans="1:12" x14ac:dyDescent="0.3">
      <c r="A14" s="9" t="str">
        <f>IF(ISBLANK(B14),"",COUNTA($B$9:B14))</f>
        <v/>
      </c>
      <c r="B14" s="10"/>
      <c r="C14" s="10" t="s">
        <v>217</v>
      </c>
      <c r="D14" s="9"/>
      <c r="E14" s="10" t="s">
        <v>81</v>
      </c>
      <c r="F14" s="9">
        <v>2</v>
      </c>
      <c r="G14" s="10" t="s">
        <v>17</v>
      </c>
      <c r="H14" s="9">
        <v>250</v>
      </c>
      <c r="I14" s="9"/>
      <c r="J14" s="11">
        <v>3.98</v>
      </c>
      <c r="K14" s="11">
        <v>31.85</v>
      </c>
      <c r="L14" s="12"/>
    </row>
    <row r="15" spans="1:12" x14ac:dyDescent="0.3">
      <c r="A15" s="9" t="str">
        <f>IF(ISBLANK(B15),"",COUNTA($B$9:B15))</f>
        <v/>
      </c>
      <c r="B15" s="10"/>
      <c r="C15" s="10" t="s">
        <v>220</v>
      </c>
      <c r="D15" s="9"/>
      <c r="E15" s="10" t="s">
        <v>101</v>
      </c>
      <c r="F15" s="9">
        <v>4</v>
      </c>
      <c r="G15" s="10" t="s">
        <v>40</v>
      </c>
      <c r="H15" s="9">
        <v>300</v>
      </c>
      <c r="I15" s="9"/>
      <c r="J15" s="11">
        <v>1.61</v>
      </c>
      <c r="K15" s="11">
        <v>25.77</v>
      </c>
      <c r="L15" s="12"/>
    </row>
    <row r="16" spans="1:12" x14ac:dyDescent="0.3">
      <c r="A16" s="9" t="str">
        <f>IF(ISBLANK(B16),"",COUNTA($B$9:B16))</f>
        <v/>
      </c>
      <c r="B16" s="10"/>
      <c r="C16" s="10" t="s">
        <v>249</v>
      </c>
      <c r="D16" s="9"/>
      <c r="E16" s="10" t="s">
        <v>264</v>
      </c>
      <c r="F16" s="9">
        <v>1</v>
      </c>
      <c r="G16" s="10" t="s">
        <v>16</v>
      </c>
      <c r="H16" s="9">
        <v>500</v>
      </c>
      <c r="I16" s="9"/>
      <c r="J16" s="11">
        <v>27.47</v>
      </c>
      <c r="K16" s="11">
        <v>109.9</v>
      </c>
      <c r="L16" s="12"/>
    </row>
    <row r="17" spans="1:12" x14ac:dyDescent="0.3">
      <c r="A17" s="9" t="str">
        <f>IF(ISBLANK(B17),"",COUNTA($B$9:B17))</f>
        <v/>
      </c>
      <c r="B17" s="10"/>
      <c r="C17" s="10" t="s">
        <v>250</v>
      </c>
      <c r="D17" s="9"/>
      <c r="E17" s="10" t="s">
        <v>266</v>
      </c>
      <c r="F17" s="9">
        <v>2</v>
      </c>
      <c r="G17" s="10" t="s">
        <v>16</v>
      </c>
      <c r="H17" s="9">
        <v>250</v>
      </c>
      <c r="I17" s="9"/>
      <c r="J17" s="11">
        <v>3.51</v>
      </c>
      <c r="K17" s="11">
        <v>28.08</v>
      </c>
      <c r="L17" s="12"/>
    </row>
    <row r="18" spans="1:12" x14ac:dyDescent="0.3">
      <c r="A18" s="9" t="str">
        <f>IF(ISBLANK(B18),"",COUNTA($B$9:B18))</f>
        <v/>
      </c>
      <c r="B18" s="10"/>
      <c r="C18" s="10" t="s">
        <v>252</v>
      </c>
      <c r="D18" s="9"/>
      <c r="E18" s="10" t="s">
        <v>268</v>
      </c>
      <c r="F18" s="9">
        <v>2</v>
      </c>
      <c r="G18" s="10" t="s">
        <v>16</v>
      </c>
      <c r="H18" s="9">
        <v>250</v>
      </c>
      <c r="I18" s="9"/>
      <c r="J18" s="11">
        <v>2.52</v>
      </c>
      <c r="K18" s="11">
        <v>20.2</v>
      </c>
      <c r="L18" s="12"/>
    </row>
    <row r="19" spans="1:12" x14ac:dyDescent="0.3">
      <c r="A19" s="9" t="str">
        <f>IF(ISBLANK(B19),"",COUNTA($B$9:B19))</f>
        <v/>
      </c>
      <c r="B19" s="10"/>
      <c r="C19" s="10" t="s">
        <v>254</v>
      </c>
      <c r="D19" s="9"/>
      <c r="E19" s="10" t="s">
        <v>270</v>
      </c>
      <c r="F19" s="9">
        <v>1</v>
      </c>
      <c r="G19" s="10" t="s">
        <v>16</v>
      </c>
      <c r="H19" s="9">
        <v>410</v>
      </c>
      <c r="I19" s="9"/>
      <c r="J19" s="11">
        <v>19.75</v>
      </c>
      <c r="K19" s="11">
        <v>79</v>
      </c>
      <c r="L19" s="12"/>
    </row>
    <row r="20" spans="1:12" x14ac:dyDescent="0.3">
      <c r="A20" s="9" t="str">
        <f>IF(ISBLANK(B20),"",COUNTA($B$9:B20))</f>
        <v/>
      </c>
      <c r="B20" s="10"/>
      <c r="C20" s="10" t="s">
        <v>256</v>
      </c>
      <c r="D20" s="9"/>
      <c r="E20" s="10" t="s">
        <v>226</v>
      </c>
      <c r="F20" s="9">
        <v>4</v>
      </c>
      <c r="G20" s="10" t="s">
        <v>16</v>
      </c>
      <c r="H20" s="9">
        <v>105</v>
      </c>
      <c r="I20" s="9"/>
      <c r="J20" s="11">
        <v>1.04</v>
      </c>
      <c r="K20" s="11">
        <v>16.600000000000001</v>
      </c>
      <c r="L20" s="12"/>
    </row>
    <row r="21" spans="1:12" x14ac:dyDescent="0.3">
      <c r="A21" s="9" t="str">
        <f>IF(ISBLANK(B21),"",COUNTA($B$9:B21))</f>
        <v/>
      </c>
      <c r="B21" s="10"/>
      <c r="C21" s="10" t="s">
        <v>258</v>
      </c>
      <c r="D21" s="9"/>
      <c r="E21" s="10" t="s">
        <v>273</v>
      </c>
      <c r="F21" s="9">
        <v>6</v>
      </c>
      <c r="G21" s="10" t="s">
        <v>16</v>
      </c>
      <c r="H21" s="9">
        <v>232</v>
      </c>
      <c r="I21" s="9"/>
      <c r="J21" s="11">
        <v>0.86</v>
      </c>
      <c r="K21" s="11">
        <v>20.56</v>
      </c>
      <c r="L21" s="12"/>
    </row>
    <row r="22" spans="1:12" x14ac:dyDescent="0.3">
      <c r="A22" s="31" t="str">
        <f>IF(ISBLANK(B22),"",COUNTA($B$9:B22))</f>
        <v/>
      </c>
      <c r="B22" s="30"/>
      <c r="C22" s="30"/>
      <c r="D22" s="31"/>
      <c r="E22" s="30"/>
      <c r="F22" s="31"/>
      <c r="G22" s="30"/>
      <c r="H22" s="31"/>
      <c r="I22" s="31"/>
      <c r="J22" s="52"/>
      <c r="K22" s="52"/>
      <c r="L22" s="33"/>
    </row>
    <row r="23" spans="1:12" x14ac:dyDescent="0.3">
      <c r="A23" s="26">
        <f>IF(ISBLANK(B23),"",COUNTA($B$9:B23))</f>
        <v>3</v>
      </c>
      <c r="B23" s="55" t="s">
        <v>82</v>
      </c>
      <c r="C23" s="55"/>
      <c r="D23" s="26"/>
      <c r="E23" s="55" t="s">
        <v>65</v>
      </c>
      <c r="F23" s="26"/>
      <c r="G23" s="55"/>
      <c r="H23" s="26"/>
      <c r="I23" s="26">
        <v>64</v>
      </c>
      <c r="J23" s="56"/>
      <c r="K23" s="56">
        <v>154.31</v>
      </c>
      <c r="L23" s="57" t="str">
        <f>IFERROR(VLOOKUP(B23,'DELIVERY LIST'!B:J,9,0),0)</f>
        <v>ANGKUR BOLT</v>
      </c>
    </row>
    <row r="24" spans="1:12" x14ac:dyDescent="0.3">
      <c r="A24" s="46" t="str">
        <f>IF(ISBLANK(B24),"",COUNTA($B$9:B24))</f>
        <v/>
      </c>
      <c r="B24" s="45"/>
      <c r="C24" s="45" t="s">
        <v>82</v>
      </c>
      <c r="D24" s="46"/>
      <c r="E24" s="45" t="s">
        <v>65</v>
      </c>
      <c r="F24" s="46">
        <v>1</v>
      </c>
      <c r="G24" s="45" t="s">
        <v>40</v>
      </c>
      <c r="H24" s="46">
        <v>1071</v>
      </c>
      <c r="I24" s="46"/>
      <c r="J24" s="53">
        <v>2.41</v>
      </c>
      <c r="K24" s="53">
        <v>154.31</v>
      </c>
      <c r="L24" s="54"/>
    </row>
    <row r="25" spans="1:12" x14ac:dyDescent="0.3">
      <c r="A25" s="31" t="str">
        <f>IF(ISBLANK(B25),"",COUNTA($B$9:B25))</f>
        <v/>
      </c>
      <c r="B25" s="30"/>
      <c r="C25" s="30"/>
      <c r="D25" s="31"/>
      <c r="E25" s="30"/>
      <c r="F25" s="31"/>
      <c r="G25" s="30"/>
      <c r="H25" s="31"/>
      <c r="I25" s="31"/>
      <c r="J25" s="52"/>
      <c r="K25" s="52"/>
      <c r="L25" s="33"/>
    </row>
    <row r="26" spans="1:12" x14ac:dyDescent="0.3">
      <c r="A26" s="26">
        <f>IF(ISBLANK(B26),"",COUNTA($B$9:B26))</f>
        <v>4</v>
      </c>
      <c r="B26" s="55" t="s">
        <v>83</v>
      </c>
      <c r="C26" s="55"/>
      <c r="D26" s="26"/>
      <c r="E26" s="55" t="s">
        <v>85</v>
      </c>
      <c r="F26" s="26"/>
      <c r="G26" s="55"/>
      <c r="H26" s="26"/>
      <c r="I26" s="26">
        <v>8</v>
      </c>
      <c r="J26" s="56"/>
      <c r="K26" s="56">
        <v>122.36</v>
      </c>
      <c r="L26" s="57" t="str">
        <f>IFERROR(VLOOKUP(B26,'DELIVERY LIST'!B:J,9,0),0)</f>
        <v>MASININGAN</v>
      </c>
    </row>
    <row r="27" spans="1:12" x14ac:dyDescent="0.3">
      <c r="A27" s="46" t="str">
        <f>IF(ISBLANK(B27),"",COUNTA($B$9:B27))</f>
        <v/>
      </c>
      <c r="B27" s="45"/>
      <c r="C27" s="45" t="s">
        <v>260</v>
      </c>
      <c r="D27" s="46"/>
      <c r="E27" s="45" t="s">
        <v>275</v>
      </c>
      <c r="F27" s="46">
        <v>1</v>
      </c>
      <c r="G27" s="45" t="s">
        <v>16</v>
      </c>
      <c r="H27" s="46">
        <v>257</v>
      </c>
      <c r="I27" s="46"/>
      <c r="J27" s="53">
        <v>4.12</v>
      </c>
      <c r="K27" s="53">
        <v>33</v>
      </c>
      <c r="L27" s="54"/>
    </row>
    <row r="28" spans="1:12" x14ac:dyDescent="0.3">
      <c r="A28" s="9" t="str">
        <f>IF(ISBLANK(B28),"",COUNTA($B$9:B28))</f>
        <v/>
      </c>
      <c r="B28" s="10"/>
      <c r="C28" s="10" t="s">
        <v>296</v>
      </c>
      <c r="D28" s="9"/>
      <c r="E28" s="10" t="s">
        <v>85</v>
      </c>
      <c r="F28" s="9">
        <v>1</v>
      </c>
      <c r="G28" s="10" t="s">
        <v>63</v>
      </c>
      <c r="H28" s="9">
        <v>1200</v>
      </c>
      <c r="I28" s="9"/>
      <c r="J28" s="11">
        <v>10.19</v>
      </c>
      <c r="K28" s="11">
        <v>81.540000000000006</v>
      </c>
      <c r="L28" s="12"/>
    </row>
    <row r="29" spans="1:12" x14ac:dyDescent="0.3">
      <c r="A29" s="9" t="str">
        <f>IF(ISBLANK(B29),"",COUNTA($B$9:B29))</f>
        <v/>
      </c>
      <c r="B29" s="10"/>
      <c r="C29" s="10" t="s">
        <v>372</v>
      </c>
      <c r="D29" s="9"/>
      <c r="E29" s="10" t="s">
        <v>209</v>
      </c>
      <c r="F29" s="9">
        <v>3</v>
      </c>
      <c r="G29" s="10" t="s">
        <v>63</v>
      </c>
      <c r="H29" s="9">
        <v>24</v>
      </c>
      <c r="I29" s="9"/>
      <c r="J29" s="11">
        <v>0.33</v>
      </c>
      <c r="K29" s="11">
        <v>7.83</v>
      </c>
      <c r="L29" s="12"/>
    </row>
    <row r="30" spans="1:12" x14ac:dyDescent="0.3">
      <c r="A30" s="31" t="str">
        <f>IF(ISBLANK(B30),"",COUNTA($B$9:B30))</f>
        <v/>
      </c>
      <c r="B30" s="30"/>
      <c r="C30" s="30"/>
      <c r="D30" s="31"/>
      <c r="E30" s="30"/>
      <c r="F30" s="31"/>
      <c r="G30" s="30"/>
      <c r="H30" s="31"/>
      <c r="I30" s="31"/>
      <c r="J30" s="52"/>
      <c r="K30" s="52"/>
      <c r="L30" s="33"/>
    </row>
    <row r="31" spans="1:12" x14ac:dyDescent="0.3">
      <c r="A31" s="26">
        <f>IF(ISBLANK(B31),"",COUNTA($B$9:B31))</f>
        <v>5</v>
      </c>
      <c r="B31" s="55" t="s">
        <v>86</v>
      </c>
      <c r="C31" s="55"/>
      <c r="D31" s="26"/>
      <c r="E31" s="55" t="s">
        <v>88</v>
      </c>
      <c r="F31" s="26"/>
      <c r="G31" s="55"/>
      <c r="H31" s="26"/>
      <c r="I31" s="26">
        <v>4</v>
      </c>
      <c r="J31" s="56"/>
      <c r="K31" s="56">
        <v>55.02</v>
      </c>
      <c r="L31" s="57" t="str">
        <f>IFERROR(VLOOKUP(B31,'DELIVERY LIST'!B:J,9,0),0)</f>
        <v>DHJ</v>
      </c>
    </row>
    <row r="32" spans="1:12" x14ac:dyDescent="0.3">
      <c r="A32" s="46" t="str">
        <f>IF(ISBLANK(B32),"",COUNTA($B$9:B32))</f>
        <v/>
      </c>
      <c r="B32" s="45"/>
      <c r="C32" s="45" t="s">
        <v>215</v>
      </c>
      <c r="D32" s="46"/>
      <c r="E32" s="45" t="s">
        <v>88</v>
      </c>
      <c r="F32" s="46">
        <v>1</v>
      </c>
      <c r="G32" s="45" t="s">
        <v>17</v>
      </c>
      <c r="H32" s="46">
        <v>250</v>
      </c>
      <c r="I32" s="46"/>
      <c r="J32" s="53">
        <v>2.2200000000000002</v>
      </c>
      <c r="K32" s="53">
        <v>8.8699999999999992</v>
      </c>
      <c r="L32" s="54"/>
    </row>
    <row r="33" spans="1:12" x14ac:dyDescent="0.3">
      <c r="A33" s="9" t="str">
        <f>IF(ISBLANK(B33),"",COUNTA($B$9:B33))</f>
        <v/>
      </c>
      <c r="B33" s="10"/>
      <c r="C33" s="10" t="s">
        <v>164</v>
      </c>
      <c r="D33" s="9"/>
      <c r="E33" s="10" t="s">
        <v>336</v>
      </c>
      <c r="F33" s="9">
        <v>1</v>
      </c>
      <c r="G33" s="10" t="s">
        <v>17</v>
      </c>
      <c r="H33" s="9">
        <v>240</v>
      </c>
      <c r="I33" s="9"/>
      <c r="J33" s="11">
        <v>6.03</v>
      </c>
      <c r="K33" s="11">
        <v>24.12</v>
      </c>
      <c r="L33" s="12"/>
    </row>
    <row r="34" spans="1:12" x14ac:dyDescent="0.3">
      <c r="A34" s="9" t="str">
        <f>IF(ISBLANK(B34),"",COUNTA($B$9:B34))</f>
        <v/>
      </c>
      <c r="B34" s="10"/>
      <c r="C34" s="10" t="s">
        <v>225</v>
      </c>
      <c r="D34" s="9"/>
      <c r="E34" s="10" t="s">
        <v>226</v>
      </c>
      <c r="F34" s="9">
        <v>1</v>
      </c>
      <c r="G34" s="10" t="s">
        <v>16</v>
      </c>
      <c r="H34" s="9">
        <v>160</v>
      </c>
      <c r="I34" s="9"/>
      <c r="J34" s="11">
        <v>2.02</v>
      </c>
      <c r="K34" s="11">
        <v>8.08</v>
      </c>
      <c r="L34" s="12"/>
    </row>
    <row r="35" spans="1:12" x14ac:dyDescent="0.3">
      <c r="A35" s="9" t="str">
        <f>IF(ISBLANK(B35),"",COUNTA($B$9:B35))</f>
        <v/>
      </c>
      <c r="B35" s="10"/>
      <c r="C35" s="10" t="s">
        <v>227</v>
      </c>
      <c r="D35" s="9"/>
      <c r="E35" s="10" t="s">
        <v>228</v>
      </c>
      <c r="F35" s="9">
        <v>8</v>
      </c>
      <c r="G35" s="10" t="s">
        <v>16</v>
      </c>
      <c r="H35" s="9">
        <v>100</v>
      </c>
      <c r="I35" s="9"/>
      <c r="J35" s="11">
        <v>0.21</v>
      </c>
      <c r="K35" s="11">
        <v>6.57</v>
      </c>
      <c r="L35" s="12"/>
    </row>
    <row r="36" spans="1:12" x14ac:dyDescent="0.3">
      <c r="A36" s="9" t="str">
        <f>IF(ISBLANK(B36),"",COUNTA($B$9:B36))</f>
        <v/>
      </c>
      <c r="B36" s="10"/>
      <c r="C36" s="10" t="s">
        <v>329</v>
      </c>
      <c r="D36" s="9"/>
      <c r="E36" s="10" t="s">
        <v>48</v>
      </c>
      <c r="F36" s="9">
        <v>1</v>
      </c>
      <c r="G36" s="10" t="s">
        <v>17</v>
      </c>
      <c r="H36" s="9">
        <v>200</v>
      </c>
      <c r="I36" s="9"/>
      <c r="J36" s="11">
        <v>1.84</v>
      </c>
      <c r="K36" s="11">
        <v>7.38</v>
      </c>
      <c r="L36" s="12"/>
    </row>
    <row r="37" spans="1:12" x14ac:dyDescent="0.3">
      <c r="A37" s="31" t="str">
        <f>IF(ISBLANK(B37),"",COUNTA($B$9:B37))</f>
        <v/>
      </c>
      <c r="B37" s="30"/>
      <c r="C37" s="30"/>
      <c r="D37" s="31"/>
      <c r="E37" s="30"/>
      <c r="F37" s="31"/>
      <c r="G37" s="30"/>
      <c r="H37" s="31"/>
      <c r="I37" s="31"/>
      <c r="J37" s="52"/>
      <c r="K37" s="52"/>
      <c r="L37" s="33"/>
    </row>
    <row r="38" spans="1:12" x14ac:dyDescent="0.3">
      <c r="A38" s="26">
        <f>IF(ISBLANK(B38),"",COUNTA($B$9:B38))</f>
        <v>6</v>
      </c>
      <c r="B38" s="55" t="s">
        <v>89</v>
      </c>
      <c r="C38" s="55"/>
      <c r="D38" s="26"/>
      <c r="E38" s="55" t="s">
        <v>91</v>
      </c>
      <c r="F38" s="26"/>
      <c r="G38" s="55"/>
      <c r="H38" s="26"/>
      <c r="I38" s="26">
        <v>8</v>
      </c>
      <c r="J38" s="56"/>
      <c r="K38" s="56">
        <v>8.8800000000000008</v>
      </c>
      <c r="L38" s="57" t="str">
        <f>IFERROR(VLOOKUP(B38,'DELIVERY LIST'!B:J,9,0),0)</f>
        <v>ANGKUR BOLT</v>
      </c>
    </row>
    <row r="39" spans="1:12" x14ac:dyDescent="0.3">
      <c r="A39" s="46" t="str">
        <f>IF(ISBLANK(B39),"",COUNTA($B$9:B39))</f>
        <v/>
      </c>
      <c r="B39" s="45"/>
      <c r="C39" s="45" t="s">
        <v>89</v>
      </c>
      <c r="D39" s="46"/>
      <c r="E39" s="45" t="s">
        <v>91</v>
      </c>
      <c r="F39" s="46">
        <v>1</v>
      </c>
      <c r="G39" s="45" t="s">
        <v>40</v>
      </c>
      <c r="H39" s="46">
        <v>373</v>
      </c>
      <c r="I39" s="46"/>
      <c r="J39" s="53">
        <v>1.1100000000000001</v>
      </c>
      <c r="K39" s="53">
        <v>8.8800000000000008</v>
      </c>
      <c r="L39" s="54"/>
    </row>
    <row r="40" spans="1:12" x14ac:dyDescent="0.3">
      <c r="A40" s="31" t="str">
        <f>IF(ISBLANK(B40),"",COUNTA($B$9:B40))</f>
        <v/>
      </c>
      <c r="B40" s="30"/>
      <c r="C40" s="30"/>
      <c r="D40" s="31"/>
      <c r="E40" s="30"/>
      <c r="F40" s="31"/>
      <c r="G40" s="30"/>
      <c r="H40" s="31"/>
      <c r="I40" s="31"/>
      <c r="J40" s="52"/>
      <c r="K40" s="52"/>
      <c r="L40" s="33"/>
    </row>
    <row r="41" spans="1:12" x14ac:dyDescent="0.3">
      <c r="A41" s="26">
        <f>IF(ISBLANK(B41),"",COUNTA($B$9:B41))</f>
        <v>7</v>
      </c>
      <c r="B41" s="55" t="s">
        <v>92</v>
      </c>
      <c r="C41" s="55"/>
      <c r="D41" s="26"/>
      <c r="E41" s="55" t="s">
        <v>94</v>
      </c>
      <c r="F41" s="26"/>
      <c r="G41" s="55"/>
      <c r="H41" s="26"/>
      <c r="I41" s="26">
        <v>4</v>
      </c>
      <c r="J41" s="56"/>
      <c r="K41" s="56">
        <v>57.65</v>
      </c>
      <c r="L41" s="57" t="str">
        <f>IFERROR(VLOOKUP(B41,'DELIVERY LIST'!B:J,9,0),0)</f>
        <v>DHJ</v>
      </c>
    </row>
    <row r="42" spans="1:12" x14ac:dyDescent="0.3">
      <c r="A42" s="46" t="str">
        <f>IF(ISBLANK(B42),"",COUNTA($B$9:B42))</f>
        <v/>
      </c>
      <c r="B42" s="45"/>
      <c r="C42" s="45" t="s">
        <v>92</v>
      </c>
      <c r="D42" s="46"/>
      <c r="E42" s="45" t="s">
        <v>94</v>
      </c>
      <c r="F42" s="46">
        <v>1</v>
      </c>
      <c r="G42" s="45" t="s">
        <v>17</v>
      </c>
      <c r="H42" s="46">
        <v>1663</v>
      </c>
      <c r="I42" s="46"/>
      <c r="J42" s="53">
        <v>14.41</v>
      </c>
      <c r="K42" s="53">
        <v>57.65</v>
      </c>
      <c r="L42" s="54"/>
    </row>
    <row r="43" spans="1:12" x14ac:dyDescent="0.3">
      <c r="A43" s="31" t="str">
        <f>IF(ISBLANK(B43),"",COUNTA($B$9:B43))</f>
        <v/>
      </c>
      <c r="B43" s="30"/>
      <c r="C43" s="30"/>
      <c r="D43" s="31"/>
      <c r="E43" s="30"/>
      <c r="F43" s="31"/>
      <c r="G43" s="30"/>
      <c r="H43" s="31"/>
      <c r="I43" s="31"/>
      <c r="J43" s="52"/>
      <c r="K43" s="52"/>
      <c r="L43" s="33"/>
    </row>
    <row r="44" spans="1:12" x14ac:dyDescent="0.3">
      <c r="A44" s="26">
        <f>IF(ISBLANK(B44),"",COUNTA($B$9:B44))</f>
        <v>8</v>
      </c>
      <c r="B44" s="55" t="s">
        <v>95</v>
      </c>
      <c r="C44" s="55"/>
      <c r="D44" s="26"/>
      <c r="E44" s="55" t="s">
        <v>94</v>
      </c>
      <c r="F44" s="26"/>
      <c r="G44" s="55"/>
      <c r="H44" s="26"/>
      <c r="I44" s="26">
        <v>4</v>
      </c>
      <c r="J44" s="56"/>
      <c r="K44" s="56">
        <v>38.44</v>
      </c>
      <c r="L44" s="57" t="str">
        <f>IFERROR(VLOOKUP(B44,'DELIVERY LIST'!B:J,9,0),0)</f>
        <v>DHJ</v>
      </c>
    </row>
    <row r="45" spans="1:12" x14ac:dyDescent="0.3">
      <c r="A45" s="46" t="str">
        <f>IF(ISBLANK(B45),"",COUNTA($B$9:B45))</f>
        <v/>
      </c>
      <c r="B45" s="45"/>
      <c r="C45" s="45" t="s">
        <v>95</v>
      </c>
      <c r="D45" s="46"/>
      <c r="E45" s="45" t="s">
        <v>94</v>
      </c>
      <c r="F45" s="46">
        <v>1</v>
      </c>
      <c r="G45" s="45" t="s">
        <v>17</v>
      </c>
      <c r="H45" s="46">
        <v>1109</v>
      </c>
      <c r="I45" s="46"/>
      <c r="J45" s="53">
        <v>9.61</v>
      </c>
      <c r="K45" s="53">
        <v>38.44</v>
      </c>
      <c r="L45" s="54"/>
    </row>
    <row r="46" spans="1:12" x14ac:dyDescent="0.3">
      <c r="A46" s="31" t="str">
        <f>IF(ISBLANK(B46),"",COUNTA($B$9:B46))</f>
        <v/>
      </c>
      <c r="B46" s="30"/>
      <c r="C46" s="30"/>
      <c r="D46" s="31"/>
      <c r="E46" s="30"/>
      <c r="F46" s="31"/>
      <c r="G46" s="30"/>
      <c r="H46" s="31"/>
      <c r="I46" s="31"/>
      <c r="J46" s="52"/>
      <c r="K46" s="52"/>
      <c r="L46" s="33"/>
    </row>
    <row r="47" spans="1:12" x14ac:dyDescent="0.3">
      <c r="A47" s="26">
        <f>IF(ISBLANK(B47),"",COUNTA($B$9:B47))</f>
        <v>9</v>
      </c>
      <c r="B47" s="55" t="s">
        <v>96</v>
      </c>
      <c r="C47" s="55"/>
      <c r="D47" s="26"/>
      <c r="E47" s="55" t="s">
        <v>94</v>
      </c>
      <c r="F47" s="26"/>
      <c r="G47" s="55"/>
      <c r="H47" s="26"/>
      <c r="I47" s="26">
        <v>4</v>
      </c>
      <c r="J47" s="56"/>
      <c r="K47" s="56">
        <v>16.100000000000001</v>
      </c>
      <c r="L47" s="57" t="str">
        <f>IFERROR(VLOOKUP(B47,'DELIVERY LIST'!B:J,9,0),0)</f>
        <v>DHJ</v>
      </c>
    </row>
    <row r="48" spans="1:12" x14ac:dyDescent="0.3">
      <c r="A48" s="46" t="str">
        <f>IF(ISBLANK(B48),"",COUNTA($B$9:B48))</f>
        <v/>
      </c>
      <c r="B48" s="45"/>
      <c r="C48" s="45" t="s">
        <v>96</v>
      </c>
      <c r="D48" s="46"/>
      <c r="E48" s="45" t="s">
        <v>94</v>
      </c>
      <c r="F48" s="46">
        <v>1</v>
      </c>
      <c r="G48" s="45" t="s">
        <v>17</v>
      </c>
      <c r="H48" s="46">
        <v>464</v>
      </c>
      <c r="I48" s="46"/>
      <c r="J48" s="53">
        <v>4.03</v>
      </c>
      <c r="K48" s="53">
        <v>16.100000000000001</v>
      </c>
      <c r="L48" s="54"/>
    </row>
    <row r="49" spans="1:12" x14ac:dyDescent="0.3">
      <c r="A49" s="31" t="str">
        <f>IF(ISBLANK(B49),"",COUNTA($B$9:B49))</f>
        <v/>
      </c>
      <c r="B49" s="30"/>
      <c r="C49" s="30"/>
      <c r="D49" s="31"/>
      <c r="E49" s="30"/>
      <c r="F49" s="31"/>
      <c r="G49" s="30"/>
      <c r="H49" s="31"/>
      <c r="I49" s="31"/>
      <c r="J49" s="52"/>
      <c r="K49" s="52"/>
      <c r="L49" s="33"/>
    </row>
    <row r="50" spans="1:12" x14ac:dyDescent="0.3">
      <c r="A50" s="26">
        <f>IF(ISBLANK(B50),"",COUNTA($B$9:B50))</f>
        <v>10</v>
      </c>
      <c r="B50" s="55" t="s">
        <v>97</v>
      </c>
      <c r="C50" s="55"/>
      <c r="D50" s="26"/>
      <c r="E50" s="55" t="s">
        <v>94</v>
      </c>
      <c r="F50" s="26"/>
      <c r="G50" s="55"/>
      <c r="H50" s="26"/>
      <c r="I50" s="26">
        <v>12</v>
      </c>
      <c r="J50" s="56"/>
      <c r="K50" s="56">
        <v>149.76</v>
      </c>
      <c r="L50" s="57" t="str">
        <f>IFERROR(VLOOKUP(B50,'DELIVERY LIST'!B:J,9,0),0)</f>
        <v>DHJ</v>
      </c>
    </row>
    <row r="51" spans="1:12" x14ac:dyDescent="0.3">
      <c r="A51" s="46" t="str">
        <f>IF(ISBLANK(B51),"",COUNTA($B$9:B51))</f>
        <v/>
      </c>
      <c r="B51" s="45"/>
      <c r="C51" s="45" t="s">
        <v>97</v>
      </c>
      <c r="D51" s="46"/>
      <c r="E51" s="45" t="s">
        <v>94</v>
      </c>
      <c r="F51" s="46">
        <v>1</v>
      </c>
      <c r="G51" s="45" t="s">
        <v>17</v>
      </c>
      <c r="H51" s="46">
        <v>1440</v>
      </c>
      <c r="I51" s="46"/>
      <c r="J51" s="53">
        <v>12.48</v>
      </c>
      <c r="K51" s="53">
        <v>149.76</v>
      </c>
      <c r="L51" s="54"/>
    </row>
    <row r="52" spans="1:12" x14ac:dyDescent="0.3">
      <c r="A52" s="31" t="str">
        <f>IF(ISBLANK(B52),"",COUNTA($B$9:B52))</f>
        <v/>
      </c>
      <c r="B52" s="30"/>
      <c r="C52" s="30"/>
      <c r="D52" s="31"/>
      <c r="E52" s="30"/>
      <c r="F52" s="31"/>
      <c r="G52" s="30"/>
      <c r="H52" s="31"/>
      <c r="I52" s="31"/>
      <c r="J52" s="52"/>
      <c r="K52" s="52"/>
      <c r="L52" s="33"/>
    </row>
    <row r="53" spans="1:12" x14ac:dyDescent="0.3">
      <c r="A53" s="26">
        <f>IF(ISBLANK(B53),"",COUNTA($B$9:B53))</f>
        <v>11</v>
      </c>
      <c r="B53" s="55" t="s">
        <v>99</v>
      </c>
      <c r="C53" s="55"/>
      <c r="D53" s="26"/>
      <c r="E53" s="55" t="s">
        <v>101</v>
      </c>
      <c r="F53" s="26"/>
      <c r="G53" s="55"/>
      <c r="H53" s="26"/>
      <c r="I53" s="26">
        <v>16</v>
      </c>
      <c r="J53" s="56"/>
      <c r="K53" s="56">
        <v>333.06</v>
      </c>
      <c r="L53" s="57" t="str">
        <f>IFERROR(VLOOKUP(B53,'DELIVERY LIST'!B:J,9,0),0)</f>
        <v>DHJ</v>
      </c>
    </row>
    <row r="54" spans="1:12" x14ac:dyDescent="0.3">
      <c r="A54" s="46" t="str">
        <f>IF(ISBLANK(B54),"",COUNTA($B$9:B54))</f>
        <v/>
      </c>
      <c r="B54" s="45"/>
      <c r="C54" s="45" t="s">
        <v>99</v>
      </c>
      <c r="D54" s="46"/>
      <c r="E54" s="45" t="s">
        <v>101</v>
      </c>
      <c r="F54" s="46">
        <v>1</v>
      </c>
      <c r="G54" s="45" t="s">
        <v>17</v>
      </c>
      <c r="H54" s="46">
        <v>3877</v>
      </c>
      <c r="I54" s="46"/>
      <c r="J54" s="53">
        <v>20.82</v>
      </c>
      <c r="K54" s="53">
        <v>333.06</v>
      </c>
      <c r="L54" s="54"/>
    </row>
    <row r="55" spans="1:12" x14ac:dyDescent="0.3">
      <c r="A55" s="31" t="str">
        <f>IF(ISBLANK(B55),"",COUNTA($B$9:B55))</f>
        <v/>
      </c>
      <c r="B55" s="30"/>
      <c r="C55" s="30"/>
      <c r="D55" s="31"/>
      <c r="E55" s="30"/>
      <c r="F55" s="31"/>
      <c r="G55" s="30"/>
      <c r="H55" s="31"/>
      <c r="I55" s="31"/>
      <c r="J55" s="52"/>
      <c r="K55" s="52"/>
      <c r="L55" s="33"/>
    </row>
    <row r="56" spans="1:12" x14ac:dyDescent="0.3">
      <c r="A56" s="26">
        <f>IF(ISBLANK(B56),"",COUNTA($B$9:B56))</f>
        <v>12</v>
      </c>
      <c r="B56" s="55" t="s">
        <v>102</v>
      </c>
      <c r="C56" s="55"/>
      <c r="D56" s="26"/>
      <c r="E56" s="55" t="s">
        <v>101</v>
      </c>
      <c r="F56" s="26"/>
      <c r="G56" s="55"/>
      <c r="H56" s="26"/>
      <c r="I56" s="26">
        <v>8</v>
      </c>
      <c r="J56" s="56"/>
      <c r="K56" s="56">
        <v>113.78</v>
      </c>
      <c r="L56" s="57" t="str">
        <f>IFERROR(VLOOKUP(B56,'DELIVERY LIST'!B:J,9,0),0)</f>
        <v>DHJ</v>
      </c>
    </row>
    <row r="57" spans="1:12" x14ac:dyDescent="0.3">
      <c r="A57" s="46" t="str">
        <f>IF(ISBLANK(B57),"",COUNTA($B$9:B57))</f>
        <v/>
      </c>
      <c r="B57" s="45"/>
      <c r="C57" s="45" t="s">
        <v>102</v>
      </c>
      <c r="D57" s="46"/>
      <c r="E57" s="45" t="s">
        <v>101</v>
      </c>
      <c r="F57" s="46">
        <v>1</v>
      </c>
      <c r="G57" s="45" t="s">
        <v>17</v>
      </c>
      <c r="H57" s="46">
        <v>2649</v>
      </c>
      <c r="I57" s="46"/>
      <c r="J57" s="53">
        <v>14.22</v>
      </c>
      <c r="K57" s="53">
        <v>113.78</v>
      </c>
      <c r="L57" s="54"/>
    </row>
    <row r="58" spans="1:12" x14ac:dyDescent="0.3">
      <c r="A58" s="31" t="str">
        <f>IF(ISBLANK(B58),"",COUNTA($B$9:B58))</f>
        <v/>
      </c>
      <c r="B58" s="30"/>
      <c r="C58" s="30"/>
      <c r="D58" s="31"/>
      <c r="E58" s="30"/>
      <c r="F58" s="31"/>
      <c r="G58" s="30"/>
      <c r="H58" s="31"/>
      <c r="I58" s="31"/>
      <c r="J58" s="52"/>
      <c r="K58" s="52"/>
      <c r="L58" s="33"/>
    </row>
    <row r="59" spans="1:12" x14ac:dyDescent="0.3">
      <c r="A59" s="26">
        <f>IF(ISBLANK(B59),"",COUNTA($B$9:B59))</f>
        <v>13</v>
      </c>
      <c r="B59" s="55" t="s">
        <v>103</v>
      </c>
      <c r="C59" s="55"/>
      <c r="D59" s="26"/>
      <c r="E59" s="55" t="s">
        <v>101</v>
      </c>
      <c r="F59" s="26"/>
      <c r="G59" s="55"/>
      <c r="H59" s="26"/>
      <c r="I59" s="26">
        <v>4</v>
      </c>
      <c r="J59" s="56"/>
      <c r="K59" s="56">
        <v>76.59</v>
      </c>
      <c r="L59" s="57" t="str">
        <f>IFERROR(VLOOKUP(B59,'DELIVERY LIST'!B:J,9,0),0)</f>
        <v>DHJ</v>
      </c>
    </row>
    <row r="60" spans="1:12" x14ac:dyDescent="0.3">
      <c r="A60" s="46" t="str">
        <f>IF(ISBLANK(B60),"",COUNTA($B$9:B60))</f>
        <v/>
      </c>
      <c r="B60" s="45"/>
      <c r="C60" s="45" t="s">
        <v>103</v>
      </c>
      <c r="D60" s="46"/>
      <c r="E60" s="45" t="s">
        <v>101</v>
      </c>
      <c r="F60" s="46">
        <v>1</v>
      </c>
      <c r="G60" s="45" t="s">
        <v>17</v>
      </c>
      <c r="H60" s="46">
        <v>3566</v>
      </c>
      <c r="I60" s="46"/>
      <c r="J60" s="53">
        <v>19.149999999999999</v>
      </c>
      <c r="K60" s="53">
        <v>76.59</v>
      </c>
      <c r="L60" s="54"/>
    </row>
    <row r="61" spans="1:12" x14ac:dyDescent="0.3">
      <c r="A61" s="31" t="str">
        <f>IF(ISBLANK(B61),"",COUNTA($B$9:B61))</f>
        <v/>
      </c>
      <c r="B61" s="30"/>
      <c r="C61" s="30"/>
      <c r="D61" s="31"/>
      <c r="E61" s="30"/>
      <c r="F61" s="31"/>
      <c r="G61" s="30"/>
      <c r="H61" s="31"/>
      <c r="I61" s="31"/>
      <c r="J61" s="52"/>
      <c r="K61" s="52"/>
      <c r="L61" s="33"/>
    </row>
    <row r="62" spans="1:12" x14ac:dyDescent="0.3">
      <c r="A62" s="26">
        <f>IF(ISBLANK(B62),"",COUNTA($B$9:B62))</f>
        <v>14</v>
      </c>
      <c r="B62" s="55" t="s">
        <v>104</v>
      </c>
      <c r="C62" s="55"/>
      <c r="D62" s="26"/>
      <c r="E62" s="55" t="s">
        <v>101</v>
      </c>
      <c r="F62" s="26"/>
      <c r="G62" s="55"/>
      <c r="H62" s="26"/>
      <c r="I62" s="26">
        <v>4</v>
      </c>
      <c r="J62" s="56"/>
      <c r="K62" s="56">
        <v>84.75</v>
      </c>
      <c r="L62" s="57" t="str">
        <f>IFERROR(VLOOKUP(B62,'DELIVERY LIST'!B:J,9,0),0)</f>
        <v>DHJ</v>
      </c>
    </row>
    <row r="63" spans="1:12" x14ac:dyDescent="0.3">
      <c r="A63" s="46" t="str">
        <f>IF(ISBLANK(B63),"",COUNTA($B$9:B63))</f>
        <v/>
      </c>
      <c r="B63" s="45"/>
      <c r="C63" s="45" t="s">
        <v>104</v>
      </c>
      <c r="D63" s="46"/>
      <c r="E63" s="45" t="s">
        <v>101</v>
      </c>
      <c r="F63" s="46">
        <v>1</v>
      </c>
      <c r="G63" s="45" t="s">
        <v>17</v>
      </c>
      <c r="H63" s="46">
        <v>3946</v>
      </c>
      <c r="I63" s="46"/>
      <c r="J63" s="53">
        <v>21.19</v>
      </c>
      <c r="K63" s="53">
        <v>84.75</v>
      </c>
      <c r="L63" s="54"/>
    </row>
    <row r="64" spans="1:12" x14ac:dyDescent="0.3">
      <c r="A64" s="31" t="str">
        <f>IF(ISBLANK(B64),"",COUNTA($B$9:B64))</f>
        <v/>
      </c>
      <c r="B64" s="30"/>
      <c r="C64" s="30"/>
      <c r="D64" s="31"/>
      <c r="E64" s="30"/>
      <c r="F64" s="31"/>
      <c r="G64" s="30"/>
      <c r="H64" s="31"/>
      <c r="I64" s="31"/>
      <c r="J64" s="52"/>
      <c r="K64" s="52"/>
      <c r="L64" s="33"/>
    </row>
    <row r="65" spans="1:12" x14ac:dyDescent="0.3">
      <c r="A65" s="26">
        <f>IF(ISBLANK(B65),"",COUNTA($B$9:B65))</f>
        <v>15</v>
      </c>
      <c r="B65" s="55" t="s">
        <v>105</v>
      </c>
      <c r="C65" s="55"/>
      <c r="D65" s="26"/>
      <c r="E65" s="55" t="s">
        <v>101</v>
      </c>
      <c r="F65" s="26"/>
      <c r="G65" s="55"/>
      <c r="H65" s="26"/>
      <c r="I65" s="26">
        <v>8</v>
      </c>
      <c r="J65" s="56"/>
      <c r="K65" s="56">
        <v>38.35</v>
      </c>
      <c r="L65" s="57" t="str">
        <f>IFERROR(VLOOKUP(B65,'DELIVERY LIST'!B:J,9,0),0)</f>
        <v>DHJ</v>
      </c>
    </row>
    <row r="66" spans="1:12" x14ac:dyDescent="0.3">
      <c r="A66" s="46" t="str">
        <f>IF(ISBLANK(B66),"",COUNTA($B$9:B66))</f>
        <v/>
      </c>
      <c r="B66" s="45"/>
      <c r="C66" s="45" t="s">
        <v>105</v>
      </c>
      <c r="D66" s="46"/>
      <c r="E66" s="45" t="s">
        <v>101</v>
      </c>
      <c r="F66" s="46">
        <v>1</v>
      </c>
      <c r="G66" s="45" t="s">
        <v>17</v>
      </c>
      <c r="H66" s="46">
        <v>893</v>
      </c>
      <c r="I66" s="46"/>
      <c r="J66" s="53">
        <v>4.79</v>
      </c>
      <c r="K66" s="53">
        <v>38.35</v>
      </c>
      <c r="L66" s="54"/>
    </row>
    <row r="67" spans="1:12" x14ac:dyDescent="0.3">
      <c r="A67" s="31" t="str">
        <f>IF(ISBLANK(B67),"",COUNTA($B$9:B67))</f>
        <v/>
      </c>
      <c r="B67" s="30"/>
      <c r="C67" s="30"/>
      <c r="D67" s="31"/>
      <c r="E67" s="30"/>
      <c r="F67" s="31"/>
      <c r="G67" s="30"/>
      <c r="H67" s="31"/>
      <c r="I67" s="31"/>
      <c r="J67" s="52"/>
      <c r="K67" s="52"/>
      <c r="L67" s="33"/>
    </row>
    <row r="68" spans="1:12" x14ac:dyDescent="0.3">
      <c r="A68" s="26">
        <f>IF(ISBLANK(B68),"",COUNTA($B$9:B68))</f>
        <v>16</v>
      </c>
      <c r="B68" s="55" t="s">
        <v>106</v>
      </c>
      <c r="C68" s="55"/>
      <c r="D68" s="26"/>
      <c r="E68" s="55" t="s">
        <v>101</v>
      </c>
      <c r="F68" s="26"/>
      <c r="G68" s="55"/>
      <c r="H68" s="26"/>
      <c r="I68" s="26">
        <v>8</v>
      </c>
      <c r="J68" s="56"/>
      <c r="K68" s="56">
        <v>88.39</v>
      </c>
      <c r="L68" s="57" t="str">
        <f>IFERROR(VLOOKUP(B68,'DELIVERY LIST'!B:J,9,0),0)</f>
        <v>DHJ</v>
      </c>
    </row>
    <row r="69" spans="1:12" x14ac:dyDescent="0.3">
      <c r="A69" s="46" t="str">
        <f>IF(ISBLANK(B69),"",COUNTA($B$9:B69))</f>
        <v/>
      </c>
      <c r="B69" s="45"/>
      <c r="C69" s="45" t="s">
        <v>106</v>
      </c>
      <c r="D69" s="46"/>
      <c r="E69" s="45" t="s">
        <v>101</v>
      </c>
      <c r="F69" s="46">
        <v>1</v>
      </c>
      <c r="G69" s="45" t="s">
        <v>17</v>
      </c>
      <c r="H69" s="46">
        <v>2058</v>
      </c>
      <c r="I69" s="46"/>
      <c r="J69" s="53">
        <v>11.05</v>
      </c>
      <c r="K69" s="53">
        <v>88.39</v>
      </c>
      <c r="L69" s="54"/>
    </row>
    <row r="70" spans="1:12" x14ac:dyDescent="0.3">
      <c r="A70" s="31" t="str">
        <f>IF(ISBLANK(B70),"",COUNTA($B$9:B70))</f>
        <v/>
      </c>
      <c r="B70" s="30"/>
      <c r="C70" s="30"/>
      <c r="D70" s="31"/>
      <c r="E70" s="30"/>
      <c r="F70" s="31"/>
      <c r="G70" s="30"/>
      <c r="H70" s="31"/>
      <c r="I70" s="31"/>
      <c r="J70" s="52"/>
      <c r="K70" s="52"/>
      <c r="L70" s="33"/>
    </row>
    <row r="71" spans="1:12" x14ac:dyDescent="0.3">
      <c r="A71" s="26">
        <f>IF(ISBLANK(B71),"",COUNTA($B$9:B71))</f>
        <v>17</v>
      </c>
      <c r="B71" s="55" t="s">
        <v>107</v>
      </c>
      <c r="C71" s="55"/>
      <c r="D71" s="26"/>
      <c r="E71" s="55" t="s">
        <v>101</v>
      </c>
      <c r="F71" s="26"/>
      <c r="G71" s="55"/>
      <c r="H71" s="26"/>
      <c r="I71" s="26">
        <v>8</v>
      </c>
      <c r="J71" s="56"/>
      <c r="K71" s="56">
        <v>56.53</v>
      </c>
      <c r="L71" s="57" t="str">
        <f>IFERROR(VLOOKUP(B71,'DELIVERY LIST'!B:J,9,0),0)</f>
        <v>DHJ</v>
      </c>
    </row>
    <row r="72" spans="1:12" x14ac:dyDescent="0.3">
      <c r="A72" s="46" t="str">
        <f>IF(ISBLANK(B72),"",COUNTA($B$9:B72))</f>
        <v/>
      </c>
      <c r="B72" s="45"/>
      <c r="C72" s="45" t="s">
        <v>107</v>
      </c>
      <c r="D72" s="46"/>
      <c r="E72" s="45" t="s">
        <v>101</v>
      </c>
      <c r="F72" s="46">
        <v>1</v>
      </c>
      <c r="G72" s="45" t="s">
        <v>17</v>
      </c>
      <c r="H72" s="46">
        <v>1316</v>
      </c>
      <c r="I72" s="46"/>
      <c r="J72" s="53">
        <v>7.07</v>
      </c>
      <c r="K72" s="53">
        <v>56.53</v>
      </c>
      <c r="L72" s="54"/>
    </row>
    <row r="73" spans="1:12" x14ac:dyDescent="0.3">
      <c r="A73" s="31" t="str">
        <f>IF(ISBLANK(B73),"",COUNTA($B$9:B73))</f>
        <v/>
      </c>
      <c r="B73" s="30"/>
      <c r="C73" s="30"/>
      <c r="D73" s="31"/>
      <c r="E73" s="30"/>
      <c r="F73" s="31"/>
      <c r="G73" s="30"/>
      <c r="H73" s="31"/>
      <c r="I73" s="31"/>
      <c r="J73" s="52"/>
      <c r="K73" s="52"/>
      <c r="L73" s="33"/>
    </row>
    <row r="74" spans="1:12" x14ac:dyDescent="0.3">
      <c r="A74" s="26">
        <f>IF(ISBLANK(B74),"",COUNTA($B$9:B74))</f>
        <v>18</v>
      </c>
      <c r="B74" s="55" t="s">
        <v>108</v>
      </c>
      <c r="C74" s="55"/>
      <c r="D74" s="26"/>
      <c r="E74" s="55" t="s">
        <v>101</v>
      </c>
      <c r="F74" s="26"/>
      <c r="G74" s="55"/>
      <c r="H74" s="26"/>
      <c r="I74" s="26">
        <v>4</v>
      </c>
      <c r="J74" s="56"/>
      <c r="K74" s="56">
        <v>76.59</v>
      </c>
      <c r="L74" s="57" t="str">
        <f>IFERROR(VLOOKUP(B74,'DELIVERY LIST'!B:J,9,0),0)</f>
        <v>DHJ</v>
      </c>
    </row>
    <row r="75" spans="1:12" x14ac:dyDescent="0.3">
      <c r="A75" s="46" t="str">
        <f>IF(ISBLANK(B75),"",COUNTA($B$9:B75))</f>
        <v/>
      </c>
      <c r="B75" s="45"/>
      <c r="C75" s="45" t="s">
        <v>108</v>
      </c>
      <c r="D75" s="46"/>
      <c r="E75" s="45" t="s">
        <v>101</v>
      </c>
      <c r="F75" s="46">
        <v>1</v>
      </c>
      <c r="G75" s="45" t="s">
        <v>17</v>
      </c>
      <c r="H75" s="46">
        <v>3566</v>
      </c>
      <c r="I75" s="46"/>
      <c r="J75" s="53">
        <v>19.149999999999999</v>
      </c>
      <c r="K75" s="53">
        <v>76.59</v>
      </c>
      <c r="L75" s="54"/>
    </row>
    <row r="76" spans="1:12" x14ac:dyDescent="0.3">
      <c r="A76" s="31" t="str">
        <f>IF(ISBLANK(B76),"",COUNTA($B$9:B76))</f>
        <v/>
      </c>
      <c r="B76" s="30"/>
      <c r="C76" s="30"/>
      <c r="D76" s="31"/>
      <c r="E76" s="30"/>
      <c r="F76" s="31"/>
      <c r="G76" s="30"/>
      <c r="H76" s="31"/>
      <c r="I76" s="31"/>
      <c r="J76" s="52"/>
      <c r="K76" s="52"/>
      <c r="L76" s="33"/>
    </row>
    <row r="77" spans="1:12" x14ac:dyDescent="0.3">
      <c r="A77" s="26">
        <f>IF(ISBLANK(B77),"",COUNTA($B$9:B77))</f>
        <v>19</v>
      </c>
      <c r="B77" s="55" t="s">
        <v>109</v>
      </c>
      <c r="C77" s="55"/>
      <c r="D77" s="26"/>
      <c r="E77" s="55" t="s">
        <v>101</v>
      </c>
      <c r="F77" s="26"/>
      <c r="G77" s="55"/>
      <c r="H77" s="26"/>
      <c r="I77" s="26">
        <v>4</v>
      </c>
      <c r="J77" s="56"/>
      <c r="K77" s="56">
        <v>84.75</v>
      </c>
      <c r="L77" s="57" t="str">
        <f>IFERROR(VLOOKUP(B77,'DELIVERY LIST'!B:J,9,0),0)</f>
        <v>DHJ</v>
      </c>
    </row>
    <row r="78" spans="1:12" x14ac:dyDescent="0.3">
      <c r="A78" s="46" t="str">
        <f>IF(ISBLANK(B78),"",COUNTA($B$9:B78))</f>
        <v/>
      </c>
      <c r="B78" s="45"/>
      <c r="C78" s="45" t="s">
        <v>109</v>
      </c>
      <c r="D78" s="46"/>
      <c r="E78" s="45" t="s">
        <v>101</v>
      </c>
      <c r="F78" s="46">
        <v>1</v>
      </c>
      <c r="G78" s="45" t="s">
        <v>17</v>
      </c>
      <c r="H78" s="46">
        <v>3946</v>
      </c>
      <c r="I78" s="46"/>
      <c r="J78" s="53">
        <v>21.19</v>
      </c>
      <c r="K78" s="53">
        <v>84.75</v>
      </c>
      <c r="L78" s="54"/>
    </row>
    <row r="79" spans="1:12" x14ac:dyDescent="0.3">
      <c r="A79" s="31" t="str">
        <f>IF(ISBLANK(B79),"",COUNTA($B$9:B79))</f>
        <v/>
      </c>
      <c r="B79" s="30"/>
      <c r="C79" s="30"/>
      <c r="D79" s="31"/>
      <c r="E79" s="30"/>
      <c r="F79" s="31"/>
      <c r="G79" s="30"/>
      <c r="H79" s="31"/>
      <c r="I79" s="31"/>
      <c r="J79" s="52"/>
      <c r="K79" s="52"/>
      <c r="L79" s="33"/>
    </row>
    <row r="80" spans="1:12" x14ac:dyDescent="0.3">
      <c r="A80" s="26">
        <f>IF(ISBLANK(B80),"",COUNTA($B$9:B80))</f>
        <v>20</v>
      </c>
      <c r="B80" s="55" t="s">
        <v>110</v>
      </c>
      <c r="C80" s="55"/>
      <c r="D80" s="26"/>
      <c r="E80" s="55" t="s">
        <v>101</v>
      </c>
      <c r="F80" s="26"/>
      <c r="G80" s="55"/>
      <c r="H80" s="26"/>
      <c r="I80" s="26">
        <v>32</v>
      </c>
      <c r="J80" s="56"/>
      <c r="K80" s="56">
        <v>316.01</v>
      </c>
      <c r="L80" s="57" t="str">
        <f>IFERROR(VLOOKUP(B80,'DELIVERY LIST'!B:J,9,0),0)</f>
        <v>DHJ</v>
      </c>
    </row>
    <row r="81" spans="1:12" x14ac:dyDescent="0.3">
      <c r="A81" s="46" t="str">
        <f>IF(ISBLANK(B81),"",COUNTA($B$9:B81))</f>
        <v/>
      </c>
      <c r="B81" s="45"/>
      <c r="C81" s="45" t="s">
        <v>110</v>
      </c>
      <c r="D81" s="46"/>
      <c r="E81" s="45" t="s">
        <v>101</v>
      </c>
      <c r="F81" s="46">
        <v>1</v>
      </c>
      <c r="G81" s="45" t="s">
        <v>17</v>
      </c>
      <c r="H81" s="46">
        <v>1839</v>
      </c>
      <c r="I81" s="46"/>
      <c r="J81" s="53">
        <v>9.8800000000000008</v>
      </c>
      <c r="K81" s="53">
        <v>316.01</v>
      </c>
      <c r="L81" s="54"/>
    </row>
    <row r="82" spans="1:12" x14ac:dyDescent="0.3">
      <c r="A82" s="31" t="str">
        <f>IF(ISBLANK(B82),"",COUNTA($B$9:B82))</f>
        <v/>
      </c>
      <c r="B82" s="30"/>
      <c r="C82" s="30"/>
      <c r="D82" s="31"/>
      <c r="E82" s="30"/>
      <c r="F82" s="31"/>
      <c r="G82" s="30"/>
      <c r="H82" s="31"/>
      <c r="I82" s="31"/>
      <c r="J82" s="52"/>
      <c r="K82" s="52"/>
      <c r="L82" s="33"/>
    </row>
    <row r="83" spans="1:12" x14ac:dyDescent="0.3">
      <c r="A83" s="26">
        <f>IF(ISBLANK(B83),"",COUNTA($B$9:B83))</f>
        <v>21</v>
      </c>
      <c r="B83" s="55" t="s">
        <v>111</v>
      </c>
      <c r="C83" s="55"/>
      <c r="D83" s="26"/>
      <c r="E83" s="55" t="s">
        <v>112</v>
      </c>
      <c r="F83" s="26"/>
      <c r="G83" s="55"/>
      <c r="H83" s="26"/>
      <c r="I83" s="26">
        <v>96</v>
      </c>
      <c r="J83" s="56"/>
      <c r="K83" s="56">
        <v>849.15</v>
      </c>
      <c r="L83" s="57" t="str">
        <f>IFERROR(VLOOKUP(B83,'DELIVERY LIST'!B:J,9,0),0)</f>
        <v>DHJ</v>
      </c>
    </row>
    <row r="84" spans="1:12" x14ac:dyDescent="0.3">
      <c r="A84" s="46" t="str">
        <f>IF(ISBLANK(B84),"",COUNTA($B$9:B84))</f>
        <v/>
      </c>
      <c r="B84" s="45"/>
      <c r="C84" s="45" t="s">
        <v>111</v>
      </c>
      <c r="D84" s="46"/>
      <c r="E84" s="45" t="s">
        <v>112</v>
      </c>
      <c r="F84" s="46">
        <v>1</v>
      </c>
      <c r="G84" s="45" t="s">
        <v>17</v>
      </c>
      <c r="H84" s="46">
        <v>2372</v>
      </c>
      <c r="I84" s="46"/>
      <c r="J84" s="53">
        <v>8.85</v>
      </c>
      <c r="K84" s="53">
        <v>849.15</v>
      </c>
      <c r="L84" s="54"/>
    </row>
    <row r="85" spans="1:12" x14ac:dyDescent="0.3">
      <c r="A85" s="31" t="str">
        <f>IF(ISBLANK(B85),"",COUNTA($B$9:B85))</f>
        <v/>
      </c>
      <c r="B85" s="30"/>
      <c r="C85" s="30"/>
      <c r="D85" s="31"/>
      <c r="E85" s="30"/>
      <c r="F85" s="31"/>
      <c r="G85" s="30"/>
      <c r="H85" s="31"/>
      <c r="I85" s="31"/>
      <c r="J85" s="52"/>
      <c r="K85" s="52"/>
      <c r="L85" s="33"/>
    </row>
    <row r="86" spans="1:12" x14ac:dyDescent="0.3">
      <c r="A86" s="26">
        <f>IF(ISBLANK(B86),"",COUNTA($B$9:B86))</f>
        <v>22</v>
      </c>
      <c r="B86" s="55" t="s">
        <v>113</v>
      </c>
      <c r="C86" s="55"/>
      <c r="D86" s="26"/>
      <c r="E86" s="55" t="s">
        <v>114</v>
      </c>
      <c r="F86" s="26"/>
      <c r="G86" s="55"/>
      <c r="H86" s="26"/>
      <c r="I86" s="26">
        <v>188</v>
      </c>
      <c r="J86" s="56"/>
      <c r="K86" s="56">
        <v>290.37</v>
      </c>
      <c r="L86" s="57" t="str">
        <f>IFERROR(VLOOKUP(B86,'DELIVERY LIST'!B:J,9,0),0)</f>
        <v>DHJ</v>
      </c>
    </row>
    <row r="87" spans="1:12" x14ac:dyDescent="0.3">
      <c r="A87" s="46" t="str">
        <f>IF(ISBLANK(B87),"",COUNTA($B$9:B87))</f>
        <v/>
      </c>
      <c r="B87" s="45"/>
      <c r="C87" s="45" t="s">
        <v>113</v>
      </c>
      <c r="D87" s="46"/>
      <c r="E87" s="45" t="s">
        <v>114</v>
      </c>
      <c r="F87" s="46">
        <v>1</v>
      </c>
      <c r="G87" s="45" t="s">
        <v>16</v>
      </c>
      <c r="H87" s="46">
        <v>204</v>
      </c>
      <c r="I87" s="46"/>
      <c r="J87" s="53">
        <v>1.54</v>
      </c>
      <c r="K87" s="53">
        <v>290.37</v>
      </c>
      <c r="L87" s="54"/>
    </row>
    <row r="88" spans="1:12" x14ac:dyDescent="0.3">
      <c r="A88" s="31" t="str">
        <f>IF(ISBLANK(B88),"",COUNTA($B$9:B88))</f>
        <v/>
      </c>
      <c r="B88" s="30"/>
      <c r="C88" s="30"/>
      <c r="D88" s="31"/>
      <c r="E88" s="30"/>
      <c r="F88" s="31"/>
      <c r="G88" s="30"/>
      <c r="H88" s="31"/>
      <c r="I88" s="31"/>
      <c r="J88" s="52"/>
      <c r="K88" s="52"/>
      <c r="L88" s="33"/>
    </row>
    <row r="89" spans="1:12" x14ac:dyDescent="0.3">
      <c r="A89" s="26">
        <f>IF(ISBLANK(B89),"",COUNTA($B$9:B89))</f>
        <v>23</v>
      </c>
      <c r="B89" s="55" t="s">
        <v>115</v>
      </c>
      <c r="C89" s="55"/>
      <c r="D89" s="26"/>
      <c r="E89" s="55" t="s">
        <v>55</v>
      </c>
      <c r="F89" s="26"/>
      <c r="G89" s="55"/>
      <c r="H89" s="26"/>
      <c r="I89" s="26">
        <v>40</v>
      </c>
      <c r="J89" s="56"/>
      <c r="K89" s="56">
        <v>16.96</v>
      </c>
      <c r="L89" s="57" t="str">
        <f>IFERROR(VLOOKUP(B89,'DELIVERY LIST'!B:J,9,0),0)</f>
        <v>DHJ</v>
      </c>
    </row>
    <row r="90" spans="1:12" x14ac:dyDescent="0.3">
      <c r="A90" s="46" t="str">
        <f>IF(ISBLANK(B90),"",COUNTA($B$9:B90))</f>
        <v/>
      </c>
      <c r="B90" s="45"/>
      <c r="C90" s="45" t="s">
        <v>115</v>
      </c>
      <c r="D90" s="46"/>
      <c r="E90" s="45" t="s">
        <v>55</v>
      </c>
      <c r="F90" s="46">
        <v>1</v>
      </c>
      <c r="G90" s="45" t="s">
        <v>17</v>
      </c>
      <c r="H90" s="46">
        <v>150</v>
      </c>
      <c r="I90" s="46"/>
      <c r="J90" s="53">
        <v>0.42</v>
      </c>
      <c r="K90" s="53">
        <v>16.96</v>
      </c>
      <c r="L90" s="54"/>
    </row>
    <row r="91" spans="1:12" x14ac:dyDescent="0.3">
      <c r="A91" s="31" t="str">
        <f>IF(ISBLANK(B91),"",COUNTA($B$9:B91))</f>
        <v/>
      </c>
      <c r="B91" s="30"/>
      <c r="C91" s="30"/>
      <c r="D91" s="31"/>
      <c r="E91" s="30"/>
      <c r="F91" s="31"/>
      <c r="G91" s="30"/>
      <c r="H91" s="31"/>
      <c r="I91" s="31"/>
      <c r="J91" s="52"/>
      <c r="K91" s="52"/>
      <c r="L91" s="33"/>
    </row>
    <row r="92" spans="1:12" x14ac:dyDescent="0.3">
      <c r="A92" s="26">
        <f>IF(ISBLANK(B92),"",COUNTA($B$9:B92))</f>
        <v>24</v>
      </c>
      <c r="B92" s="55" t="s">
        <v>116</v>
      </c>
      <c r="C92" s="55"/>
      <c r="D92" s="26"/>
      <c r="E92" s="55" t="s">
        <v>118</v>
      </c>
      <c r="F92" s="26"/>
      <c r="G92" s="55"/>
      <c r="H92" s="26"/>
      <c r="I92" s="26">
        <v>49</v>
      </c>
      <c r="J92" s="56"/>
      <c r="K92" s="56">
        <v>80.7</v>
      </c>
      <c r="L92" s="57" t="str">
        <f>IFERROR(VLOOKUP(B92,'DELIVERY LIST'!B:J,9,0),0)</f>
        <v>DHJ</v>
      </c>
    </row>
    <row r="93" spans="1:12" x14ac:dyDescent="0.3">
      <c r="A93" s="46" t="str">
        <f>IF(ISBLANK(B93),"",COUNTA($B$9:B93))</f>
        <v/>
      </c>
      <c r="B93" s="45"/>
      <c r="C93" s="45" t="s">
        <v>116</v>
      </c>
      <c r="D93" s="46"/>
      <c r="E93" s="45" t="s">
        <v>118</v>
      </c>
      <c r="F93" s="46">
        <v>1</v>
      </c>
      <c r="G93" s="45" t="s">
        <v>17</v>
      </c>
      <c r="H93" s="46">
        <v>1165</v>
      </c>
      <c r="I93" s="46"/>
      <c r="J93" s="53">
        <v>1.65</v>
      </c>
      <c r="K93" s="53">
        <v>80.7</v>
      </c>
      <c r="L93" s="54"/>
    </row>
    <row r="94" spans="1:12" x14ac:dyDescent="0.3">
      <c r="A94" s="31" t="str">
        <f>IF(ISBLANK(B94),"",COUNTA($B$9:B94))</f>
        <v/>
      </c>
      <c r="B94" s="30"/>
      <c r="C94" s="30"/>
      <c r="D94" s="31"/>
      <c r="E94" s="30"/>
      <c r="F94" s="31"/>
      <c r="G94" s="30"/>
      <c r="H94" s="31"/>
      <c r="I94" s="31"/>
      <c r="J94" s="52"/>
      <c r="K94" s="52"/>
      <c r="L94" s="33"/>
    </row>
    <row r="95" spans="1:12" x14ac:dyDescent="0.3">
      <c r="A95" s="26">
        <f>IF(ISBLANK(B95),"",COUNTA($B$9:B95))</f>
        <v>25</v>
      </c>
      <c r="B95" s="55" t="s">
        <v>119</v>
      </c>
      <c r="C95" s="55"/>
      <c r="D95" s="26"/>
      <c r="E95" s="55" t="s">
        <v>121</v>
      </c>
      <c r="F95" s="26"/>
      <c r="G95" s="55"/>
      <c r="H95" s="26"/>
      <c r="I95" s="26">
        <v>4</v>
      </c>
      <c r="J95" s="56"/>
      <c r="K95" s="56">
        <v>7.39</v>
      </c>
      <c r="L95" s="57" t="str">
        <f>IFERROR(VLOOKUP(B95,'DELIVERY LIST'!B:J,9,0),0)</f>
        <v>DHJ</v>
      </c>
    </row>
    <row r="96" spans="1:12" x14ac:dyDescent="0.3">
      <c r="A96" s="46" t="str">
        <f>IF(ISBLANK(B96),"",COUNTA($B$9:B96))</f>
        <v/>
      </c>
      <c r="B96" s="45"/>
      <c r="C96" s="45" t="s">
        <v>119</v>
      </c>
      <c r="D96" s="46"/>
      <c r="E96" s="45" t="s">
        <v>121</v>
      </c>
      <c r="F96" s="46">
        <v>1</v>
      </c>
      <c r="G96" s="45" t="s">
        <v>17</v>
      </c>
      <c r="H96" s="46">
        <v>200</v>
      </c>
      <c r="I96" s="46"/>
      <c r="J96" s="53">
        <v>1.85</v>
      </c>
      <c r="K96" s="53">
        <v>7.39</v>
      </c>
      <c r="L96" s="54"/>
    </row>
    <row r="97" spans="1:12" x14ac:dyDescent="0.3">
      <c r="A97" s="31" t="str">
        <f>IF(ISBLANK(B97),"",COUNTA($B$9:B97))</f>
        <v/>
      </c>
      <c r="B97" s="30"/>
      <c r="C97" s="30"/>
      <c r="D97" s="31"/>
      <c r="E97" s="30"/>
      <c r="F97" s="31"/>
      <c r="G97" s="30"/>
      <c r="H97" s="31"/>
      <c r="I97" s="31"/>
      <c r="J97" s="52"/>
      <c r="K97" s="52"/>
      <c r="L97" s="33"/>
    </row>
    <row r="98" spans="1:12" x14ac:dyDescent="0.3">
      <c r="A98" s="26">
        <f>IF(ISBLANK(B98),"",COUNTA($B$9:B98))</f>
        <v>26</v>
      </c>
      <c r="B98" s="55" t="s">
        <v>365</v>
      </c>
      <c r="C98" s="55"/>
      <c r="D98" s="26"/>
      <c r="E98" s="55" t="s">
        <v>101</v>
      </c>
      <c r="F98" s="26"/>
      <c r="G98" s="55"/>
      <c r="H98" s="26"/>
      <c r="I98" s="26">
        <v>96</v>
      </c>
      <c r="J98" s="56"/>
      <c r="K98" s="56">
        <f>1194.94</f>
        <v>1194.94</v>
      </c>
      <c r="L98" s="57" t="str">
        <f>IFERROR(VLOOKUP(B98,'DELIVERY LIST'!B:J,9,0),0)</f>
        <v>DHJ</v>
      </c>
    </row>
    <row r="99" spans="1:12" x14ac:dyDescent="0.3">
      <c r="A99" s="46" t="str">
        <f>IF(ISBLANK(B99),"",COUNTA($B$9:B99))</f>
        <v/>
      </c>
      <c r="B99" s="45"/>
      <c r="C99" s="45" t="s">
        <v>365</v>
      </c>
      <c r="D99" s="46"/>
      <c r="E99" s="45" t="s">
        <v>101</v>
      </c>
      <c r="F99" s="46">
        <v>1</v>
      </c>
      <c r="G99" s="45" t="s">
        <v>17</v>
      </c>
      <c r="H99" s="46">
        <v>2318</v>
      </c>
      <c r="I99" s="46"/>
      <c r="J99" s="53">
        <v>12.45</v>
      </c>
      <c r="K99" s="53">
        <v>1194.8399999999999</v>
      </c>
      <c r="L99" s="54"/>
    </row>
    <row r="100" spans="1:12" x14ac:dyDescent="0.3">
      <c r="A100" s="31" t="str">
        <f>IF(ISBLANK(B100),"",COUNTA($B$9:B100))</f>
        <v/>
      </c>
      <c r="B100" s="30"/>
      <c r="C100" s="30"/>
      <c r="D100" s="31"/>
      <c r="E100" s="30"/>
      <c r="F100" s="31"/>
      <c r="G100" s="30"/>
      <c r="H100" s="31"/>
      <c r="I100" s="31"/>
      <c r="J100" s="52"/>
      <c r="K100" s="52"/>
      <c r="L100" s="33"/>
    </row>
    <row r="101" spans="1:12" x14ac:dyDescent="0.3">
      <c r="A101" s="26">
        <f>IF(ISBLANK(B101),"",COUNTA($B$9:B101))</f>
        <v>27</v>
      </c>
      <c r="B101" s="55" t="s">
        <v>122</v>
      </c>
      <c r="C101" s="55"/>
      <c r="D101" s="26"/>
      <c r="E101" s="55" t="s">
        <v>49</v>
      </c>
      <c r="F101" s="26"/>
      <c r="G101" s="55"/>
      <c r="H101" s="26"/>
      <c r="I101" s="26">
        <v>2</v>
      </c>
      <c r="J101" s="56"/>
      <c r="K101" s="56">
        <v>5.89</v>
      </c>
      <c r="L101" s="57" t="str">
        <f>IFERROR(VLOOKUP(B101,'DELIVERY LIST'!B:J,9,0),0)</f>
        <v>DHJ</v>
      </c>
    </row>
    <row r="102" spans="1:12" x14ac:dyDescent="0.3">
      <c r="A102" s="46" t="str">
        <f>IF(ISBLANK(B102),"",COUNTA($B$9:B102))</f>
        <v/>
      </c>
      <c r="B102" s="45"/>
      <c r="C102" s="45" t="s">
        <v>238</v>
      </c>
      <c r="D102" s="46"/>
      <c r="E102" s="45" t="s">
        <v>59</v>
      </c>
      <c r="F102" s="46">
        <v>2</v>
      </c>
      <c r="G102" s="45" t="s">
        <v>16</v>
      </c>
      <c r="H102" s="46">
        <v>180</v>
      </c>
      <c r="I102" s="46"/>
      <c r="J102" s="53">
        <v>0.84</v>
      </c>
      <c r="K102" s="53">
        <v>3.37</v>
      </c>
      <c r="L102" s="54"/>
    </row>
    <row r="103" spans="1:12" x14ac:dyDescent="0.3">
      <c r="A103" s="9" t="str">
        <f>IF(ISBLANK(B103),"",COUNTA($B$9:B103))</f>
        <v/>
      </c>
      <c r="B103" s="10"/>
      <c r="C103" s="10" t="s">
        <v>294</v>
      </c>
      <c r="D103" s="9"/>
      <c r="E103" s="10" t="s">
        <v>49</v>
      </c>
      <c r="F103" s="9">
        <v>1</v>
      </c>
      <c r="G103" s="10" t="s">
        <v>63</v>
      </c>
      <c r="H103" s="9">
        <v>889</v>
      </c>
      <c r="I103" s="9"/>
      <c r="J103" s="11">
        <v>1.26</v>
      </c>
      <c r="K103" s="11">
        <v>2.52</v>
      </c>
      <c r="L103" s="12"/>
    </row>
    <row r="104" spans="1:12" x14ac:dyDescent="0.3">
      <c r="A104" s="31" t="str">
        <f>IF(ISBLANK(B104),"",COUNTA($B$9:B104))</f>
        <v/>
      </c>
      <c r="B104" s="30"/>
      <c r="C104" s="30"/>
      <c r="D104" s="31"/>
      <c r="E104" s="30"/>
      <c r="F104" s="31"/>
      <c r="G104" s="30"/>
      <c r="H104" s="31"/>
      <c r="I104" s="31"/>
      <c r="J104" s="52"/>
      <c r="K104" s="52"/>
      <c r="L104" s="33"/>
    </row>
    <row r="105" spans="1:12" x14ac:dyDescent="0.3">
      <c r="A105" s="26">
        <f>IF(ISBLANK(B105),"",COUNTA($B$9:B105))</f>
        <v>28</v>
      </c>
      <c r="B105" s="55" t="s">
        <v>123</v>
      </c>
      <c r="C105" s="55"/>
      <c r="D105" s="26"/>
      <c r="E105" s="55" t="s">
        <v>49</v>
      </c>
      <c r="F105" s="26"/>
      <c r="G105" s="55"/>
      <c r="H105" s="26"/>
      <c r="I105" s="26">
        <v>4</v>
      </c>
      <c r="J105" s="56"/>
      <c r="K105" s="56">
        <v>11.88</v>
      </c>
      <c r="L105" s="57" t="str">
        <f>IFERROR(VLOOKUP(B105,'DELIVERY LIST'!B:J,9,0),0)</f>
        <v>DHJ</v>
      </c>
    </row>
    <row r="106" spans="1:12" x14ac:dyDescent="0.3">
      <c r="A106" s="46" t="str">
        <f>IF(ISBLANK(B106),"",COUNTA($B$9:B106))</f>
        <v/>
      </c>
      <c r="B106" s="45"/>
      <c r="C106" s="45" t="s">
        <v>238</v>
      </c>
      <c r="D106" s="46"/>
      <c r="E106" s="45" t="s">
        <v>59</v>
      </c>
      <c r="F106" s="46">
        <v>2</v>
      </c>
      <c r="G106" s="45" t="s">
        <v>16</v>
      </c>
      <c r="H106" s="46">
        <v>180</v>
      </c>
      <c r="I106" s="46"/>
      <c r="J106" s="53">
        <v>0.84</v>
      </c>
      <c r="K106" s="53">
        <v>6.74</v>
      </c>
      <c r="L106" s="54"/>
    </row>
    <row r="107" spans="1:12" x14ac:dyDescent="0.3">
      <c r="A107" s="9" t="str">
        <f>IF(ISBLANK(B107),"",COUNTA($B$9:B107))</f>
        <v/>
      </c>
      <c r="B107" s="10"/>
      <c r="C107" s="10" t="s">
        <v>299</v>
      </c>
      <c r="D107" s="9"/>
      <c r="E107" s="10" t="s">
        <v>49</v>
      </c>
      <c r="F107" s="9">
        <v>1</v>
      </c>
      <c r="G107" s="10" t="s">
        <v>63</v>
      </c>
      <c r="H107" s="9">
        <v>906</v>
      </c>
      <c r="I107" s="9"/>
      <c r="J107" s="11">
        <v>1.28</v>
      </c>
      <c r="K107" s="11">
        <v>5.14</v>
      </c>
      <c r="L107" s="12"/>
    </row>
    <row r="108" spans="1:12" x14ac:dyDescent="0.3">
      <c r="A108" s="31" t="str">
        <f>IF(ISBLANK(B108),"",COUNTA($B$9:B108))</f>
        <v/>
      </c>
      <c r="B108" s="30"/>
      <c r="C108" s="30"/>
      <c r="D108" s="31"/>
      <c r="E108" s="30"/>
      <c r="F108" s="31"/>
      <c r="G108" s="30"/>
      <c r="H108" s="31"/>
      <c r="I108" s="31"/>
      <c r="J108" s="52"/>
      <c r="K108" s="52"/>
      <c r="L108" s="33"/>
    </row>
    <row r="109" spans="1:12" x14ac:dyDescent="0.3">
      <c r="A109" s="26">
        <f>IF(ISBLANK(B109),"",COUNTA($B$9:B109))</f>
        <v>29</v>
      </c>
      <c r="B109" s="55" t="s">
        <v>124</v>
      </c>
      <c r="C109" s="55"/>
      <c r="D109" s="26"/>
      <c r="E109" s="55" t="s">
        <v>49</v>
      </c>
      <c r="F109" s="26"/>
      <c r="G109" s="55"/>
      <c r="H109" s="26"/>
      <c r="I109" s="26">
        <v>4</v>
      </c>
      <c r="J109" s="56"/>
      <c r="K109" s="56">
        <v>12.17</v>
      </c>
      <c r="L109" s="57" t="str">
        <f>IFERROR(VLOOKUP(B109,'DELIVERY LIST'!B:J,9,0),0)</f>
        <v>DHJ</v>
      </c>
    </row>
    <row r="110" spans="1:12" x14ac:dyDescent="0.3">
      <c r="A110" s="46" t="str">
        <f>IF(ISBLANK(B110),"",COUNTA($B$9:B110))</f>
        <v/>
      </c>
      <c r="B110" s="45"/>
      <c r="C110" s="45" t="s">
        <v>238</v>
      </c>
      <c r="D110" s="46"/>
      <c r="E110" s="45" t="s">
        <v>59</v>
      </c>
      <c r="F110" s="46">
        <v>2</v>
      </c>
      <c r="G110" s="45" t="s">
        <v>16</v>
      </c>
      <c r="H110" s="46">
        <v>180</v>
      </c>
      <c r="I110" s="46"/>
      <c r="J110" s="53">
        <v>0.84</v>
      </c>
      <c r="K110" s="53">
        <v>6.74</v>
      </c>
      <c r="L110" s="54"/>
    </row>
    <row r="111" spans="1:12" x14ac:dyDescent="0.3">
      <c r="A111" s="9" t="str">
        <f>IF(ISBLANK(B111),"",COUNTA($B$9:B111))</f>
        <v/>
      </c>
      <c r="B111" s="10"/>
      <c r="C111" s="10" t="s">
        <v>300</v>
      </c>
      <c r="D111" s="9"/>
      <c r="E111" s="10" t="s">
        <v>49</v>
      </c>
      <c r="F111" s="9">
        <v>1</v>
      </c>
      <c r="G111" s="10" t="s">
        <v>63</v>
      </c>
      <c r="H111" s="9">
        <v>957</v>
      </c>
      <c r="I111" s="9"/>
      <c r="J111" s="11">
        <v>1.36</v>
      </c>
      <c r="K111" s="11">
        <v>5.43</v>
      </c>
      <c r="L111" s="12"/>
    </row>
    <row r="112" spans="1:12" x14ac:dyDescent="0.3">
      <c r="A112" s="31" t="str">
        <f>IF(ISBLANK(B112),"",COUNTA($B$9:B112))</f>
        <v/>
      </c>
      <c r="B112" s="30"/>
      <c r="C112" s="30"/>
      <c r="D112" s="31"/>
      <c r="E112" s="30"/>
      <c r="F112" s="31"/>
      <c r="G112" s="30"/>
      <c r="H112" s="31"/>
      <c r="I112" s="31"/>
      <c r="J112" s="52"/>
      <c r="K112" s="52"/>
      <c r="L112" s="33"/>
    </row>
    <row r="113" spans="1:12" x14ac:dyDescent="0.3">
      <c r="A113" s="26">
        <f>IF(ISBLANK(B113),"",COUNTA($B$9:B113))</f>
        <v>30</v>
      </c>
      <c r="B113" s="55" t="s">
        <v>125</v>
      </c>
      <c r="C113" s="55"/>
      <c r="D113" s="26"/>
      <c r="E113" s="55" t="s">
        <v>49</v>
      </c>
      <c r="F113" s="26"/>
      <c r="G113" s="55"/>
      <c r="H113" s="26"/>
      <c r="I113" s="26">
        <v>4</v>
      </c>
      <c r="J113" s="56"/>
      <c r="K113" s="56">
        <v>12.67</v>
      </c>
      <c r="L113" s="57" t="str">
        <f>IFERROR(VLOOKUP(B113,'DELIVERY LIST'!B:J,9,0),0)</f>
        <v>DHJ</v>
      </c>
    </row>
    <row r="114" spans="1:12" x14ac:dyDescent="0.3">
      <c r="A114" s="46" t="str">
        <f>IF(ISBLANK(B114),"",COUNTA($B$9:B114))</f>
        <v/>
      </c>
      <c r="B114" s="45"/>
      <c r="C114" s="45" t="s">
        <v>238</v>
      </c>
      <c r="D114" s="46"/>
      <c r="E114" s="45" t="s">
        <v>59</v>
      </c>
      <c r="F114" s="46">
        <v>2</v>
      </c>
      <c r="G114" s="45" t="s">
        <v>16</v>
      </c>
      <c r="H114" s="46">
        <v>180</v>
      </c>
      <c r="I114" s="46"/>
      <c r="J114" s="53">
        <v>0.84</v>
      </c>
      <c r="K114" s="53">
        <v>6.74</v>
      </c>
      <c r="L114" s="54"/>
    </row>
    <row r="115" spans="1:12" x14ac:dyDescent="0.3">
      <c r="A115" s="9" t="str">
        <f>IF(ISBLANK(B115),"",COUNTA($B$9:B115))</f>
        <v/>
      </c>
      <c r="B115" s="10"/>
      <c r="C115" s="10" t="s">
        <v>301</v>
      </c>
      <c r="D115" s="9"/>
      <c r="E115" s="10" t="s">
        <v>49</v>
      </c>
      <c r="F115" s="9">
        <v>1</v>
      </c>
      <c r="G115" s="10" t="s">
        <v>63</v>
      </c>
      <c r="H115" s="9">
        <v>1044</v>
      </c>
      <c r="I115" s="9"/>
      <c r="J115" s="11">
        <v>1.48</v>
      </c>
      <c r="K115" s="11">
        <v>5.92</v>
      </c>
      <c r="L115" s="12"/>
    </row>
    <row r="116" spans="1:12" x14ac:dyDescent="0.3">
      <c r="A116" s="31" t="str">
        <f>IF(ISBLANK(B116),"",COUNTA($B$9:B116))</f>
        <v/>
      </c>
      <c r="B116" s="30"/>
      <c r="C116" s="30"/>
      <c r="D116" s="31"/>
      <c r="E116" s="30"/>
      <c r="F116" s="31"/>
      <c r="G116" s="30"/>
      <c r="H116" s="31"/>
      <c r="I116" s="31"/>
      <c r="J116" s="52"/>
      <c r="K116" s="52"/>
      <c r="L116" s="33"/>
    </row>
    <row r="117" spans="1:12" x14ac:dyDescent="0.3">
      <c r="A117" s="26">
        <f>IF(ISBLANK(B117),"",COUNTA($B$9:B117))</f>
        <v>31</v>
      </c>
      <c r="B117" s="55" t="s">
        <v>126</v>
      </c>
      <c r="C117" s="55"/>
      <c r="D117" s="26"/>
      <c r="E117" s="55" t="s">
        <v>49</v>
      </c>
      <c r="F117" s="26"/>
      <c r="G117" s="55"/>
      <c r="H117" s="26"/>
      <c r="I117" s="26">
        <v>4</v>
      </c>
      <c r="J117" s="56"/>
      <c r="K117" s="56">
        <v>13.35</v>
      </c>
      <c r="L117" s="57" t="str">
        <f>IFERROR(VLOOKUP(B117,'DELIVERY LIST'!B:J,9,0),0)</f>
        <v>DHJ</v>
      </c>
    </row>
    <row r="118" spans="1:12" x14ac:dyDescent="0.3">
      <c r="A118" s="46" t="str">
        <f>IF(ISBLANK(B118),"",COUNTA($B$9:B118))</f>
        <v/>
      </c>
      <c r="B118" s="45"/>
      <c r="C118" s="45" t="s">
        <v>238</v>
      </c>
      <c r="D118" s="46"/>
      <c r="E118" s="45" t="s">
        <v>59</v>
      </c>
      <c r="F118" s="46">
        <v>2</v>
      </c>
      <c r="G118" s="45" t="s">
        <v>16</v>
      </c>
      <c r="H118" s="46">
        <v>180</v>
      </c>
      <c r="I118" s="46"/>
      <c r="J118" s="53">
        <v>0.84</v>
      </c>
      <c r="K118" s="53">
        <v>6.74</v>
      </c>
      <c r="L118" s="54"/>
    </row>
    <row r="119" spans="1:12" x14ac:dyDescent="0.3">
      <c r="A119" s="9" t="str">
        <f>IF(ISBLANK(B119),"",COUNTA($B$9:B119))</f>
        <v/>
      </c>
      <c r="B119" s="10"/>
      <c r="C119" s="10" t="s">
        <v>302</v>
      </c>
      <c r="D119" s="9"/>
      <c r="E119" s="10" t="s">
        <v>49</v>
      </c>
      <c r="F119" s="9">
        <v>1</v>
      </c>
      <c r="G119" s="10" t="s">
        <v>63</v>
      </c>
      <c r="H119" s="9">
        <v>1164</v>
      </c>
      <c r="I119" s="9"/>
      <c r="J119" s="11">
        <v>1.65</v>
      </c>
      <c r="K119" s="11">
        <v>6.61</v>
      </c>
      <c r="L119" s="12"/>
    </row>
    <row r="120" spans="1:12" x14ac:dyDescent="0.3">
      <c r="A120" s="31" t="str">
        <f>IF(ISBLANK(B120),"",COUNTA($B$9:B120))</f>
        <v/>
      </c>
      <c r="B120" s="30"/>
      <c r="C120" s="30"/>
      <c r="D120" s="31"/>
      <c r="E120" s="30"/>
      <c r="F120" s="31"/>
      <c r="G120" s="30"/>
      <c r="H120" s="31"/>
      <c r="I120" s="31"/>
      <c r="J120" s="52"/>
      <c r="K120" s="52"/>
      <c r="L120" s="33"/>
    </row>
    <row r="121" spans="1:12" x14ac:dyDescent="0.3">
      <c r="A121" s="26">
        <f>IF(ISBLANK(B121),"",COUNTA($B$9:B121))</f>
        <v>32</v>
      </c>
      <c r="B121" s="55" t="s">
        <v>127</v>
      </c>
      <c r="C121" s="55"/>
      <c r="D121" s="26"/>
      <c r="E121" s="55" t="s">
        <v>49</v>
      </c>
      <c r="F121" s="26"/>
      <c r="G121" s="55"/>
      <c r="H121" s="26"/>
      <c r="I121" s="26">
        <v>4</v>
      </c>
      <c r="J121" s="56"/>
      <c r="K121" s="56">
        <v>14.23</v>
      </c>
      <c r="L121" s="57" t="str">
        <f>IFERROR(VLOOKUP(B121,'DELIVERY LIST'!B:J,9,0),0)</f>
        <v>DHJ</v>
      </c>
    </row>
    <row r="122" spans="1:12" x14ac:dyDescent="0.3">
      <c r="A122" s="46" t="str">
        <f>IF(ISBLANK(B122),"",COUNTA($B$9:B122))</f>
        <v/>
      </c>
      <c r="B122" s="45"/>
      <c r="C122" s="45" t="s">
        <v>238</v>
      </c>
      <c r="D122" s="46"/>
      <c r="E122" s="45" t="s">
        <v>59</v>
      </c>
      <c r="F122" s="46">
        <v>2</v>
      </c>
      <c r="G122" s="45" t="s">
        <v>16</v>
      </c>
      <c r="H122" s="46">
        <v>180</v>
      </c>
      <c r="I122" s="46"/>
      <c r="J122" s="53">
        <v>0.84</v>
      </c>
      <c r="K122" s="53">
        <v>6.74</v>
      </c>
      <c r="L122" s="54"/>
    </row>
    <row r="123" spans="1:12" x14ac:dyDescent="0.3">
      <c r="A123" s="9" t="str">
        <f>IF(ISBLANK(B123),"",COUNTA($B$9:B123))</f>
        <v/>
      </c>
      <c r="B123" s="10"/>
      <c r="C123" s="10" t="s">
        <v>303</v>
      </c>
      <c r="D123" s="9"/>
      <c r="E123" s="10" t="s">
        <v>49</v>
      </c>
      <c r="F123" s="9">
        <v>1</v>
      </c>
      <c r="G123" s="10" t="s">
        <v>63</v>
      </c>
      <c r="H123" s="9">
        <v>1320</v>
      </c>
      <c r="I123" s="9"/>
      <c r="J123" s="11">
        <v>1.87</v>
      </c>
      <c r="K123" s="11">
        <v>7.49</v>
      </c>
      <c r="L123" s="12"/>
    </row>
    <row r="124" spans="1:12" x14ac:dyDescent="0.3">
      <c r="A124" s="31" t="str">
        <f>IF(ISBLANK(B124),"",COUNTA($B$9:B124))</f>
        <v/>
      </c>
      <c r="B124" s="30"/>
      <c r="C124" s="30"/>
      <c r="D124" s="31"/>
      <c r="E124" s="30"/>
      <c r="F124" s="31"/>
      <c r="G124" s="30"/>
      <c r="H124" s="31"/>
      <c r="I124" s="31"/>
      <c r="J124" s="52"/>
      <c r="K124" s="52"/>
      <c r="L124" s="33"/>
    </row>
    <row r="125" spans="1:12" x14ac:dyDescent="0.3">
      <c r="A125" s="26">
        <f>IF(ISBLANK(B125),"",COUNTA($B$9:B125))</f>
        <v>33</v>
      </c>
      <c r="B125" s="55" t="s">
        <v>128</v>
      </c>
      <c r="C125" s="55"/>
      <c r="D125" s="26"/>
      <c r="E125" s="55" t="s">
        <v>49</v>
      </c>
      <c r="F125" s="26"/>
      <c r="G125" s="55"/>
      <c r="H125" s="26"/>
      <c r="I125" s="26">
        <v>4</v>
      </c>
      <c r="J125" s="56"/>
      <c r="K125" s="56">
        <v>15.31</v>
      </c>
      <c r="L125" s="57" t="str">
        <f>IFERROR(VLOOKUP(B125,'DELIVERY LIST'!B:J,9,0),0)</f>
        <v>DHJ</v>
      </c>
    </row>
    <row r="126" spans="1:12" x14ac:dyDescent="0.3">
      <c r="A126" s="46" t="str">
        <f>IF(ISBLANK(B126),"",COUNTA($B$9:B126))</f>
        <v/>
      </c>
      <c r="B126" s="45"/>
      <c r="C126" s="45" t="s">
        <v>238</v>
      </c>
      <c r="D126" s="46"/>
      <c r="E126" s="45" t="s">
        <v>59</v>
      </c>
      <c r="F126" s="46">
        <v>2</v>
      </c>
      <c r="G126" s="45" t="s">
        <v>16</v>
      </c>
      <c r="H126" s="46">
        <v>180</v>
      </c>
      <c r="I126" s="46"/>
      <c r="J126" s="53">
        <v>0.84</v>
      </c>
      <c r="K126" s="53">
        <v>6.74</v>
      </c>
      <c r="L126" s="92"/>
    </row>
    <row r="127" spans="1:12" x14ac:dyDescent="0.3">
      <c r="A127" s="9" t="str">
        <f>IF(ISBLANK(B127),"",COUNTA($B$9:B127))</f>
        <v/>
      </c>
      <c r="B127" s="27"/>
      <c r="C127" s="27" t="s">
        <v>304</v>
      </c>
      <c r="D127" s="28"/>
      <c r="E127" s="27" t="s">
        <v>49</v>
      </c>
      <c r="F127" s="28">
        <v>1</v>
      </c>
      <c r="G127" s="27" t="s">
        <v>63</v>
      </c>
      <c r="H127" s="28">
        <v>1509</v>
      </c>
      <c r="I127" s="28"/>
      <c r="J127" s="11">
        <v>2.14</v>
      </c>
      <c r="K127" s="91">
        <v>8.57</v>
      </c>
      <c r="L127" s="12"/>
    </row>
    <row r="128" spans="1:12" x14ac:dyDescent="0.3">
      <c r="A128" s="31" t="str">
        <f>IF(ISBLANK(B128),"",COUNTA($B$9:B128))</f>
        <v/>
      </c>
      <c r="B128" s="30"/>
      <c r="C128" s="30"/>
      <c r="D128" s="31"/>
      <c r="E128" s="30"/>
      <c r="F128" s="31"/>
      <c r="G128" s="30"/>
      <c r="H128" s="31"/>
      <c r="I128" s="31"/>
      <c r="J128" s="52"/>
      <c r="K128" s="52"/>
      <c r="L128" s="33"/>
    </row>
    <row r="129" spans="1:12" x14ac:dyDescent="0.3">
      <c r="A129" s="26">
        <f>IF(ISBLANK(B129),"",COUNTA($B$9:B129))</f>
        <v>34</v>
      </c>
      <c r="B129" s="55" t="s">
        <v>129</v>
      </c>
      <c r="C129" s="55"/>
      <c r="D129" s="26"/>
      <c r="E129" s="55" t="s">
        <v>49</v>
      </c>
      <c r="F129" s="26"/>
      <c r="G129" s="55"/>
      <c r="H129" s="26"/>
      <c r="I129" s="26">
        <v>4</v>
      </c>
      <c r="J129" s="56"/>
      <c r="K129" s="56">
        <v>16.59</v>
      </c>
      <c r="L129" s="57" t="str">
        <f>IFERROR(VLOOKUP(B129,'DELIVERY LIST'!B:J,9,0),0)</f>
        <v>DHJ</v>
      </c>
    </row>
    <row r="130" spans="1:12" x14ac:dyDescent="0.3">
      <c r="A130" s="46" t="str">
        <f>IF(ISBLANK(B130),"",COUNTA($B$9:B130))</f>
        <v/>
      </c>
      <c r="B130" s="45"/>
      <c r="C130" s="45" t="s">
        <v>238</v>
      </c>
      <c r="D130" s="46"/>
      <c r="E130" s="45" t="s">
        <v>59</v>
      </c>
      <c r="F130" s="46">
        <v>2</v>
      </c>
      <c r="G130" s="45" t="s">
        <v>16</v>
      </c>
      <c r="H130" s="46">
        <v>180</v>
      </c>
      <c r="I130" s="46"/>
      <c r="J130" s="53">
        <v>0.84</v>
      </c>
      <c r="K130" s="53">
        <v>6.74</v>
      </c>
      <c r="L130" s="54"/>
    </row>
    <row r="131" spans="1:12" x14ac:dyDescent="0.3">
      <c r="A131" s="9" t="str">
        <f>IF(ISBLANK(B131),"",COUNTA($B$9:B131))</f>
        <v/>
      </c>
      <c r="B131" s="10"/>
      <c r="C131" s="10" t="s">
        <v>305</v>
      </c>
      <c r="D131" s="9"/>
      <c r="E131" s="10" t="s">
        <v>49</v>
      </c>
      <c r="F131" s="9">
        <v>1</v>
      </c>
      <c r="G131" s="10" t="s">
        <v>63</v>
      </c>
      <c r="H131" s="9">
        <v>1734</v>
      </c>
      <c r="I131" s="9"/>
      <c r="J131" s="11">
        <v>2.46</v>
      </c>
      <c r="K131" s="11">
        <v>9.84</v>
      </c>
      <c r="L131" s="12"/>
    </row>
    <row r="132" spans="1:12" x14ac:dyDescent="0.3">
      <c r="A132" s="31" t="str">
        <f>IF(ISBLANK(B132),"",COUNTA($B$9:B132))</f>
        <v/>
      </c>
      <c r="B132" s="30"/>
      <c r="C132" s="30"/>
      <c r="D132" s="31"/>
      <c r="E132" s="30"/>
      <c r="F132" s="31"/>
      <c r="G132" s="30"/>
      <c r="H132" s="31"/>
      <c r="I132" s="31"/>
      <c r="J132" s="52"/>
      <c r="K132" s="52"/>
      <c r="L132" s="33"/>
    </row>
    <row r="133" spans="1:12" x14ac:dyDescent="0.3">
      <c r="A133" s="26">
        <f>IF(ISBLANK(B133),"",COUNTA($B$9:B133))</f>
        <v>35</v>
      </c>
      <c r="B133" s="55" t="s">
        <v>130</v>
      </c>
      <c r="C133" s="55"/>
      <c r="D133" s="26"/>
      <c r="E133" s="55" t="s">
        <v>49</v>
      </c>
      <c r="F133" s="26"/>
      <c r="G133" s="55"/>
      <c r="H133" s="26"/>
      <c r="I133" s="26">
        <v>4</v>
      </c>
      <c r="J133" s="56"/>
      <c r="K133" s="56">
        <v>18.059999999999999</v>
      </c>
      <c r="L133" s="57" t="str">
        <f>IFERROR(VLOOKUP(B133,'DELIVERY LIST'!B:J,9,0),0)</f>
        <v>DHJ</v>
      </c>
    </row>
    <row r="134" spans="1:12" x14ac:dyDescent="0.3">
      <c r="A134" s="46" t="str">
        <f>IF(ISBLANK(B134),"",COUNTA($B$9:B134))</f>
        <v/>
      </c>
      <c r="B134" s="45"/>
      <c r="C134" s="45" t="s">
        <v>238</v>
      </c>
      <c r="D134" s="46"/>
      <c r="E134" s="45" t="s">
        <v>59</v>
      </c>
      <c r="F134" s="46">
        <v>2</v>
      </c>
      <c r="G134" s="45" t="s">
        <v>16</v>
      </c>
      <c r="H134" s="46">
        <v>180</v>
      </c>
      <c r="I134" s="46"/>
      <c r="J134" s="53">
        <v>0.84</v>
      </c>
      <c r="K134" s="53">
        <v>6.74</v>
      </c>
      <c r="L134" s="54"/>
    </row>
    <row r="135" spans="1:12" x14ac:dyDescent="0.3">
      <c r="A135" s="9" t="str">
        <f>IF(ISBLANK(B135),"",COUNTA($B$9:B135))</f>
        <v/>
      </c>
      <c r="B135" s="10"/>
      <c r="C135" s="10" t="s">
        <v>306</v>
      </c>
      <c r="D135" s="9"/>
      <c r="E135" s="10" t="s">
        <v>49</v>
      </c>
      <c r="F135" s="9">
        <v>1</v>
      </c>
      <c r="G135" s="10" t="s">
        <v>63</v>
      </c>
      <c r="H135" s="9">
        <v>1993</v>
      </c>
      <c r="I135" s="9"/>
      <c r="J135" s="11">
        <v>2.83</v>
      </c>
      <c r="K135" s="11">
        <v>11.32</v>
      </c>
      <c r="L135" s="12"/>
    </row>
    <row r="136" spans="1:12" x14ac:dyDescent="0.3">
      <c r="A136" s="31" t="str">
        <f>IF(ISBLANK(B136),"",COUNTA($B$9:B136))</f>
        <v/>
      </c>
      <c r="B136" s="30"/>
      <c r="C136" s="30"/>
      <c r="D136" s="31"/>
      <c r="E136" s="30"/>
      <c r="F136" s="31"/>
      <c r="G136" s="30"/>
      <c r="H136" s="31"/>
      <c r="I136" s="31"/>
      <c r="J136" s="52"/>
      <c r="K136" s="52"/>
      <c r="L136" s="33"/>
    </row>
    <row r="137" spans="1:12" x14ac:dyDescent="0.3">
      <c r="A137" s="26">
        <f>IF(ISBLANK(B137),"",COUNTA($B$9:B137))</f>
        <v>36</v>
      </c>
      <c r="B137" s="55" t="s">
        <v>131</v>
      </c>
      <c r="C137" s="55"/>
      <c r="D137" s="26"/>
      <c r="E137" s="55" t="s">
        <v>49</v>
      </c>
      <c r="F137" s="26"/>
      <c r="G137" s="55"/>
      <c r="H137" s="26"/>
      <c r="I137" s="26">
        <v>4</v>
      </c>
      <c r="J137" s="56"/>
      <c r="K137" s="56">
        <v>19.739999999999998</v>
      </c>
      <c r="L137" s="57" t="str">
        <f>IFERROR(VLOOKUP(B137,'DELIVERY LIST'!B:J,9,0),0)</f>
        <v>DHJ</v>
      </c>
    </row>
    <row r="138" spans="1:12" x14ac:dyDescent="0.3">
      <c r="A138" s="46" t="str">
        <f>IF(ISBLANK(B138),"",COUNTA($B$9:B138))</f>
        <v/>
      </c>
      <c r="B138" s="45"/>
      <c r="C138" s="45" t="s">
        <v>238</v>
      </c>
      <c r="D138" s="46"/>
      <c r="E138" s="45" t="s">
        <v>59</v>
      </c>
      <c r="F138" s="46">
        <v>2</v>
      </c>
      <c r="G138" s="45" t="s">
        <v>16</v>
      </c>
      <c r="H138" s="46">
        <v>180</v>
      </c>
      <c r="I138" s="46"/>
      <c r="J138" s="53">
        <v>0.84</v>
      </c>
      <c r="K138" s="53">
        <v>6.74</v>
      </c>
      <c r="L138" s="54"/>
    </row>
    <row r="139" spans="1:12" x14ac:dyDescent="0.3">
      <c r="A139" s="9" t="str">
        <f>IF(ISBLANK(B139),"",COUNTA($B$9:B139))</f>
        <v/>
      </c>
      <c r="B139" s="10"/>
      <c r="C139" s="10" t="s">
        <v>307</v>
      </c>
      <c r="D139" s="9"/>
      <c r="E139" s="10" t="s">
        <v>49</v>
      </c>
      <c r="F139" s="9">
        <v>1</v>
      </c>
      <c r="G139" s="10" t="s">
        <v>63</v>
      </c>
      <c r="H139" s="9">
        <v>2288</v>
      </c>
      <c r="I139" s="9"/>
      <c r="J139" s="11">
        <v>3.25</v>
      </c>
      <c r="K139" s="11">
        <v>12.99</v>
      </c>
      <c r="L139" s="12"/>
    </row>
    <row r="140" spans="1:12" x14ac:dyDescent="0.3">
      <c r="A140" s="31" t="str">
        <f>IF(ISBLANK(B140),"",COUNTA($B$9:B140))</f>
        <v/>
      </c>
      <c r="B140" s="30"/>
      <c r="C140" s="30"/>
      <c r="D140" s="31"/>
      <c r="E140" s="30"/>
      <c r="F140" s="31"/>
      <c r="G140" s="30"/>
      <c r="H140" s="31"/>
      <c r="I140" s="31"/>
      <c r="J140" s="52"/>
      <c r="K140" s="52"/>
      <c r="L140" s="33"/>
    </row>
    <row r="141" spans="1:12" x14ac:dyDescent="0.3">
      <c r="A141" s="26">
        <f>IF(ISBLANK(B141),"",COUNTA($B$9:B141))</f>
        <v>37</v>
      </c>
      <c r="B141" s="55" t="s">
        <v>132</v>
      </c>
      <c r="C141" s="55"/>
      <c r="D141" s="26"/>
      <c r="E141" s="55" t="s">
        <v>49</v>
      </c>
      <c r="F141" s="26"/>
      <c r="G141" s="55"/>
      <c r="H141" s="26"/>
      <c r="I141" s="26">
        <v>4</v>
      </c>
      <c r="J141" s="56"/>
      <c r="K141" s="56">
        <v>21.61</v>
      </c>
      <c r="L141" s="57" t="str">
        <f>IFERROR(VLOOKUP(B141,'DELIVERY LIST'!B:J,9,0),0)</f>
        <v>DHJ</v>
      </c>
    </row>
    <row r="142" spans="1:12" x14ac:dyDescent="0.3">
      <c r="A142" s="46" t="str">
        <f>IF(ISBLANK(B142),"",COUNTA($B$9:B142))</f>
        <v/>
      </c>
      <c r="B142" s="45"/>
      <c r="C142" s="45" t="s">
        <v>238</v>
      </c>
      <c r="D142" s="46"/>
      <c r="E142" s="45" t="s">
        <v>59</v>
      </c>
      <c r="F142" s="46">
        <v>2</v>
      </c>
      <c r="G142" s="45" t="s">
        <v>16</v>
      </c>
      <c r="H142" s="46">
        <v>180</v>
      </c>
      <c r="I142" s="46"/>
      <c r="J142" s="53">
        <v>0.84</v>
      </c>
      <c r="K142" s="53">
        <v>6.74</v>
      </c>
      <c r="L142" s="54"/>
    </row>
    <row r="143" spans="1:12" x14ac:dyDescent="0.3">
      <c r="A143" s="9" t="str">
        <f>IF(ISBLANK(B143),"",COUNTA($B$9:B143))</f>
        <v/>
      </c>
      <c r="B143" s="10"/>
      <c r="C143" s="10" t="s">
        <v>308</v>
      </c>
      <c r="D143" s="9"/>
      <c r="E143" s="10" t="s">
        <v>49</v>
      </c>
      <c r="F143" s="9">
        <v>1</v>
      </c>
      <c r="G143" s="10" t="s">
        <v>63</v>
      </c>
      <c r="H143" s="9">
        <v>2618</v>
      </c>
      <c r="I143" s="9"/>
      <c r="J143" s="11">
        <v>3.72</v>
      </c>
      <c r="K143" s="11">
        <v>14.87</v>
      </c>
      <c r="L143" s="12"/>
    </row>
    <row r="144" spans="1:12" x14ac:dyDescent="0.3">
      <c r="A144" s="31" t="str">
        <f>IF(ISBLANK(B144),"",COUNTA($B$9:B144))</f>
        <v/>
      </c>
      <c r="B144" s="30"/>
      <c r="C144" s="30"/>
      <c r="D144" s="31"/>
      <c r="E144" s="30"/>
      <c r="F144" s="31"/>
      <c r="G144" s="30"/>
      <c r="H144" s="31"/>
      <c r="I144" s="31"/>
      <c r="J144" s="52"/>
      <c r="K144" s="52"/>
      <c r="L144" s="33"/>
    </row>
    <row r="145" spans="1:12" x14ac:dyDescent="0.3">
      <c r="A145" s="26">
        <f>IF(ISBLANK(B145),"",COUNTA($B$9:B145))</f>
        <v>38</v>
      </c>
      <c r="B145" s="55" t="s">
        <v>133</v>
      </c>
      <c r="C145" s="55"/>
      <c r="D145" s="26"/>
      <c r="E145" s="55" t="s">
        <v>49</v>
      </c>
      <c r="F145" s="26"/>
      <c r="G145" s="55"/>
      <c r="H145" s="26"/>
      <c r="I145" s="26">
        <v>4</v>
      </c>
      <c r="J145" s="56"/>
      <c r="K145" s="56">
        <v>23.69</v>
      </c>
      <c r="L145" s="57" t="str">
        <f>IFERROR(VLOOKUP(B145,'DELIVERY LIST'!B:J,9,0),0)</f>
        <v>DHJ</v>
      </c>
    </row>
    <row r="146" spans="1:12" x14ac:dyDescent="0.3">
      <c r="A146" s="46" t="str">
        <f>IF(ISBLANK(B146),"",COUNTA($B$9:B146))</f>
        <v/>
      </c>
      <c r="B146" s="45"/>
      <c r="C146" s="45" t="s">
        <v>238</v>
      </c>
      <c r="D146" s="46"/>
      <c r="E146" s="45" t="s">
        <v>59</v>
      </c>
      <c r="F146" s="46">
        <v>2</v>
      </c>
      <c r="G146" s="45" t="s">
        <v>16</v>
      </c>
      <c r="H146" s="46">
        <v>180</v>
      </c>
      <c r="I146" s="46"/>
      <c r="J146" s="53">
        <v>0.84</v>
      </c>
      <c r="K146" s="53">
        <v>6.74</v>
      </c>
      <c r="L146" s="54"/>
    </row>
    <row r="147" spans="1:12" x14ac:dyDescent="0.3">
      <c r="A147" s="9" t="str">
        <f>IF(ISBLANK(B147),"",COUNTA($B$9:B147))</f>
        <v/>
      </c>
      <c r="B147" s="10"/>
      <c r="C147" s="10" t="s">
        <v>309</v>
      </c>
      <c r="D147" s="9"/>
      <c r="E147" s="10" t="s">
        <v>49</v>
      </c>
      <c r="F147" s="9">
        <v>1</v>
      </c>
      <c r="G147" s="10" t="s">
        <v>63</v>
      </c>
      <c r="H147" s="9">
        <v>2983</v>
      </c>
      <c r="I147" s="9"/>
      <c r="J147" s="11">
        <v>4.24</v>
      </c>
      <c r="K147" s="11">
        <v>16.940000000000001</v>
      </c>
      <c r="L147" s="12"/>
    </row>
    <row r="148" spans="1:12" x14ac:dyDescent="0.3">
      <c r="A148" s="31" t="str">
        <f>IF(ISBLANK(B148),"",COUNTA($B$9:B148))</f>
        <v/>
      </c>
      <c r="B148" s="30"/>
      <c r="C148" s="30"/>
      <c r="D148" s="31"/>
      <c r="E148" s="30"/>
      <c r="F148" s="31"/>
      <c r="G148" s="30"/>
      <c r="H148" s="31"/>
      <c r="I148" s="31"/>
      <c r="J148" s="52"/>
      <c r="K148" s="52"/>
      <c r="L148" s="33"/>
    </row>
    <row r="149" spans="1:12" x14ac:dyDescent="0.3">
      <c r="A149" s="26">
        <f>IF(ISBLANK(B149),"",COUNTA($B$9:B149))</f>
        <v>39</v>
      </c>
      <c r="B149" s="55" t="s">
        <v>134</v>
      </c>
      <c r="C149" s="55"/>
      <c r="D149" s="26"/>
      <c r="E149" s="55" t="s">
        <v>49</v>
      </c>
      <c r="F149" s="26"/>
      <c r="G149" s="55"/>
      <c r="H149" s="26"/>
      <c r="I149" s="26">
        <v>4</v>
      </c>
      <c r="J149" s="56"/>
      <c r="K149" s="56">
        <v>25.96</v>
      </c>
      <c r="L149" s="57" t="str">
        <f>IFERROR(VLOOKUP(B149,'DELIVERY LIST'!B:J,9,0),0)</f>
        <v>DHJ</v>
      </c>
    </row>
    <row r="150" spans="1:12" x14ac:dyDescent="0.3">
      <c r="A150" s="46" t="str">
        <f>IF(ISBLANK(B150),"",COUNTA($B$9:B150))</f>
        <v/>
      </c>
      <c r="B150" s="45"/>
      <c r="C150" s="45" t="s">
        <v>238</v>
      </c>
      <c r="D150" s="46"/>
      <c r="E150" s="45" t="s">
        <v>59</v>
      </c>
      <c r="F150" s="46">
        <v>2</v>
      </c>
      <c r="G150" s="45" t="s">
        <v>16</v>
      </c>
      <c r="H150" s="46">
        <v>180</v>
      </c>
      <c r="I150" s="46"/>
      <c r="J150" s="53">
        <v>0.84</v>
      </c>
      <c r="K150" s="53">
        <v>6.74</v>
      </c>
      <c r="L150" s="54"/>
    </row>
    <row r="151" spans="1:12" x14ac:dyDescent="0.3">
      <c r="A151" s="9" t="str">
        <f>IF(ISBLANK(B151),"",COUNTA($B$9:B151))</f>
        <v/>
      </c>
      <c r="B151" s="10"/>
      <c r="C151" s="10" t="s">
        <v>310</v>
      </c>
      <c r="D151" s="9"/>
      <c r="E151" s="10" t="s">
        <v>49</v>
      </c>
      <c r="F151" s="9">
        <v>1</v>
      </c>
      <c r="G151" s="10" t="s">
        <v>63</v>
      </c>
      <c r="H151" s="9">
        <v>3383</v>
      </c>
      <c r="I151" s="9"/>
      <c r="J151" s="11">
        <v>4.8099999999999996</v>
      </c>
      <c r="K151" s="11">
        <v>19.22</v>
      </c>
      <c r="L151" s="12"/>
    </row>
    <row r="152" spans="1:12" x14ac:dyDescent="0.3">
      <c r="A152" s="31" t="str">
        <f>IF(ISBLANK(B152),"",COUNTA($B$9:B152))</f>
        <v/>
      </c>
      <c r="B152" s="30"/>
      <c r="C152" s="30"/>
      <c r="D152" s="31"/>
      <c r="E152" s="30"/>
      <c r="F152" s="31"/>
      <c r="G152" s="30"/>
      <c r="H152" s="31"/>
      <c r="I152" s="31"/>
      <c r="J152" s="52"/>
      <c r="K152" s="52"/>
      <c r="L152" s="33"/>
    </row>
    <row r="153" spans="1:12" x14ac:dyDescent="0.3">
      <c r="A153" s="26">
        <f>IF(ISBLANK(B153),"",COUNTA($B$9:B153))</f>
        <v>40</v>
      </c>
      <c r="B153" s="55" t="s">
        <v>135</v>
      </c>
      <c r="C153" s="55"/>
      <c r="D153" s="26"/>
      <c r="E153" s="55" t="s">
        <v>49</v>
      </c>
      <c r="F153" s="26"/>
      <c r="G153" s="55"/>
      <c r="H153" s="26"/>
      <c r="I153" s="26">
        <v>4</v>
      </c>
      <c r="J153" s="56"/>
      <c r="K153" s="56">
        <v>28.44</v>
      </c>
      <c r="L153" s="57" t="str">
        <f>IFERROR(VLOOKUP(B153,'DELIVERY LIST'!B:J,9,0),0)</f>
        <v>DHJ</v>
      </c>
    </row>
    <row r="154" spans="1:12" x14ac:dyDescent="0.3">
      <c r="A154" s="46" t="str">
        <f>IF(ISBLANK(B154),"",COUNTA($B$9:B154))</f>
        <v/>
      </c>
      <c r="B154" s="45"/>
      <c r="C154" s="45" t="s">
        <v>238</v>
      </c>
      <c r="D154" s="46"/>
      <c r="E154" s="45" t="s">
        <v>59</v>
      </c>
      <c r="F154" s="46">
        <v>2</v>
      </c>
      <c r="G154" s="45" t="s">
        <v>16</v>
      </c>
      <c r="H154" s="46">
        <v>180</v>
      </c>
      <c r="I154" s="46"/>
      <c r="J154" s="53">
        <v>0.84</v>
      </c>
      <c r="K154" s="53">
        <v>6.74</v>
      </c>
      <c r="L154" s="54"/>
    </row>
    <row r="155" spans="1:12" x14ac:dyDescent="0.3">
      <c r="A155" s="9" t="str">
        <f>IF(ISBLANK(B155),"",COUNTA($B$9:B155))</f>
        <v/>
      </c>
      <c r="B155" s="10"/>
      <c r="C155" s="10" t="s">
        <v>311</v>
      </c>
      <c r="D155" s="9"/>
      <c r="E155" s="10" t="s">
        <v>49</v>
      </c>
      <c r="F155" s="9">
        <v>1</v>
      </c>
      <c r="G155" s="10" t="s">
        <v>63</v>
      </c>
      <c r="H155" s="9">
        <v>3820</v>
      </c>
      <c r="I155" s="9"/>
      <c r="J155" s="11">
        <v>5.43</v>
      </c>
      <c r="K155" s="11">
        <v>21.7</v>
      </c>
      <c r="L155" s="12"/>
    </row>
    <row r="156" spans="1:12" x14ac:dyDescent="0.3">
      <c r="A156" s="31" t="str">
        <f>IF(ISBLANK(B156),"",COUNTA($B$9:B156))</f>
        <v/>
      </c>
      <c r="B156" s="30"/>
      <c r="C156" s="30"/>
      <c r="D156" s="31"/>
      <c r="E156" s="30"/>
      <c r="F156" s="31"/>
      <c r="G156" s="30"/>
      <c r="H156" s="31"/>
      <c r="I156" s="31"/>
      <c r="J156" s="52"/>
      <c r="K156" s="52"/>
      <c r="L156" s="33"/>
    </row>
    <row r="157" spans="1:12" x14ac:dyDescent="0.3">
      <c r="A157" s="26">
        <f>IF(ISBLANK(B157),"",COUNTA($B$9:B157))</f>
        <v>41</v>
      </c>
      <c r="B157" s="55" t="s">
        <v>136</v>
      </c>
      <c r="C157" s="55"/>
      <c r="D157" s="26"/>
      <c r="E157" s="55" t="s">
        <v>49</v>
      </c>
      <c r="F157" s="26"/>
      <c r="G157" s="55"/>
      <c r="H157" s="26"/>
      <c r="I157" s="26">
        <v>4</v>
      </c>
      <c r="J157" s="56"/>
      <c r="K157" s="56">
        <v>31.13</v>
      </c>
      <c r="L157" s="57" t="str">
        <f>IFERROR(VLOOKUP(B157,'DELIVERY LIST'!B:J,9,0),0)</f>
        <v>DHJ</v>
      </c>
    </row>
    <row r="158" spans="1:12" x14ac:dyDescent="0.3">
      <c r="A158" s="46" t="str">
        <f>IF(ISBLANK(B158),"",COUNTA($B$9:B158))</f>
        <v/>
      </c>
      <c r="B158" s="45"/>
      <c r="C158" s="45" t="s">
        <v>238</v>
      </c>
      <c r="D158" s="46"/>
      <c r="E158" s="45" t="s">
        <v>59</v>
      </c>
      <c r="F158" s="46">
        <v>2</v>
      </c>
      <c r="G158" s="45" t="s">
        <v>16</v>
      </c>
      <c r="H158" s="46">
        <v>180</v>
      </c>
      <c r="I158" s="46"/>
      <c r="J158" s="53">
        <v>0.84</v>
      </c>
      <c r="K158" s="53">
        <v>6.74</v>
      </c>
      <c r="L158" s="54"/>
    </row>
    <row r="159" spans="1:12" x14ac:dyDescent="0.3">
      <c r="A159" s="9" t="str">
        <f>IF(ISBLANK(B159),"",COUNTA($B$9:B159))</f>
        <v/>
      </c>
      <c r="B159" s="10"/>
      <c r="C159" s="10" t="s">
        <v>312</v>
      </c>
      <c r="D159" s="9"/>
      <c r="E159" s="10" t="s">
        <v>49</v>
      </c>
      <c r="F159" s="9">
        <v>1</v>
      </c>
      <c r="G159" s="10" t="s">
        <v>63</v>
      </c>
      <c r="H159" s="9">
        <v>4293</v>
      </c>
      <c r="I159" s="9"/>
      <c r="J159" s="11">
        <v>6.1</v>
      </c>
      <c r="K159" s="11">
        <v>24.39</v>
      </c>
      <c r="L159" s="12"/>
    </row>
    <row r="160" spans="1:12" x14ac:dyDescent="0.3">
      <c r="A160" s="31" t="str">
        <f>IF(ISBLANK(B160),"",COUNTA($B$9:B160))</f>
        <v/>
      </c>
      <c r="B160" s="30"/>
      <c r="C160" s="30"/>
      <c r="D160" s="31"/>
      <c r="E160" s="30"/>
      <c r="F160" s="31"/>
      <c r="G160" s="30"/>
      <c r="H160" s="31"/>
      <c r="I160" s="31"/>
      <c r="J160" s="52"/>
      <c r="K160" s="52"/>
      <c r="L160" s="33"/>
    </row>
    <row r="161" spans="1:12" x14ac:dyDescent="0.3">
      <c r="A161" s="26">
        <f>IF(ISBLANK(B161),"",COUNTA($B$9:B161))</f>
        <v>42</v>
      </c>
      <c r="B161" s="55" t="s">
        <v>137</v>
      </c>
      <c r="C161" s="55"/>
      <c r="D161" s="26"/>
      <c r="E161" s="55" t="s">
        <v>49</v>
      </c>
      <c r="F161" s="26"/>
      <c r="G161" s="55"/>
      <c r="H161" s="26"/>
      <c r="I161" s="26">
        <v>4</v>
      </c>
      <c r="J161" s="56"/>
      <c r="K161" s="56">
        <v>34.03</v>
      </c>
      <c r="L161" s="57" t="str">
        <f>IFERROR(VLOOKUP(B161,'DELIVERY LIST'!B:J,9,0),0)</f>
        <v>DHJ</v>
      </c>
    </row>
    <row r="162" spans="1:12" x14ac:dyDescent="0.3">
      <c r="A162" s="46" t="str">
        <f>IF(ISBLANK(B162),"",COUNTA($B$9:B162))</f>
        <v/>
      </c>
      <c r="B162" s="45"/>
      <c r="C162" s="45" t="s">
        <v>238</v>
      </c>
      <c r="D162" s="46"/>
      <c r="E162" s="45" t="s">
        <v>59</v>
      </c>
      <c r="F162" s="46">
        <v>2</v>
      </c>
      <c r="G162" s="45" t="s">
        <v>16</v>
      </c>
      <c r="H162" s="46">
        <v>180</v>
      </c>
      <c r="I162" s="46"/>
      <c r="J162" s="53">
        <v>0.84</v>
      </c>
      <c r="K162" s="53">
        <v>6.74</v>
      </c>
      <c r="L162" s="54"/>
    </row>
    <row r="163" spans="1:12" x14ac:dyDescent="0.3">
      <c r="A163" s="9" t="str">
        <f>IF(ISBLANK(B163),"",COUNTA($B$9:B163))</f>
        <v/>
      </c>
      <c r="B163" s="10"/>
      <c r="C163" s="10" t="s">
        <v>313</v>
      </c>
      <c r="D163" s="9"/>
      <c r="E163" s="10" t="s">
        <v>49</v>
      </c>
      <c r="F163" s="9">
        <v>1</v>
      </c>
      <c r="G163" s="10" t="s">
        <v>63</v>
      </c>
      <c r="H163" s="9">
        <v>4802</v>
      </c>
      <c r="I163" s="9"/>
      <c r="J163" s="11">
        <v>6.82</v>
      </c>
      <c r="K163" s="11">
        <v>27.28</v>
      </c>
      <c r="L163" s="12"/>
    </row>
    <row r="164" spans="1:12" x14ac:dyDescent="0.3">
      <c r="A164" s="31" t="str">
        <f>IF(ISBLANK(B164),"",COUNTA($B$9:B164))</f>
        <v/>
      </c>
      <c r="B164" s="30"/>
      <c r="C164" s="30"/>
      <c r="D164" s="31"/>
      <c r="E164" s="30"/>
      <c r="F164" s="31"/>
      <c r="G164" s="30"/>
      <c r="H164" s="31"/>
      <c r="I164" s="31"/>
      <c r="J164" s="52"/>
      <c r="K164" s="52"/>
      <c r="L164" s="33"/>
    </row>
    <row r="165" spans="1:12" x14ac:dyDescent="0.3">
      <c r="A165" s="26">
        <f>IF(ISBLANK(B165),"",COUNTA($B$9:B165))</f>
        <v>43</v>
      </c>
      <c r="B165" s="55" t="s">
        <v>138</v>
      </c>
      <c r="C165" s="55"/>
      <c r="D165" s="26"/>
      <c r="E165" s="55" t="s">
        <v>49</v>
      </c>
      <c r="F165" s="26"/>
      <c r="G165" s="55"/>
      <c r="H165" s="26"/>
      <c r="I165" s="26">
        <v>4</v>
      </c>
      <c r="J165" s="56"/>
      <c r="K165" s="56">
        <v>37.130000000000003</v>
      </c>
      <c r="L165" s="57" t="str">
        <f>IFERROR(VLOOKUP(B165,'DELIVERY LIST'!B:J,9,0),0)</f>
        <v>DHJ</v>
      </c>
    </row>
    <row r="166" spans="1:12" x14ac:dyDescent="0.3">
      <c r="A166" s="46" t="str">
        <f>IF(ISBLANK(B166),"",COUNTA($B$9:B166))</f>
        <v/>
      </c>
      <c r="B166" s="45"/>
      <c r="C166" s="45" t="s">
        <v>238</v>
      </c>
      <c r="D166" s="46"/>
      <c r="E166" s="45" t="s">
        <v>59</v>
      </c>
      <c r="F166" s="46">
        <v>2</v>
      </c>
      <c r="G166" s="45" t="s">
        <v>16</v>
      </c>
      <c r="H166" s="46">
        <v>180</v>
      </c>
      <c r="I166" s="46"/>
      <c r="J166" s="53">
        <v>0.84</v>
      </c>
      <c r="K166" s="53">
        <v>6.74</v>
      </c>
      <c r="L166" s="54"/>
    </row>
    <row r="167" spans="1:12" x14ac:dyDescent="0.3">
      <c r="A167" s="9" t="str">
        <f>IF(ISBLANK(B167),"",COUNTA($B$9:B167))</f>
        <v/>
      </c>
      <c r="B167" s="10"/>
      <c r="C167" s="10" t="s">
        <v>314</v>
      </c>
      <c r="D167" s="9"/>
      <c r="E167" s="10" t="s">
        <v>49</v>
      </c>
      <c r="F167" s="9">
        <v>1</v>
      </c>
      <c r="G167" s="10" t="s">
        <v>63</v>
      </c>
      <c r="H167" s="9">
        <v>5348</v>
      </c>
      <c r="I167" s="9"/>
      <c r="J167" s="11">
        <v>7.6</v>
      </c>
      <c r="K167" s="11">
        <v>30.39</v>
      </c>
      <c r="L167" s="12"/>
    </row>
    <row r="168" spans="1:12" x14ac:dyDescent="0.3">
      <c r="A168" s="31" t="str">
        <f>IF(ISBLANK(B168),"",COUNTA($B$9:B168))</f>
        <v/>
      </c>
      <c r="B168" s="30"/>
      <c r="C168" s="30"/>
      <c r="D168" s="31"/>
      <c r="E168" s="30"/>
      <c r="F168" s="31"/>
      <c r="G168" s="30"/>
      <c r="H168" s="31"/>
      <c r="I168" s="31"/>
      <c r="J168" s="52"/>
      <c r="K168" s="52"/>
      <c r="L168" s="33"/>
    </row>
    <row r="169" spans="1:12" x14ac:dyDescent="0.3">
      <c r="A169" s="26">
        <f>IF(ISBLANK(B169),"",COUNTA($B$9:B169))</f>
        <v>44</v>
      </c>
      <c r="B169" s="55" t="s">
        <v>139</v>
      </c>
      <c r="C169" s="55"/>
      <c r="D169" s="26"/>
      <c r="E169" s="55" t="s">
        <v>49</v>
      </c>
      <c r="F169" s="26"/>
      <c r="G169" s="55"/>
      <c r="H169" s="26"/>
      <c r="I169" s="26">
        <v>8</v>
      </c>
      <c r="J169" s="56"/>
      <c r="K169" s="56">
        <v>47.57</v>
      </c>
      <c r="L169" s="57" t="str">
        <f>IFERROR(VLOOKUP(B169,'DELIVERY LIST'!B:J,9,0),0)</f>
        <v>DHJ</v>
      </c>
    </row>
    <row r="170" spans="1:12" x14ac:dyDescent="0.3">
      <c r="A170" s="46" t="str">
        <f>IF(ISBLANK(B170),"",COUNTA($B$9:B170))</f>
        <v/>
      </c>
      <c r="B170" s="45"/>
      <c r="C170" s="45" t="s">
        <v>238</v>
      </c>
      <c r="D170" s="46"/>
      <c r="E170" s="45" t="s">
        <v>59</v>
      </c>
      <c r="F170" s="46">
        <v>2</v>
      </c>
      <c r="G170" s="45" t="s">
        <v>16</v>
      </c>
      <c r="H170" s="46">
        <v>180</v>
      </c>
      <c r="I170" s="46"/>
      <c r="J170" s="53">
        <v>0.84</v>
      </c>
      <c r="K170" s="53">
        <v>13.49</v>
      </c>
      <c r="L170" s="54"/>
    </row>
    <row r="171" spans="1:12" x14ac:dyDescent="0.3">
      <c r="A171" s="9" t="str">
        <f>IF(ISBLANK(B171),"",COUNTA($B$9:B171))</f>
        <v/>
      </c>
      <c r="B171" s="10"/>
      <c r="C171" s="10" t="s">
        <v>315</v>
      </c>
      <c r="D171" s="9"/>
      <c r="E171" s="10" t="s">
        <v>49</v>
      </c>
      <c r="F171" s="9">
        <v>1</v>
      </c>
      <c r="G171" s="10" t="s">
        <v>63</v>
      </c>
      <c r="H171" s="9">
        <v>3000</v>
      </c>
      <c r="I171" s="9"/>
      <c r="J171" s="11">
        <v>4.26</v>
      </c>
      <c r="K171" s="11">
        <v>34.08</v>
      </c>
      <c r="L171" s="12"/>
    </row>
    <row r="172" spans="1:12" x14ac:dyDescent="0.3">
      <c r="A172" s="31" t="str">
        <f>IF(ISBLANK(B172),"",COUNTA($B$9:B172))</f>
        <v/>
      </c>
      <c r="B172" s="30"/>
      <c r="C172" s="30"/>
      <c r="D172" s="31"/>
      <c r="E172" s="30"/>
      <c r="F172" s="31"/>
      <c r="G172" s="30"/>
      <c r="H172" s="31"/>
      <c r="I172" s="31"/>
      <c r="J172" s="52"/>
      <c r="K172" s="52"/>
      <c r="L172" s="33"/>
    </row>
    <row r="173" spans="1:12" x14ac:dyDescent="0.3">
      <c r="A173" s="26">
        <f>IF(ISBLANK(B173),"",COUNTA($B$9:B173))</f>
        <v>45</v>
      </c>
      <c r="B173" s="55" t="s">
        <v>140</v>
      </c>
      <c r="C173" s="55"/>
      <c r="D173" s="26"/>
      <c r="E173" s="55" t="s">
        <v>49</v>
      </c>
      <c r="F173" s="26"/>
      <c r="G173" s="55"/>
      <c r="H173" s="26"/>
      <c r="I173" s="26">
        <v>16</v>
      </c>
      <c r="J173" s="56"/>
      <c r="K173" s="56">
        <v>163.34</v>
      </c>
      <c r="L173" s="57" t="str">
        <f>IFERROR(VLOOKUP(B173,'DELIVERY LIST'!B:J,9,0),0)</f>
        <v>DHJ</v>
      </c>
    </row>
    <row r="174" spans="1:12" x14ac:dyDescent="0.3">
      <c r="A174" s="46" t="str">
        <f>IF(ISBLANK(B174),"",COUNTA($B$9:B174))</f>
        <v/>
      </c>
      <c r="B174" s="45"/>
      <c r="C174" s="45" t="s">
        <v>238</v>
      </c>
      <c r="D174" s="46"/>
      <c r="E174" s="45" t="s">
        <v>59</v>
      </c>
      <c r="F174" s="46">
        <v>2</v>
      </c>
      <c r="G174" s="45" t="s">
        <v>16</v>
      </c>
      <c r="H174" s="46">
        <v>180</v>
      </c>
      <c r="I174" s="46"/>
      <c r="J174" s="53">
        <v>0.84</v>
      </c>
      <c r="K174" s="53">
        <v>26.97</v>
      </c>
      <c r="L174" s="54"/>
    </row>
    <row r="175" spans="1:12" x14ac:dyDescent="0.3">
      <c r="A175" s="9" t="str">
        <f>IF(ISBLANK(B175),"",COUNTA($B$9:B175))</f>
        <v/>
      </c>
      <c r="B175" s="10"/>
      <c r="C175" s="10" t="s">
        <v>316</v>
      </c>
      <c r="D175" s="9"/>
      <c r="E175" s="10" t="s">
        <v>49</v>
      </c>
      <c r="F175" s="9">
        <v>1</v>
      </c>
      <c r="G175" s="10" t="s">
        <v>63</v>
      </c>
      <c r="H175" s="9">
        <v>6000</v>
      </c>
      <c r="I175" s="9"/>
      <c r="J175" s="11">
        <v>8.52</v>
      </c>
      <c r="K175" s="11">
        <v>136.37</v>
      </c>
      <c r="L175" s="12"/>
    </row>
    <row r="176" spans="1:12" x14ac:dyDescent="0.3">
      <c r="A176" s="31" t="str">
        <f>IF(ISBLANK(B176),"",COUNTA($B$9:B176))</f>
        <v/>
      </c>
      <c r="B176" s="30"/>
      <c r="C176" s="30"/>
      <c r="D176" s="31"/>
      <c r="E176" s="30"/>
      <c r="F176" s="31"/>
      <c r="G176" s="30"/>
      <c r="H176" s="31"/>
      <c r="I176" s="31"/>
      <c r="J176" s="52"/>
      <c r="K176" s="52"/>
      <c r="L176" s="33"/>
    </row>
    <row r="177" spans="1:12" x14ac:dyDescent="0.3">
      <c r="A177" s="26">
        <f>IF(ISBLANK(B177),"",COUNTA($B$9:B177))</f>
        <v>46</v>
      </c>
      <c r="B177" s="55" t="s">
        <v>141</v>
      </c>
      <c r="C177" s="55"/>
      <c r="D177" s="26"/>
      <c r="E177" s="55" t="s">
        <v>49</v>
      </c>
      <c r="F177" s="26"/>
      <c r="G177" s="55"/>
      <c r="H177" s="26"/>
      <c r="I177" s="26">
        <v>4</v>
      </c>
      <c r="J177" s="56"/>
      <c r="K177" s="56">
        <v>24.95</v>
      </c>
      <c r="L177" s="57" t="str">
        <f>IFERROR(VLOOKUP(B177,'DELIVERY LIST'!B:J,9,0),0)</f>
        <v>DHJ</v>
      </c>
    </row>
    <row r="178" spans="1:12" x14ac:dyDescent="0.3">
      <c r="A178" s="46" t="str">
        <f>IF(ISBLANK(B178),"",COUNTA($B$9:B178))</f>
        <v/>
      </c>
      <c r="B178" s="45"/>
      <c r="C178" s="45" t="s">
        <v>238</v>
      </c>
      <c r="D178" s="46"/>
      <c r="E178" s="45" t="s">
        <v>59</v>
      </c>
      <c r="F178" s="46">
        <v>2</v>
      </c>
      <c r="G178" s="45" t="s">
        <v>16</v>
      </c>
      <c r="H178" s="46">
        <v>180</v>
      </c>
      <c r="I178" s="46"/>
      <c r="J178" s="53">
        <v>0.84</v>
      </c>
      <c r="K178" s="53">
        <v>6.74</v>
      </c>
      <c r="L178" s="54"/>
    </row>
    <row r="179" spans="1:12" x14ac:dyDescent="0.3">
      <c r="A179" s="9" t="str">
        <f>IF(ISBLANK(B179),"",COUNTA($B$9:B179))</f>
        <v/>
      </c>
      <c r="B179" s="10"/>
      <c r="C179" s="10" t="s">
        <v>317</v>
      </c>
      <c r="D179" s="9"/>
      <c r="E179" s="10" t="s">
        <v>49</v>
      </c>
      <c r="F179" s="9">
        <v>1</v>
      </c>
      <c r="G179" s="10" t="s">
        <v>63</v>
      </c>
      <c r="H179" s="9">
        <v>3205</v>
      </c>
      <c r="I179" s="9"/>
      <c r="J179" s="11">
        <v>4.55</v>
      </c>
      <c r="K179" s="11">
        <v>18.21</v>
      </c>
      <c r="L179" s="12"/>
    </row>
    <row r="180" spans="1:12" x14ac:dyDescent="0.3">
      <c r="A180" s="31" t="str">
        <f>IF(ISBLANK(B180),"",COUNTA($B$9:B180))</f>
        <v/>
      </c>
      <c r="B180" s="30"/>
      <c r="C180" s="30"/>
      <c r="D180" s="31"/>
      <c r="E180" s="30"/>
      <c r="F180" s="31"/>
      <c r="G180" s="30"/>
      <c r="H180" s="31"/>
      <c r="I180" s="31"/>
      <c r="J180" s="52"/>
      <c r="K180" s="52"/>
      <c r="L180" s="33"/>
    </row>
    <row r="181" spans="1:12" x14ac:dyDescent="0.3">
      <c r="A181" s="26">
        <f>IF(ISBLANK(B181),"",COUNTA($B$9:B181))</f>
        <v>47</v>
      </c>
      <c r="B181" s="55" t="s">
        <v>142</v>
      </c>
      <c r="C181" s="55"/>
      <c r="D181" s="26"/>
      <c r="E181" s="55" t="s">
        <v>49</v>
      </c>
      <c r="F181" s="26"/>
      <c r="G181" s="55"/>
      <c r="H181" s="26"/>
      <c r="I181" s="26">
        <v>4</v>
      </c>
      <c r="J181" s="56"/>
      <c r="K181" s="56">
        <v>29.58</v>
      </c>
      <c r="L181" s="57" t="str">
        <f>IFERROR(VLOOKUP(B181,'DELIVERY LIST'!B:J,9,0),0)</f>
        <v>DHJ</v>
      </c>
    </row>
    <row r="182" spans="1:12" x14ac:dyDescent="0.3">
      <c r="A182" s="46" t="str">
        <f>IF(ISBLANK(B182),"",COUNTA($B$9:B182))</f>
        <v/>
      </c>
      <c r="B182" s="45"/>
      <c r="C182" s="45" t="s">
        <v>238</v>
      </c>
      <c r="D182" s="46"/>
      <c r="E182" s="45" t="s">
        <v>59</v>
      </c>
      <c r="F182" s="46">
        <v>2</v>
      </c>
      <c r="G182" s="45" t="s">
        <v>16</v>
      </c>
      <c r="H182" s="46">
        <v>180</v>
      </c>
      <c r="I182" s="46"/>
      <c r="J182" s="53">
        <v>0.84</v>
      </c>
      <c r="K182" s="53">
        <v>6.74</v>
      </c>
      <c r="L182" s="54"/>
    </row>
    <row r="183" spans="1:12" x14ac:dyDescent="0.3">
      <c r="A183" s="9" t="str">
        <f>IF(ISBLANK(B183),"",COUNTA($B$9:B183))</f>
        <v/>
      </c>
      <c r="B183" s="10"/>
      <c r="C183" s="10" t="s">
        <v>318</v>
      </c>
      <c r="D183" s="9"/>
      <c r="E183" s="10" t="s">
        <v>49</v>
      </c>
      <c r="F183" s="9">
        <v>1</v>
      </c>
      <c r="G183" s="10" t="s">
        <v>63</v>
      </c>
      <c r="H183" s="9">
        <v>4019</v>
      </c>
      <c r="I183" s="9"/>
      <c r="J183" s="11">
        <v>5.71</v>
      </c>
      <c r="K183" s="11">
        <v>22.84</v>
      </c>
      <c r="L183" s="12"/>
    </row>
    <row r="184" spans="1:12" x14ac:dyDescent="0.3">
      <c r="A184" s="31" t="str">
        <f>IF(ISBLANK(B184),"",COUNTA($B$9:B184))</f>
        <v/>
      </c>
      <c r="B184" s="30"/>
      <c r="C184" s="30"/>
      <c r="D184" s="31"/>
      <c r="E184" s="30"/>
      <c r="F184" s="31"/>
      <c r="G184" s="30"/>
      <c r="H184" s="31"/>
      <c r="I184" s="31"/>
      <c r="J184" s="52"/>
      <c r="K184" s="52"/>
      <c r="L184" s="33"/>
    </row>
    <row r="185" spans="1:12" x14ac:dyDescent="0.3">
      <c r="A185" s="26">
        <f>IF(ISBLANK(B185),"",COUNTA($B$9:B185))</f>
        <v>48</v>
      </c>
      <c r="B185" s="55" t="s">
        <v>143</v>
      </c>
      <c r="C185" s="55"/>
      <c r="D185" s="26"/>
      <c r="E185" s="55" t="s">
        <v>49</v>
      </c>
      <c r="F185" s="26"/>
      <c r="G185" s="55"/>
      <c r="H185" s="26"/>
      <c r="I185" s="26">
        <v>4</v>
      </c>
      <c r="J185" s="56"/>
      <c r="K185" s="56">
        <v>20.55</v>
      </c>
      <c r="L185" s="57" t="str">
        <f>IFERROR(VLOOKUP(B185,'DELIVERY LIST'!B:J,9,0),0)</f>
        <v>DHJ</v>
      </c>
    </row>
    <row r="186" spans="1:12" ht="15.45" customHeight="1" x14ac:dyDescent="0.3">
      <c r="A186" s="46" t="str">
        <f>IF(ISBLANK(B186),"",COUNTA($B$9:B186))</f>
        <v/>
      </c>
      <c r="B186" s="45"/>
      <c r="C186" s="45" t="s">
        <v>238</v>
      </c>
      <c r="D186" s="46"/>
      <c r="E186" s="45" t="s">
        <v>59</v>
      </c>
      <c r="F186" s="46">
        <v>2</v>
      </c>
      <c r="G186" s="45" t="s">
        <v>16</v>
      </c>
      <c r="H186" s="46">
        <v>180</v>
      </c>
      <c r="I186" s="46"/>
      <c r="J186" s="53">
        <v>0.84</v>
      </c>
      <c r="K186" s="53">
        <v>6.74</v>
      </c>
      <c r="L186" s="54"/>
    </row>
    <row r="187" spans="1:12" x14ac:dyDescent="0.3">
      <c r="A187" s="9" t="str">
        <f>IF(ISBLANK(B187),"",COUNTA($B$9:B187))</f>
        <v/>
      </c>
      <c r="B187" s="10"/>
      <c r="C187" s="10" t="s">
        <v>319</v>
      </c>
      <c r="D187" s="9"/>
      <c r="E187" s="10" t="s">
        <v>49</v>
      </c>
      <c r="F187" s="9">
        <v>1</v>
      </c>
      <c r="G187" s="10" t="s">
        <v>63</v>
      </c>
      <c r="H187" s="9">
        <v>2431</v>
      </c>
      <c r="I187" s="9"/>
      <c r="J187" s="11">
        <v>3.45</v>
      </c>
      <c r="K187" s="11">
        <v>13.81</v>
      </c>
      <c r="L187" s="12"/>
    </row>
    <row r="188" spans="1:12" x14ac:dyDescent="0.3">
      <c r="A188" s="31" t="str">
        <f>IF(ISBLANK(B188),"",COUNTA($B$9:B188))</f>
        <v/>
      </c>
      <c r="B188" s="30"/>
      <c r="C188" s="30"/>
      <c r="D188" s="31"/>
      <c r="E188" s="30"/>
      <c r="F188" s="31"/>
      <c r="G188" s="30"/>
      <c r="H188" s="31"/>
      <c r="I188" s="31"/>
      <c r="J188" s="52"/>
      <c r="K188" s="52"/>
      <c r="L188" s="33"/>
    </row>
    <row r="189" spans="1:12" x14ac:dyDescent="0.3">
      <c r="A189" s="26">
        <f>IF(ISBLANK(B189),"",COUNTA($B$9:B189))</f>
        <v>49</v>
      </c>
      <c r="B189" s="55" t="s">
        <v>144</v>
      </c>
      <c r="C189" s="55"/>
      <c r="D189" s="26"/>
      <c r="E189" s="55" t="s">
        <v>49</v>
      </c>
      <c r="F189" s="26"/>
      <c r="G189" s="55"/>
      <c r="H189" s="26"/>
      <c r="I189" s="26">
        <v>4</v>
      </c>
      <c r="J189" s="56"/>
      <c r="K189" s="56">
        <v>16.37</v>
      </c>
      <c r="L189" s="57" t="str">
        <f>IFERROR(VLOOKUP(B189,'DELIVERY LIST'!B:J,9,0),0)</f>
        <v>DHJ</v>
      </c>
    </row>
    <row r="190" spans="1:12" x14ac:dyDescent="0.3">
      <c r="A190" s="46" t="str">
        <f>IF(ISBLANK(B190),"",COUNTA($B$9:B190))</f>
        <v/>
      </c>
      <c r="B190" s="45"/>
      <c r="C190" s="45" t="s">
        <v>238</v>
      </c>
      <c r="D190" s="46"/>
      <c r="E190" s="45" t="s">
        <v>59</v>
      </c>
      <c r="F190" s="46">
        <v>2</v>
      </c>
      <c r="G190" s="45" t="s">
        <v>16</v>
      </c>
      <c r="H190" s="46">
        <v>180</v>
      </c>
      <c r="I190" s="46"/>
      <c r="J190" s="53">
        <v>0.84</v>
      </c>
      <c r="K190" s="53">
        <v>6.74</v>
      </c>
      <c r="L190" s="54"/>
    </row>
    <row r="191" spans="1:12" x14ac:dyDescent="0.3">
      <c r="A191" s="9" t="str">
        <f>IF(ISBLANK(B191),"",COUNTA($B$9:B191))</f>
        <v/>
      </c>
      <c r="B191" s="10"/>
      <c r="C191" s="10" t="s">
        <v>320</v>
      </c>
      <c r="D191" s="9"/>
      <c r="E191" s="10" t="s">
        <v>49</v>
      </c>
      <c r="F191" s="9">
        <v>1</v>
      </c>
      <c r="G191" s="10" t="s">
        <v>63</v>
      </c>
      <c r="H191" s="9">
        <v>1696</v>
      </c>
      <c r="I191" s="9"/>
      <c r="J191" s="11">
        <v>2.41</v>
      </c>
      <c r="K191" s="11">
        <v>9.6300000000000008</v>
      </c>
      <c r="L191" s="12"/>
    </row>
    <row r="192" spans="1:12" x14ac:dyDescent="0.3">
      <c r="A192" s="31" t="str">
        <f>IF(ISBLANK(B192),"",COUNTA($B$9:B192))</f>
        <v/>
      </c>
      <c r="B192" s="30"/>
      <c r="C192" s="30"/>
      <c r="D192" s="31"/>
      <c r="E192" s="30"/>
      <c r="F192" s="31"/>
      <c r="G192" s="30"/>
      <c r="H192" s="31"/>
      <c r="I192" s="31"/>
      <c r="J192" s="52"/>
      <c r="K192" s="52"/>
      <c r="L192" s="33"/>
    </row>
    <row r="193" spans="1:12" x14ac:dyDescent="0.3">
      <c r="A193" s="26">
        <f>IF(ISBLANK(B193),"",COUNTA($B$9:B193))</f>
        <v>50</v>
      </c>
      <c r="B193" s="55" t="s">
        <v>145</v>
      </c>
      <c r="C193" s="55"/>
      <c r="D193" s="26"/>
      <c r="E193" s="55" t="s">
        <v>49</v>
      </c>
      <c r="F193" s="26"/>
      <c r="G193" s="55"/>
      <c r="H193" s="26"/>
      <c r="I193" s="26">
        <v>4</v>
      </c>
      <c r="J193" s="56"/>
      <c r="K193" s="56">
        <v>29.46</v>
      </c>
      <c r="L193" s="57" t="str">
        <f>IFERROR(VLOOKUP(B193,'DELIVERY LIST'!B:J,9,0),0)</f>
        <v>DHJ</v>
      </c>
    </row>
    <row r="194" spans="1:12" x14ac:dyDescent="0.3">
      <c r="A194" s="46" t="str">
        <f>IF(ISBLANK(B194),"",COUNTA($B$9:B194))</f>
        <v/>
      </c>
      <c r="B194" s="45"/>
      <c r="C194" s="45" t="s">
        <v>238</v>
      </c>
      <c r="D194" s="46"/>
      <c r="E194" s="45" t="s">
        <v>59</v>
      </c>
      <c r="F194" s="46">
        <v>2</v>
      </c>
      <c r="G194" s="45" t="s">
        <v>16</v>
      </c>
      <c r="H194" s="46">
        <v>180</v>
      </c>
      <c r="I194" s="46"/>
      <c r="J194" s="53">
        <v>0.84</v>
      </c>
      <c r="K194" s="53">
        <v>6.74</v>
      </c>
      <c r="L194" s="54"/>
    </row>
    <row r="195" spans="1:12" x14ac:dyDescent="0.3">
      <c r="A195" s="9" t="str">
        <f>IF(ISBLANK(B195),"",COUNTA($B$9:B195))</f>
        <v/>
      </c>
      <c r="B195" s="10"/>
      <c r="C195" s="10" t="s">
        <v>321</v>
      </c>
      <c r="D195" s="9"/>
      <c r="E195" s="10" t="s">
        <v>49</v>
      </c>
      <c r="F195" s="9">
        <v>1</v>
      </c>
      <c r="G195" s="10" t="s">
        <v>63</v>
      </c>
      <c r="H195" s="9">
        <v>3999</v>
      </c>
      <c r="I195" s="9"/>
      <c r="J195" s="11">
        <v>5.68</v>
      </c>
      <c r="K195" s="11">
        <v>22.72</v>
      </c>
      <c r="L195" s="12"/>
    </row>
    <row r="196" spans="1:12" x14ac:dyDescent="0.3">
      <c r="A196" s="31" t="str">
        <f>IF(ISBLANK(B196),"",COUNTA($B$9:B196))</f>
        <v/>
      </c>
      <c r="B196" s="30"/>
      <c r="C196" s="30"/>
      <c r="D196" s="31"/>
      <c r="E196" s="30"/>
      <c r="F196" s="31"/>
      <c r="G196" s="30"/>
      <c r="H196" s="31"/>
      <c r="I196" s="31"/>
      <c r="J196" s="52"/>
      <c r="K196" s="52"/>
      <c r="L196" s="33"/>
    </row>
    <row r="197" spans="1:12" x14ac:dyDescent="0.3">
      <c r="A197" s="26">
        <f>IF(ISBLANK(B197),"",COUNTA($B$9:B197))</f>
        <v>51</v>
      </c>
      <c r="B197" s="55" t="s">
        <v>146</v>
      </c>
      <c r="C197" s="55"/>
      <c r="D197" s="26"/>
      <c r="E197" s="55" t="s">
        <v>49</v>
      </c>
      <c r="F197" s="26"/>
      <c r="G197" s="55"/>
      <c r="H197" s="26"/>
      <c r="I197" s="26">
        <v>4</v>
      </c>
      <c r="J197" s="56"/>
      <c r="K197" s="56">
        <v>25.72</v>
      </c>
      <c r="L197" s="57" t="str">
        <f>IFERROR(VLOOKUP(B197,'DELIVERY LIST'!B:J,9,0),0)</f>
        <v>DHJ</v>
      </c>
    </row>
    <row r="198" spans="1:12" x14ac:dyDescent="0.3">
      <c r="A198" s="46" t="str">
        <f>IF(ISBLANK(B198),"",COUNTA($B$9:B198))</f>
        <v/>
      </c>
      <c r="B198" s="45"/>
      <c r="C198" s="45" t="s">
        <v>238</v>
      </c>
      <c r="D198" s="46"/>
      <c r="E198" s="45" t="s">
        <v>59</v>
      </c>
      <c r="F198" s="46">
        <v>2</v>
      </c>
      <c r="G198" s="45" t="s">
        <v>16</v>
      </c>
      <c r="H198" s="46">
        <v>180</v>
      </c>
      <c r="I198" s="46"/>
      <c r="J198" s="53">
        <v>0.84</v>
      </c>
      <c r="K198" s="53">
        <v>6.74</v>
      </c>
      <c r="L198" s="54"/>
    </row>
    <row r="199" spans="1:12" x14ac:dyDescent="0.3">
      <c r="A199" s="9" t="str">
        <f>IF(ISBLANK(B199),"",COUNTA($B$9:B199))</f>
        <v/>
      </c>
      <c r="B199" s="10"/>
      <c r="C199" s="10" t="s">
        <v>323</v>
      </c>
      <c r="D199" s="9"/>
      <c r="E199" s="10" t="s">
        <v>49</v>
      </c>
      <c r="F199" s="9">
        <v>1</v>
      </c>
      <c r="G199" s="10" t="s">
        <v>63</v>
      </c>
      <c r="H199" s="9">
        <v>3341</v>
      </c>
      <c r="I199" s="9"/>
      <c r="J199" s="11">
        <v>4.74</v>
      </c>
      <c r="K199" s="11">
        <v>18.98</v>
      </c>
      <c r="L199" s="12"/>
    </row>
    <row r="200" spans="1:12" x14ac:dyDescent="0.3">
      <c r="A200" s="31" t="str">
        <f>IF(ISBLANK(B200),"",COUNTA($B$9:B200))</f>
        <v/>
      </c>
      <c r="B200" s="30"/>
      <c r="C200" s="30"/>
      <c r="D200" s="31"/>
      <c r="E200" s="30"/>
      <c r="F200" s="31"/>
      <c r="G200" s="30"/>
      <c r="H200" s="31"/>
      <c r="I200" s="31"/>
      <c r="J200" s="52"/>
      <c r="K200" s="52"/>
      <c r="L200" s="33"/>
    </row>
    <row r="201" spans="1:12" x14ac:dyDescent="0.3">
      <c r="A201" s="26">
        <f>IF(ISBLANK(B201),"",COUNTA($B$9:B201))</f>
        <v>52</v>
      </c>
      <c r="B201" s="55" t="s">
        <v>147</v>
      </c>
      <c r="C201" s="55"/>
      <c r="D201" s="26"/>
      <c r="E201" s="55" t="s">
        <v>49</v>
      </c>
      <c r="F201" s="26"/>
      <c r="G201" s="55"/>
      <c r="H201" s="26"/>
      <c r="I201" s="26">
        <v>4</v>
      </c>
      <c r="J201" s="56"/>
      <c r="K201" s="56">
        <v>40.44</v>
      </c>
      <c r="L201" s="57" t="str">
        <f>IFERROR(VLOOKUP(B201,'DELIVERY LIST'!B:J,9,0),0)</f>
        <v>DHJ</v>
      </c>
    </row>
    <row r="202" spans="1:12" x14ac:dyDescent="0.3">
      <c r="A202" s="46" t="str">
        <f>IF(ISBLANK(B202),"",COUNTA($B$9:B202))</f>
        <v/>
      </c>
      <c r="B202" s="45"/>
      <c r="C202" s="45" t="s">
        <v>238</v>
      </c>
      <c r="D202" s="46"/>
      <c r="E202" s="45" t="s">
        <v>59</v>
      </c>
      <c r="F202" s="46">
        <v>2</v>
      </c>
      <c r="G202" s="45" t="s">
        <v>16</v>
      </c>
      <c r="H202" s="46">
        <v>180</v>
      </c>
      <c r="I202" s="46"/>
      <c r="J202" s="53">
        <v>0.84</v>
      </c>
      <c r="K202" s="53">
        <v>6.74</v>
      </c>
      <c r="L202" s="54"/>
    </row>
    <row r="203" spans="1:12" x14ac:dyDescent="0.3">
      <c r="A203" s="9" t="str">
        <f>IF(ISBLANK(B203),"",COUNTA($B$9:B203))</f>
        <v/>
      </c>
      <c r="B203" s="10"/>
      <c r="C203" s="10" t="s">
        <v>297</v>
      </c>
      <c r="D203" s="9"/>
      <c r="E203" s="10" t="s">
        <v>49</v>
      </c>
      <c r="F203" s="9">
        <v>1</v>
      </c>
      <c r="G203" s="10" t="s">
        <v>63</v>
      </c>
      <c r="H203" s="9">
        <v>5931</v>
      </c>
      <c r="I203" s="9"/>
      <c r="J203" s="11">
        <v>8.42</v>
      </c>
      <c r="K203" s="11">
        <v>33.700000000000003</v>
      </c>
      <c r="L203" s="12"/>
    </row>
    <row r="204" spans="1:12" x14ac:dyDescent="0.3">
      <c r="A204" s="31" t="str">
        <f>IF(ISBLANK(B204),"",COUNTA($B$9:B204))</f>
        <v/>
      </c>
      <c r="B204" s="30"/>
      <c r="C204" s="30"/>
      <c r="D204" s="31"/>
      <c r="E204" s="30"/>
      <c r="F204" s="31"/>
      <c r="G204" s="30"/>
      <c r="H204" s="31"/>
      <c r="I204" s="31"/>
      <c r="J204" s="52"/>
      <c r="K204" s="52"/>
      <c r="L204" s="33"/>
    </row>
    <row r="205" spans="1:12" x14ac:dyDescent="0.3">
      <c r="A205" s="26">
        <f>IF(ISBLANK(B205),"",COUNTA($B$9:B205))</f>
        <v>53</v>
      </c>
      <c r="B205" s="55" t="s">
        <v>148</v>
      </c>
      <c r="C205" s="55"/>
      <c r="D205" s="26"/>
      <c r="E205" s="55" t="s">
        <v>49</v>
      </c>
      <c r="F205" s="26"/>
      <c r="G205" s="55"/>
      <c r="H205" s="26"/>
      <c r="I205" s="26">
        <v>94</v>
      </c>
      <c r="J205" s="56"/>
      <c r="K205" s="56">
        <v>223.78</v>
      </c>
      <c r="L205" s="57" t="str">
        <f>IFERROR(VLOOKUP(B205,'DELIVERY LIST'!B:J,9,0),0)</f>
        <v>MASININGAN</v>
      </c>
    </row>
    <row r="206" spans="1:12" x14ac:dyDescent="0.3">
      <c r="A206" s="46" t="str">
        <f>IF(ISBLANK(B206),"",COUNTA($B$9:B206))</f>
        <v/>
      </c>
      <c r="B206" s="45"/>
      <c r="C206" s="45" t="s">
        <v>370</v>
      </c>
      <c r="D206" s="46"/>
      <c r="E206" s="45" t="s">
        <v>160</v>
      </c>
      <c r="F206" s="46">
        <v>3</v>
      </c>
      <c r="G206" s="45" t="s">
        <v>17</v>
      </c>
      <c r="H206" s="46">
        <v>8</v>
      </c>
      <c r="I206" s="46"/>
      <c r="J206" s="53">
        <v>0.03</v>
      </c>
      <c r="K206" s="53">
        <v>8.83</v>
      </c>
      <c r="L206" s="54"/>
    </row>
    <row r="207" spans="1:12" x14ac:dyDescent="0.3">
      <c r="A207" s="9" t="str">
        <f>IF(ISBLANK(B207),"",COUNTA($B$9:B207))</f>
        <v/>
      </c>
      <c r="B207" s="10"/>
      <c r="C207" s="10" t="s">
        <v>238</v>
      </c>
      <c r="D207" s="9"/>
      <c r="E207" s="10" t="s">
        <v>59</v>
      </c>
      <c r="F207" s="9">
        <v>1</v>
      </c>
      <c r="G207" s="10" t="s">
        <v>16</v>
      </c>
      <c r="H207" s="9">
        <v>180</v>
      </c>
      <c r="I207" s="9"/>
      <c r="J207" s="11">
        <v>0.84</v>
      </c>
      <c r="K207" s="11">
        <v>79.23</v>
      </c>
      <c r="L207" s="12"/>
    </row>
    <row r="208" spans="1:12" x14ac:dyDescent="0.3">
      <c r="A208" s="9" t="str">
        <f>IF(ISBLANK(B208),"",COUNTA($B$9:B208))</f>
        <v/>
      </c>
      <c r="B208" s="10"/>
      <c r="C208" s="10" t="s">
        <v>295</v>
      </c>
      <c r="D208" s="9"/>
      <c r="E208" s="10" t="s">
        <v>49</v>
      </c>
      <c r="F208" s="9">
        <v>1</v>
      </c>
      <c r="G208" s="10" t="s">
        <v>63</v>
      </c>
      <c r="H208" s="9">
        <v>1000</v>
      </c>
      <c r="I208" s="9"/>
      <c r="J208" s="11">
        <v>1.42</v>
      </c>
      <c r="K208" s="11">
        <v>133.44</v>
      </c>
      <c r="L208" s="12"/>
    </row>
    <row r="209" spans="1:12" x14ac:dyDescent="0.3">
      <c r="A209" s="9" t="str">
        <f>IF(ISBLANK(B209),"",COUNTA($B$9:B209))</f>
        <v/>
      </c>
      <c r="B209" s="10"/>
      <c r="C209" s="10" t="s">
        <v>181</v>
      </c>
      <c r="D209" s="9"/>
      <c r="E209" s="10" t="s">
        <v>182</v>
      </c>
      <c r="F209" s="9">
        <v>1</v>
      </c>
      <c r="G209" s="10" t="s">
        <v>17</v>
      </c>
      <c r="H209" s="9">
        <v>3</v>
      </c>
      <c r="I209" s="9"/>
      <c r="J209" s="11">
        <v>0.01</v>
      </c>
      <c r="K209" s="11">
        <v>1.02</v>
      </c>
      <c r="L209" s="12"/>
    </row>
    <row r="210" spans="1:12" x14ac:dyDescent="0.3">
      <c r="A210" s="9" t="str">
        <f>IF(ISBLANK(B210),"",COUNTA($B$9:B210))</f>
        <v/>
      </c>
      <c r="B210" s="10"/>
      <c r="C210" s="10" t="s">
        <v>183</v>
      </c>
      <c r="D210" s="9"/>
      <c r="E210" s="10" t="s">
        <v>182</v>
      </c>
      <c r="F210" s="9">
        <v>1</v>
      </c>
      <c r="G210" s="10" t="s">
        <v>17</v>
      </c>
      <c r="H210" s="9">
        <v>2</v>
      </c>
      <c r="I210" s="9"/>
      <c r="J210" s="11">
        <v>0.01</v>
      </c>
      <c r="K210" s="11">
        <v>1.25</v>
      </c>
      <c r="L210" s="12"/>
    </row>
    <row r="211" spans="1:12" x14ac:dyDescent="0.3">
      <c r="A211" s="31" t="str">
        <f>IF(ISBLANK(B211),"",COUNTA($B$9:B211))</f>
        <v/>
      </c>
      <c r="B211" s="30"/>
      <c r="C211" s="30"/>
      <c r="D211" s="31"/>
      <c r="E211" s="30"/>
      <c r="F211" s="31"/>
      <c r="G211" s="30"/>
      <c r="H211" s="31"/>
      <c r="I211" s="31"/>
      <c r="J211" s="52"/>
      <c r="K211" s="52"/>
      <c r="L211" s="33"/>
    </row>
    <row r="212" spans="1:12" x14ac:dyDescent="0.3">
      <c r="A212" s="26">
        <f>IF(ISBLANK(B212),"",COUNTA($B$9:B212))</f>
        <v>54</v>
      </c>
      <c r="B212" s="55" t="s">
        <v>149</v>
      </c>
      <c r="C212" s="55"/>
      <c r="D212" s="26"/>
      <c r="E212" s="55" t="s">
        <v>150</v>
      </c>
      <c r="F212" s="26"/>
      <c r="G212" s="55"/>
      <c r="H212" s="26"/>
      <c r="I212" s="26">
        <v>4</v>
      </c>
      <c r="J212" s="56"/>
      <c r="K212" s="56">
        <v>7.35</v>
      </c>
      <c r="L212" s="57" t="str">
        <f>IFERROR(VLOOKUP(B212,'DELIVERY LIST'!B:J,9,0),0)</f>
        <v>WIRE ROPE</v>
      </c>
    </row>
    <row r="213" spans="1:12" x14ac:dyDescent="0.3">
      <c r="A213" s="46" t="str">
        <f>IF(ISBLANK(B213),"",COUNTA($B$9:B213))</f>
        <v/>
      </c>
      <c r="B213" s="45"/>
      <c r="C213" s="45" t="s">
        <v>149</v>
      </c>
      <c r="D213" s="46"/>
      <c r="E213" s="45" t="s">
        <v>150</v>
      </c>
      <c r="F213" s="46">
        <v>1</v>
      </c>
      <c r="G213" s="45" t="s">
        <v>63</v>
      </c>
      <c r="H213" s="46">
        <v>5169</v>
      </c>
      <c r="I213" s="46"/>
      <c r="J213" s="53">
        <v>1.84</v>
      </c>
      <c r="K213" s="53">
        <v>7.35</v>
      </c>
      <c r="L213" s="54"/>
    </row>
    <row r="214" spans="1:12" x14ac:dyDescent="0.3">
      <c r="A214" s="31" t="str">
        <f>IF(ISBLANK(B214),"",COUNTA($B$9:B214))</f>
        <v/>
      </c>
      <c r="B214" s="30"/>
      <c r="C214" s="30"/>
      <c r="D214" s="31"/>
      <c r="E214" s="30"/>
      <c r="F214" s="31"/>
      <c r="G214" s="30"/>
      <c r="H214" s="31"/>
      <c r="I214" s="31"/>
      <c r="J214" s="52"/>
      <c r="K214" s="52"/>
      <c r="L214" s="33"/>
    </row>
    <row r="215" spans="1:12" x14ac:dyDescent="0.3">
      <c r="A215" s="26">
        <f>IF(ISBLANK(B215),"",COUNTA($B$9:B215))</f>
        <v>55</v>
      </c>
      <c r="B215" s="55" t="s">
        <v>151</v>
      </c>
      <c r="C215" s="55"/>
      <c r="D215" s="26"/>
      <c r="E215" s="55" t="s">
        <v>150</v>
      </c>
      <c r="F215" s="26"/>
      <c r="G215" s="55"/>
      <c r="H215" s="26"/>
      <c r="I215" s="26">
        <v>4</v>
      </c>
      <c r="J215" s="56"/>
      <c r="K215" s="56">
        <v>8.41</v>
      </c>
      <c r="L215" s="57" t="str">
        <f>IFERROR(VLOOKUP(B215,'DELIVERY LIST'!B:J,9,0),0)</f>
        <v>WIRE ROPE</v>
      </c>
    </row>
    <row r="216" spans="1:12" x14ac:dyDescent="0.3">
      <c r="A216" s="46" t="str">
        <f>IF(ISBLANK(B216),"",COUNTA($B$9:B216))</f>
        <v/>
      </c>
      <c r="B216" s="45"/>
      <c r="C216" s="45" t="s">
        <v>151</v>
      </c>
      <c r="D216" s="46"/>
      <c r="E216" s="45" t="s">
        <v>150</v>
      </c>
      <c r="F216" s="46">
        <v>1</v>
      </c>
      <c r="G216" s="45" t="s">
        <v>63</v>
      </c>
      <c r="H216" s="46">
        <v>5920</v>
      </c>
      <c r="I216" s="46"/>
      <c r="J216" s="53">
        <v>2.1</v>
      </c>
      <c r="K216" s="53">
        <v>8.41</v>
      </c>
      <c r="L216" s="54"/>
    </row>
    <row r="217" spans="1:12" x14ac:dyDescent="0.3">
      <c r="A217" s="31" t="str">
        <f>IF(ISBLANK(B217),"",COUNTA($B$9:B217))</f>
        <v/>
      </c>
      <c r="B217" s="30"/>
      <c r="C217" s="30"/>
      <c r="D217" s="31"/>
      <c r="E217" s="30"/>
      <c r="F217" s="31"/>
      <c r="G217" s="30"/>
      <c r="H217" s="31"/>
      <c r="I217" s="31"/>
      <c r="J217" s="52"/>
      <c r="K217" s="52"/>
      <c r="L217" s="33"/>
    </row>
    <row r="218" spans="1:12" x14ac:dyDescent="0.3">
      <c r="A218" s="26">
        <f>IF(ISBLANK(B218),"",COUNTA($B$9:B218))</f>
        <v>56</v>
      </c>
      <c r="B218" s="55" t="s">
        <v>152</v>
      </c>
      <c r="C218" s="55"/>
      <c r="D218" s="26"/>
      <c r="E218" s="55" t="s">
        <v>150</v>
      </c>
      <c r="F218" s="26"/>
      <c r="G218" s="55"/>
      <c r="H218" s="26"/>
      <c r="I218" s="26">
        <v>4</v>
      </c>
      <c r="J218" s="56"/>
      <c r="K218" s="56">
        <v>9.18</v>
      </c>
      <c r="L218" s="57" t="str">
        <f>IFERROR(VLOOKUP(B218,'DELIVERY LIST'!B:J,9,0),0)</f>
        <v>WIRE ROPE</v>
      </c>
    </row>
    <row r="219" spans="1:12" x14ac:dyDescent="0.3">
      <c r="A219" s="46" t="str">
        <f>IF(ISBLANK(B219),"",COUNTA($B$9:B219))</f>
        <v/>
      </c>
      <c r="B219" s="45"/>
      <c r="C219" s="45" t="s">
        <v>152</v>
      </c>
      <c r="D219" s="46"/>
      <c r="E219" s="45" t="s">
        <v>150</v>
      </c>
      <c r="F219" s="46">
        <v>1</v>
      </c>
      <c r="G219" s="45" t="s">
        <v>63</v>
      </c>
      <c r="H219" s="46">
        <v>6463</v>
      </c>
      <c r="I219" s="46"/>
      <c r="J219" s="53">
        <v>2.2999999999999998</v>
      </c>
      <c r="K219" s="53">
        <v>9.18</v>
      </c>
      <c r="L219" s="54"/>
    </row>
    <row r="220" spans="1:12" x14ac:dyDescent="0.3">
      <c r="A220" s="31" t="str">
        <f>IF(ISBLANK(B220),"",COUNTA($B$9:B220))</f>
        <v/>
      </c>
      <c r="B220" s="30"/>
      <c r="C220" s="30"/>
      <c r="D220" s="31"/>
      <c r="E220" s="30"/>
      <c r="F220" s="31"/>
      <c r="G220" s="30"/>
      <c r="H220" s="31"/>
      <c r="I220" s="31"/>
      <c r="J220" s="52"/>
      <c r="K220" s="52"/>
      <c r="L220" s="33"/>
    </row>
    <row r="221" spans="1:12" x14ac:dyDescent="0.3">
      <c r="A221" s="26">
        <f>IF(ISBLANK(B221),"",COUNTA($B$9:B221))</f>
        <v>57</v>
      </c>
      <c r="B221" s="55" t="s">
        <v>153</v>
      </c>
      <c r="C221" s="55"/>
      <c r="D221" s="26"/>
      <c r="E221" s="55" t="s">
        <v>150</v>
      </c>
      <c r="F221" s="26"/>
      <c r="G221" s="55"/>
      <c r="H221" s="26"/>
      <c r="I221" s="26">
        <v>4</v>
      </c>
      <c r="J221" s="56"/>
      <c r="K221" s="56">
        <v>10.07</v>
      </c>
      <c r="L221" s="57" t="str">
        <f>IFERROR(VLOOKUP(B221,'DELIVERY LIST'!B:J,9,0),0)</f>
        <v>WIRE ROPE</v>
      </c>
    </row>
    <row r="222" spans="1:12" x14ac:dyDescent="0.3">
      <c r="A222" s="46" t="str">
        <f>IF(ISBLANK(B222),"",COUNTA($B$9:B222))</f>
        <v/>
      </c>
      <c r="B222" s="45"/>
      <c r="C222" s="45" t="s">
        <v>153</v>
      </c>
      <c r="D222" s="46"/>
      <c r="E222" s="45" t="s">
        <v>150</v>
      </c>
      <c r="F222" s="46">
        <v>1</v>
      </c>
      <c r="G222" s="45" t="s">
        <v>63</v>
      </c>
      <c r="H222" s="46">
        <v>7087</v>
      </c>
      <c r="I222" s="46"/>
      <c r="J222" s="53">
        <v>2.52</v>
      </c>
      <c r="K222" s="53">
        <v>10.07</v>
      </c>
      <c r="L222" s="54"/>
    </row>
    <row r="223" spans="1:12" x14ac:dyDescent="0.3">
      <c r="A223" s="31" t="str">
        <f>IF(ISBLANK(B223),"",COUNTA($B$9:B223))</f>
        <v/>
      </c>
      <c r="B223" s="30"/>
      <c r="C223" s="30"/>
      <c r="D223" s="31"/>
      <c r="E223" s="30"/>
      <c r="F223" s="31"/>
      <c r="G223" s="30"/>
      <c r="H223" s="31"/>
      <c r="I223" s="31"/>
      <c r="J223" s="52"/>
      <c r="K223" s="52"/>
      <c r="L223" s="33"/>
    </row>
    <row r="224" spans="1:12" x14ac:dyDescent="0.3">
      <c r="A224" s="26">
        <f>IF(ISBLANK(B224),"",COUNTA($B$9:B224))</f>
        <v>58</v>
      </c>
      <c r="B224" s="55" t="s">
        <v>154</v>
      </c>
      <c r="C224" s="55"/>
      <c r="D224" s="26"/>
      <c r="E224" s="55" t="s">
        <v>150</v>
      </c>
      <c r="F224" s="26"/>
      <c r="G224" s="55"/>
      <c r="H224" s="26"/>
      <c r="I224" s="26">
        <v>4</v>
      </c>
      <c r="J224" s="56"/>
      <c r="K224" s="56">
        <v>7.78</v>
      </c>
      <c r="L224" s="57" t="str">
        <f>IFERROR(VLOOKUP(B224,'DELIVERY LIST'!B:J,9,0),0)</f>
        <v>WIRE ROPE</v>
      </c>
    </row>
    <row r="225" spans="1:12" x14ac:dyDescent="0.3">
      <c r="A225" s="46" t="str">
        <f>IF(ISBLANK(B225),"",COUNTA($B$9:B225))</f>
        <v/>
      </c>
      <c r="B225" s="45"/>
      <c r="C225" s="45" t="s">
        <v>154</v>
      </c>
      <c r="D225" s="46"/>
      <c r="E225" s="45" t="s">
        <v>150</v>
      </c>
      <c r="F225" s="46">
        <v>1</v>
      </c>
      <c r="G225" s="45" t="s">
        <v>63</v>
      </c>
      <c r="H225" s="46">
        <v>5478</v>
      </c>
      <c r="I225" s="46"/>
      <c r="J225" s="53">
        <v>1.95</v>
      </c>
      <c r="K225" s="53">
        <v>7.78</v>
      </c>
      <c r="L225" s="54"/>
    </row>
    <row r="226" spans="1:12" x14ac:dyDescent="0.3">
      <c r="A226" s="31" t="str">
        <f>IF(ISBLANK(B226),"",COUNTA($B$9:B226))</f>
        <v/>
      </c>
      <c r="B226" s="30"/>
      <c r="C226" s="30"/>
      <c r="D226" s="31"/>
      <c r="E226" s="30"/>
      <c r="F226" s="31"/>
      <c r="G226" s="30"/>
      <c r="H226" s="31"/>
      <c r="I226" s="31"/>
      <c r="J226" s="52"/>
      <c r="K226" s="52"/>
      <c r="L226" s="33"/>
    </row>
    <row r="227" spans="1:12" x14ac:dyDescent="0.3">
      <c r="A227" s="26">
        <f>IF(ISBLANK(B227),"",COUNTA($B$9:B227))</f>
        <v>59</v>
      </c>
      <c r="B227" s="55" t="s">
        <v>155</v>
      </c>
      <c r="C227" s="55"/>
      <c r="D227" s="26"/>
      <c r="E227" s="55" t="s">
        <v>157</v>
      </c>
      <c r="F227" s="26"/>
      <c r="G227" s="55"/>
      <c r="H227" s="26"/>
      <c r="I227" s="26">
        <v>4</v>
      </c>
      <c r="J227" s="56"/>
      <c r="K227" s="56">
        <v>1249.0999999999999</v>
      </c>
      <c r="L227" s="57" t="str">
        <f>IFERROR(VLOOKUP(B227,'DELIVERY LIST'!B:J,9,0),0)</f>
        <v>WIRE ROPE</v>
      </c>
    </row>
    <row r="228" spans="1:12" x14ac:dyDescent="0.3">
      <c r="A228" s="46" t="str">
        <f>IF(ISBLANK(B228),"",COUNTA($B$9:B228))</f>
        <v/>
      </c>
      <c r="B228" s="45"/>
      <c r="C228" s="45" t="s">
        <v>155</v>
      </c>
      <c r="D228" s="46"/>
      <c r="E228" s="45" t="s">
        <v>157</v>
      </c>
      <c r="F228" s="46">
        <v>1</v>
      </c>
      <c r="G228" s="45" t="s">
        <v>337</v>
      </c>
      <c r="H228" s="46">
        <v>33150</v>
      </c>
      <c r="I228" s="46"/>
      <c r="J228" s="53">
        <v>312.27999999999997</v>
      </c>
      <c r="K228" s="53">
        <v>1249.0999999999999</v>
      </c>
      <c r="L228" s="54"/>
    </row>
    <row r="229" spans="1:12" x14ac:dyDescent="0.3">
      <c r="A229" s="31" t="str">
        <f>IF(ISBLANK(B229),"",COUNTA($B$9:B229))</f>
        <v/>
      </c>
      <c r="B229" s="30"/>
      <c r="C229" s="30"/>
      <c r="D229" s="31"/>
      <c r="E229" s="30"/>
      <c r="F229" s="31"/>
      <c r="G229" s="30"/>
      <c r="H229" s="31"/>
      <c r="I229" s="31"/>
      <c r="J229" s="52"/>
      <c r="K229" s="52"/>
      <c r="L229" s="33"/>
    </row>
    <row r="230" spans="1:12" x14ac:dyDescent="0.3">
      <c r="A230" s="26">
        <f>IF(ISBLANK(B230),"",COUNTA($B$9:B230))</f>
        <v>60</v>
      </c>
      <c r="B230" s="55" t="s">
        <v>158</v>
      </c>
      <c r="C230" s="55"/>
      <c r="D230" s="26"/>
      <c r="E230" s="55" t="s">
        <v>157</v>
      </c>
      <c r="F230" s="26"/>
      <c r="G230" s="55"/>
      <c r="H230" s="26"/>
      <c r="I230" s="26">
        <v>2</v>
      </c>
      <c r="J230" s="56"/>
      <c r="K230" s="56">
        <v>1152.03</v>
      </c>
      <c r="L230" s="57" t="str">
        <f>IFERROR(VLOOKUP(B230,'DELIVERY LIST'!B:J,9,0),0)</f>
        <v>WIRE ROPE</v>
      </c>
    </row>
    <row r="231" spans="1:12" x14ac:dyDescent="0.3">
      <c r="A231" s="46" t="str">
        <f>IF(ISBLANK(B231),"",COUNTA($B$9:B231))</f>
        <v/>
      </c>
      <c r="B231" s="45"/>
      <c r="C231" s="45" t="s">
        <v>158</v>
      </c>
      <c r="D231" s="46"/>
      <c r="E231" s="45" t="s">
        <v>157</v>
      </c>
      <c r="F231" s="46">
        <v>1</v>
      </c>
      <c r="G231" s="45" t="s">
        <v>337</v>
      </c>
      <c r="H231" s="46">
        <v>61142</v>
      </c>
      <c r="I231" s="46"/>
      <c r="J231" s="53">
        <v>576.01</v>
      </c>
      <c r="K231" s="53">
        <v>1152.03</v>
      </c>
      <c r="L231" s="54"/>
    </row>
    <row r="232" spans="1:12" x14ac:dyDescent="0.3">
      <c r="A232" s="31" t="str">
        <f>IF(ISBLANK(B232),"",COUNTA($B$9:B232))</f>
        <v/>
      </c>
      <c r="B232" s="30"/>
      <c r="C232" s="30"/>
      <c r="D232" s="31"/>
      <c r="E232" s="30"/>
      <c r="F232" s="31"/>
      <c r="G232" s="30"/>
      <c r="H232" s="31"/>
      <c r="I232" s="31"/>
      <c r="J232" s="52"/>
      <c r="K232" s="52"/>
      <c r="L232" s="33"/>
    </row>
    <row r="233" spans="1:12" x14ac:dyDescent="0.3">
      <c r="A233" s="26">
        <f>IF(ISBLANK(B233),"",COUNTA($B$9:B233))</f>
        <v>61</v>
      </c>
      <c r="B233" s="55" t="s">
        <v>159</v>
      </c>
      <c r="C233" s="55"/>
      <c r="D233" s="26"/>
      <c r="E233" s="55" t="s">
        <v>157</v>
      </c>
      <c r="F233" s="26"/>
      <c r="G233" s="55"/>
      <c r="H233" s="26"/>
      <c r="I233" s="26">
        <v>2</v>
      </c>
      <c r="J233" s="56"/>
      <c r="K233" s="56">
        <v>1152.03</v>
      </c>
      <c r="L233" s="57" t="str">
        <f>IFERROR(VLOOKUP(B233,'DELIVERY LIST'!B:J,9,0),0)</f>
        <v>WIRE ROPE</v>
      </c>
    </row>
    <row r="234" spans="1:12" x14ac:dyDescent="0.3">
      <c r="A234" s="46" t="str">
        <f>IF(ISBLANK(B234),"",COUNTA($B$9:B234))</f>
        <v/>
      </c>
      <c r="B234" s="45"/>
      <c r="C234" s="45" t="s">
        <v>159</v>
      </c>
      <c r="D234" s="46"/>
      <c r="E234" s="45" t="s">
        <v>157</v>
      </c>
      <c r="F234" s="46">
        <v>1</v>
      </c>
      <c r="G234" s="45" t="s">
        <v>337</v>
      </c>
      <c r="H234" s="46">
        <v>61142</v>
      </c>
      <c r="I234" s="46"/>
      <c r="J234" s="53">
        <v>576.01</v>
      </c>
      <c r="K234" s="53">
        <v>1152.03</v>
      </c>
      <c r="L234" s="54"/>
    </row>
    <row r="235" spans="1:12" x14ac:dyDescent="0.3">
      <c r="A235" s="31" t="str">
        <f>IF(ISBLANK(B235),"",COUNTA($B$9:B235))</f>
        <v/>
      </c>
      <c r="B235" s="30"/>
      <c r="C235" s="30"/>
      <c r="D235" s="31"/>
      <c r="E235" s="30"/>
      <c r="F235" s="31"/>
      <c r="G235" s="30"/>
      <c r="H235" s="31"/>
      <c r="I235" s="31"/>
      <c r="J235" s="52"/>
      <c r="K235" s="52"/>
      <c r="L235" s="33"/>
    </row>
    <row r="236" spans="1:12" x14ac:dyDescent="0.3">
      <c r="A236" s="26">
        <f>IF(ISBLANK(B236),"",COUNTA($B$9:B236))</f>
        <v>62</v>
      </c>
      <c r="B236" s="55" t="s">
        <v>166</v>
      </c>
      <c r="C236" s="55"/>
      <c r="D236" s="26"/>
      <c r="E236" s="55" t="s">
        <v>168</v>
      </c>
      <c r="F236" s="26"/>
      <c r="G236" s="55"/>
      <c r="H236" s="26"/>
      <c r="I236" s="26">
        <v>4</v>
      </c>
      <c r="J236" s="56"/>
      <c r="K236" s="56">
        <v>13.36</v>
      </c>
      <c r="L236" s="57" t="str">
        <f>IFERROR(VLOOKUP(B236,'DELIVERY LIST'!B:J,9,0),0)</f>
        <v>DHJ</v>
      </c>
    </row>
    <row r="237" spans="1:12" x14ac:dyDescent="0.3">
      <c r="A237" s="46" t="str">
        <f>IF(ISBLANK(B237),"",COUNTA($B$9:B237))</f>
        <v/>
      </c>
      <c r="B237" s="45"/>
      <c r="C237" s="45" t="s">
        <v>166</v>
      </c>
      <c r="D237" s="46"/>
      <c r="E237" s="45" t="s">
        <v>168</v>
      </c>
      <c r="F237" s="46">
        <v>1</v>
      </c>
      <c r="G237" s="45" t="s">
        <v>17</v>
      </c>
      <c r="H237" s="46">
        <v>647</v>
      </c>
      <c r="I237" s="46"/>
      <c r="J237" s="53">
        <v>3.34</v>
      </c>
      <c r="K237" s="53">
        <v>13.36</v>
      </c>
      <c r="L237" s="54"/>
    </row>
    <row r="238" spans="1:12" x14ac:dyDescent="0.3">
      <c r="A238" s="31" t="str">
        <f>IF(ISBLANK(B238),"",COUNTA($B$9:B238))</f>
        <v/>
      </c>
      <c r="B238" s="30"/>
      <c r="C238" s="30"/>
      <c r="D238" s="31"/>
      <c r="E238" s="30"/>
      <c r="F238" s="31"/>
      <c r="G238" s="30"/>
      <c r="H238" s="31"/>
      <c r="I238" s="31"/>
      <c r="J238" s="52"/>
      <c r="K238" s="52"/>
      <c r="L238" s="33"/>
    </row>
    <row r="239" spans="1:12" x14ac:dyDescent="0.3">
      <c r="A239" s="26">
        <f>IF(ISBLANK(B239),"",COUNTA($B$9:B239))</f>
        <v>63</v>
      </c>
      <c r="B239" s="55" t="s">
        <v>169</v>
      </c>
      <c r="C239" s="55"/>
      <c r="D239" s="26"/>
      <c r="E239" s="55" t="s">
        <v>170</v>
      </c>
      <c r="F239" s="26"/>
      <c r="G239" s="55"/>
      <c r="H239" s="26"/>
      <c r="I239" s="26">
        <v>4</v>
      </c>
      <c r="J239" s="56"/>
      <c r="K239" s="56">
        <v>8.9600000000000009</v>
      </c>
      <c r="L239" s="57" t="str">
        <f>IFERROR(VLOOKUP(B239,'DELIVERY LIST'!B:J,9,0),0)</f>
        <v>DHJ</v>
      </c>
    </row>
    <row r="240" spans="1:12" x14ac:dyDescent="0.3">
      <c r="A240" s="46" t="str">
        <f>IF(ISBLANK(B240),"",COUNTA($B$9:B240))</f>
        <v/>
      </c>
      <c r="B240" s="45"/>
      <c r="C240" s="45" t="s">
        <v>169</v>
      </c>
      <c r="D240" s="46"/>
      <c r="E240" s="45" t="s">
        <v>170</v>
      </c>
      <c r="F240" s="46">
        <v>1</v>
      </c>
      <c r="G240" s="45" t="s">
        <v>17</v>
      </c>
      <c r="H240" s="46">
        <v>436</v>
      </c>
      <c r="I240" s="46"/>
      <c r="J240" s="53">
        <v>2.2400000000000002</v>
      </c>
      <c r="K240" s="53">
        <v>8.9600000000000009</v>
      </c>
      <c r="L240" s="54"/>
    </row>
    <row r="241" spans="1:12" x14ac:dyDescent="0.3">
      <c r="A241" s="31" t="str">
        <f>IF(ISBLANK(B241),"",COUNTA($B$9:B241))</f>
        <v/>
      </c>
      <c r="B241" s="30"/>
      <c r="C241" s="30"/>
      <c r="D241" s="31"/>
      <c r="E241" s="30"/>
      <c r="F241" s="31"/>
      <c r="G241" s="30"/>
      <c r="H241" s="31"/>
      <c r="I241" s="31"/>
      <c r="J241" s="52"/>
      <c r="K241" s="52"/>
      <c r="L241" s="33"/>
    </row>
    <row r="242" spans="1:12" x14ac:dyDescent="0.3">
      <c r="A242" s="26">
        <f>IF(ISBLANK(B242),"",COUNTA($B$9:B242))</f>
        <v>64</v>
      </c>
      <c r="B242" s="55" t="s">
        <v>171</v>
      </c>
      <c r="C242" s="55"/>
      <c r="D242" s="26"/>
      <c r="E242" s="55" t="s">
        <v>172</v>
      </c>
      <c r="F242" s="26"/>
      <c r="G242" s="55"/>
      <c r="H242" s="26"/>
      <c r="I242" s="26">
        <v>8</v>
      </c>
      <c r="J242" s="56"/>
      <c r="K242" s="56">
        <v>18.170000000000002</v>
      </c>
      <c r="L242" s="57" t="str">
        <f>IFERROR(VLOOKUP(B242,'DELIVERY LIST'!B:J,9,0),0)</f>
        <v>DHJ</v>
      </c>
    </row>
    <row r="243" spans="1:12" x14ac:dyDescent="0.3">
      <c r="A243" s="46" t="str">
        <f>IF(ISBLANK(B243),"",COUNTA($B$9:B243))</f>
        <v/>
      </c>
      <c r="B243" s="45"/>
      <c r="C243" s="45" t="s">
        <v>171</v>
      </c>
      <c r="D243" s="46"/>
      <c r="E243" s="45" t="s">
        <v>172</v>
      </c>
      <c r="F243" s="46">
        <v>1</v>
      </c>
      <c r="G243" s="45" t="s">
        <v>17</v>
      </c>
      <c r="H243" s="46">
        <v>442</v>
      </c>
      <c r="I243" s="46"/>
      <c r="J243" s="53">
        <v>2.27</v>
      </c>
      <c r="K243" s="53">
        <v>18.170000000000002</v>
      </c>
      <c r="L243" s="54"/>
    </row>
    <row r="244" spans="1:12" x14ac:dyDescent="0.3">
      <c r="A244" s="31" t="str">
        <f>IF(ISBLANK(B244),"",COUNTA($B$9:B244))</f>
        <v/>
      </c>
      <c r="B244" s="30"/>
      <c r="C244" s="30"/>
      <c r="D244" s="31"/>
      <c r="E244" s="30"/>
      <c r="F244" s="31"/>
      <c r="G244" s="30"/>
      <c r="H244" s="31"/>
      <c r="I244" s="31"/>
      <c r="J244" s="52"/>
      <c r="K244" s="52"/>
      <c r="L244" s="33"/>
    </row>
    <row r="245" spans="1:12" x14ac:dyDescent="0.3">
      <c r="A245" s="26">
        <f>IF(ISBLANK(B245),"",COUNTA($B$9:B245))</f>
        <v>65</v>
      </c>
      <c r="B245" s="55" t="s">
        <v>173</v>
      </c>
      <c r="C245" s="55"/>
      <c r="D245" s="26"/>
      <c r="E245" s="55" t="s">
        <v>174</v>
      </c>
      <c r="F245" s="26"/>
      <c r="G245" s="55"/>
      <c r="H245" s="26"/>
      <c r="I245" s="26">
        <v>4</v>
      </c>
      <c r="J245" s="56"/>
      <c r="K245" s="56">
        <v>16.25</v>
      </c>
      <c r="L245" s="57" t="str">
        <f>IFERROR(VLOOKUP(B245,'DELIVERY LIST'!B:J,9,0),0)</f>
        <v>MASININGAN</v>
      </c>
    </row>
    <row r="246" spans="1:12" x14ac:dyDescent="0.3">
      <c r="A246" s="46" t="str">
        <f>IF(ISBLANK(B246),"",COUNTA($B$9:B246))</f>
        <v/>
      </c>
      <c r="B246" s="45"/>
      <c r="C246" s="45" t="s">
        <v>221</v>
      </c>
      <c r="D246" s="46"/>
      <c r="E246" s="45" t="s">
        <v>338</v>
      </c>
      <c r="F246" s="46">
        <v>1</v>
      </c>
      <c r="G246" s="45" t="s">
        <v>17</v>
      </c>
      <c r="H246" s="46">
        <v>30</v>
      </c>
      <c r="I246" s="46"/>
      <c r="J246" s="53">
        <v>0.24</v>
      </c>
      <c r="K246" s="53">
        <v>0.97</v>
      </c>
      <c r="L246" s="54"/>
    </row>
    <row r="247" spans="1:12" x14ac:dyDescent="0.3">
      <c r="A247" s="9" t="str">
        <f>IF(ISBLANK(B247),"",COUNTA($B$9:B247))</f>
        <v/>
      </c>
      <c r="B247" s="10"/>
      <c r="C247" s="10" t="s">
        <v>173</v>
      </c>
      <c r="D247" s="9"/>
      <c r="E247" s="10" t="s">
        <v>174</v>
      </c>
      <c r="F247" s="9">
        <v>1</v>
      </c>
      <c r="G247" s="10" t="s">
        <v>63</v>
      </c>
      <c r="H247" s="9">
        <v>165</v>
      </c>
      <c r="I247" s="9"/>
      <c r="J247" s="11">
        <v>3.82</v>
      </c>
      <c r="K247" s="11">
        <v>15.28</v>
      </c>
      <c r="L247" s="12"/>
    </row>
    <row r="248" spans="1:12" x14ac:dyDescent="0.3">
      <c r="A248" s="31" t="str">
        <f>IF(ISBLANK(B248),"",COUNTA($B$9:B248))</f>
        <v/>
      </c>
      <c r="B248" s="30"/>
      <c r="C248" s="30"/>
      <c r="D248" s="31"/>
      <c r="E248" s="30"/>
      <c r="F248" s="31"/>
      <c r="G248" s="30"/>
      <c r="H248" s="31"/>
      <c r="I248" s="31"/>
      <c r="J248" s="52"/>
      <c r="K248" s="52"/>
      <c r="L248" s="33"/>
    </row>
    <row r="249" spans="1:12" x14ac:dyDescent="0.3">
      <c r="A249" s="26">
        <f>IF(ISBLANK(B249),"",COUNTA($B$9:B249))</f>
        <v>66</v>
      </c>
      <c r="B249" s="55" t="s">
        <v>175</v>
      </c>
      <c r="C249" s="55"/>
      <c r="D249" s="26"/>
      <c r="E249" s="55" t="s">
        <v>53</v>
      </c>
      <c r="F249" s="26"/>
      <c r="G249" s="55"/>
      <c r="H249" s="26"/>
      <c r="I249" s="26">
        <v>8</v>
      </c>
      <c r="J249" s="56"/>
      <c r="K249" s="56">
        <v>8.4499999999999993</v>
      </c>
      <c r="L249" s="57" t="str">
        <f>IFERROR(VLOOKUP(B249,'DELIVERY LIST'!B:J,9,0),0)</f>
        <v>MASININGAN</v>
      </c>
    </row>
    <row r="250" spans="1:12" x14ac:dyDescent="0.3">
      <c r="A250" s="46" t="str">
        <f>IF(ISBLANK(B250),"",COUNTA($B$9:B250))</f>
        <v/>
      </c>
      <c r="B250" s="45"/>
      <c r="C250" s="45" t="s">
        <v>223</v>
      </c>
      <c r="D250" s="46"/>
      <c r="E250" s="45" t="s">
        <v>339</v>
      </c>
      <c r="F250" s="46">
        <v>1</v>
      </c>
      <c r="G250" s="45" t="s">
        <v>17</v>
      </c>
      <c r="H250" s="46">
        <v>20</v>
      </c>
      <c r="I250" s="46"/>
      <c r="J250" s="53">
        <v>0.09</v>
      </c>
      <c r="K250" s="53">
        <v>0.7</v>
      </c>
      <c r="L250" s="54"/>
    </row>
    <row r="251" spans="1:12" x14ac:dyDescent="0.3">
      <c r="A251" s="9" t="str">
        <f>IF(ISBLANK(B251),"",COUNTA($B$9:B251))</f>
        <v/>
      </c>
      <c r="B251" s="10"/>
      <c r="C251" s="10" t="s">
        <v>175</v>
      </c>
      <c r="D251" s="9"/>
      <c r="E251" s="10" t="s">
        <v>53</v>
      </c>
      <c r="F251" s="9">
        <v>1</v>
      </c>
      <c r="G251" s="10" t="s">
        <v>63</v>
      </c>
      <c r="H251" s="9">
        <v>150</v>
      </c>
      <c r="I251" s="9"/>
      <c r="J251" s="11">
        <v>0.97</v>
      </c>
      <c r="K251" s="11">
        <v>7.76</v>
      </c>
      <c r="L251" s="12"/>
    </row>
    <row r="252" spans="1:12" x14ac:dyDescent="0.3">
      <c r="A252" s="31" t="str">
        <f>IF(ISBLANK(B252),"",COUNTA($B$9:B252))</f>
        <v/>
      </c>
      <c r="B252" s="30"/>
      <c r="C252" s="30"/>
      <c r="D252" s="31"/>
      <c r="E252" s="30"/>
      <c r="F252" s="31"/>
      <c r="G252" s="30"/>
      <c r="H252" s="31"/>
      <c r="I252" s="31"/>
      <c r="J252" s="52"/>
      <c r="K252" s="52"/>
      <c r="L252" s="33"/>
    </row>
    <row r="253" spans="1:12" x14ac:dyDescent="0.3">
      <c r="A253" s="26">
        <f>IF(ISBLANK(B253),"",COUNTA($B$9:B253))</f>
        <v>67</v>
      </c>
      <c r="B253" s="55" t="s">
        <v>176</v>
      </c>
      <c r="C253" s="55"/>
      <c r="D253" s="26"/>
      <c r="E253" s="55" t="s">
        <v>47</v>
      </c>
      <c r="F253" s="26"/>
      <c r="G253" s="55"/>
      <c r="H253" s="26"/>
      <c r="I253" s="26">
        <v>94</v>
      </c>
      <c r="J253" s="56"/>
      <c r="K253" s="56">
        <v>41.17</v>
      </c>
      <c r="L253" s="57" t="str">
        <f>IFERROR(VLOOKUP(B253,'DELIVERY LIST'!B:J,9,0),0)</f>
        <v>HANDOKO</v>
      </c>
    </row>
    <row r="254" spans="1:12" x14ac:dyDescent="0.3">
      <c r="A254" s="46" t="str">
        <f>IF(ISBLANK(B254),"",COUNTA($B$9:B254))</f>
        <v/>
      </c>
      <c r="B254" s="45"/>
      <c r="C254" s="45" t="s">
        <v>176</v>
      </c>
      <c r="D254" s="46"/>
      <c r="E254" s="45" t="s">
        <v>47</v>
      </c>
      <c r="F254" s="46">
        <v>1</v>
      </c>
      <c r="G254" s="45" t="s">
        <v>63</v>
      </c>
      <c r="H254" s="46">
        <v>81</v>
      </c>
      <c r="I254" s="46"/>
      <c r="J254" s="53">
        <v>0.25</v>
      </c>
      <c r="K254" s="53">
        <v>23.62</v>
      </c>
      <c r="L254" s="54"/>
    </row>
    <row r="255" spans="1:12" x14ac:dyDescent="0.3">
      <c r="A255" s="9" t="str">
        <f>IF(ISBLANK(B255),"",COUNTA($B$9:B255))</f>
        <v/>
      </c>
      <c r="B255" s="10"/>
      <c r="C255" s="10" t="s">
        <v>330</v>
      </c>
      <c r="D255" s="9"/>
      <c r="E255" s="10" t="s">
        <v>371</v>
      </c>
      <c r="F255" s="9">
        <v>1</v>
      </c>
      <c r="G255" s="10" t="s">
        <v>64</v>
      </c>
      <c r="H255" s="9">
        <v>5</v>
      </c>
      <c r="I255" s="9"/>
      <c r="J255" s="11">
        <v>0</v>
      </c>
      <c r="K255" s="11">
        <v>0</v>
      </c>
      <c r="L255" s="12"/>
    </row>
    <row r="256" spans="1:12" x14ac:dyDescent="0.3">
      <c r="A256" s="9" t="str">
        <f>IF(ISBLANK(B256),"",COUNTA($B$9:B256))</f>
        <v/>
      </c>
      <c r="B256" s="10"/>
      <c r="C256" s="10" t="s">
        <v>331</v>
      </c>
      <c r="D256" s="9"/>
      <c r="E256" s="10" t="s">
        <v>333</v>
      </c>
      <c r="F256" s="9">
        <v>1</v>
      </c>
      <c r="G256" s="10" t="s">
        <v>63</v>
      </c>
      <c r="H256" s="9">
        <v>16</v>
      </c>
      <c r="I256" s="9"/>
      <c r="J256" s="11">
        <v>0.11</v>
      </c>
      <c r="K256" s="11">
        <v>9.91</v>
      </c>
      <c r="L256" s="12"/>
    </row>
    <row r="257" spans="1:12" x14ac:dyDescent="0.3">
      <c r="A257" s="9" t="str">
        <f>IF(ISBLANK(B257),"",COUNTA($B$9:B257))</f>
        <v/>
      </c>
      <c r="B257" s="10"/>
      <c r="C257" s="10" t="s">
        <v>332</v>
      </c>
      <c r="D257" s="9"/>
      <c r="E257" s="10" t="s">
        <v>333</v>
      </c>
      <c r="F257" s="9">
        <v>1</v>
      </c>
      <c r="G257" s="10" t="s">
        <v>63</v>
      </c>
      <c r="H257" s="9">
        <v>15</v>
      </c>
      <c r="I257" s="9"/>
      <c r="J257" s="11">
        <v>0.08</v>
      </c>
      <c r="K257" s="11">
        <v>7.64</v>
      </c>
      <c r="L257" s="12"/>
    </row>
    <row r="258" spans="1:12" x14ac:dyDescent="0.3">
      <c r="A258" s="31" t="str">
        <f>IF(ISBLANK(B258),"",COUNTA($B$9:B258))</f>
        <v/>
      </c>
      <c r="B258" s="30"/>
      <c r="C258" s="30"/>
      <c r="D258" s="31"/>
      <c r="E258" s="30"/>
      <c r="F258" s="31"/>
      <c r="G258" s="30"/>
      <c r="H258" s="31"/>
      <c r="I258" s="31"/>
      <c r="J258" s="52"/>
      <c r="K258" s="52"/>
      <c r="L258" s="33"/>
    </row>
    <row r="259" spans="1:12" x14ac:dyDescent="0.3">
      <c r="A259" s="26">
        <f>IF(ISBLANK(B259),"",COUNTA($B$9:B259))</f>
        <v>68</v>
      </c>
      <c r="B259" s="55" t="s">
        <v>177</v>
      </c>
      <c r="C259" s="55"/>
      <c r="D259" s="26"/>
      <c r="E259" s="55" t="s">
        <v>178</v>
      </c>
      <c r="F259" s="26"/>
      <c r="G259" s="55"/>
      <c r="H259" s="26"/>
      <c r="I259" s="26">
        <v>4</v>
      </c>
      <c r="J259" s="56"/>
      <c r="K259" s="56">
        <v>1773.01</v>
      </c>
      <c r="L259" s="57" t="str">
        <f>IFERROR(VLOOKUP(B259,'DELIVERY LIST'!B:J,9,0),0)</f>
        <v>DHJ</v>
      </c>
    </row>
    <row r="260" spans="1:12" x14ac:dyDescent="0.3">
      <c r="A260" s="46" t="str">
        <f>IF(ISBLANK(B260),"",COUNTA($B$9:B260))</f>
        <v/>
      </c>
      <c r="B260" s="45"/>
      <c r="C260" s="45" t="s">
        <v>214</v>
      </c>
      <c r="D260" s="46"/>
      <c r="E260" s="45" t="s">
        <v>178</v>
      </c>
      <c r="F260" s="46">
        <v>1</v>
      </c>
      <c r="G260" s="45" t="s">
        <v>17</v>
      </c>
      <c r="H260" s="46">
        <v>8497</v>
      </c>
      <c r="I260" s="46"/>
      <c r="J260" s="53">
        <v>409.24</v>
      </c>
      <c r="K260" s="53">
        <v>1636.94</v>
      </c>
      <c r="L260" s="54"/>
    </row>
    <row r="261" spans="1:12" x14ac:dyDescent="0.3">
      <c r="A261" s="9" t="str">
        <f>IF(ISBLANK(B261),"",COUNTA($B$9:B261))</f>
        <v/>
      </c>
      <c r="B261" s="10"/>
      <c r="C261" s="10" t="s">
        <v>161</v>
      </c>
      <c r="D261" s="9"/>
      <c r="E261" s="10" t="s">
        <v>163</v>
      </c>
      <c r="F261" s="9">
        <v>1</v>
      </c>
      <c r="G261" s="10" t="s">
        <v>16</v>
      </c>
      <c r="H261" s="9">
        <v>480</v>
      </c>
      <c r="I261" s="9"/>
      <c r="J261" s="11">
        <v>14.47</v>
      </c>
      <c r="K261" s="11">
        <v>57.88</v>
      </c>
      <c r="L261" s="12"/>
    </row>
    <row r="262" spans="1:12" x14ac:dyDescent="0.3">
      <c r="A262" s="9" t="str">
        <f>IF(ISBLANK(B262),"",COUNTA($B$9:B262))</f>
        <v/>
      </c>
      <c r="B262" s="10"/>
      <c r="C262" s="10" t="s">
        <v>229</v>
      </c>
      <c r="D262" s="9"/>
      <c r="E262" s="10" t="s">
        <v>230</v>
      </c>
      <c r="F262" s="9">
        <v>2</v>
      </c>
      <c r="G262" s="10" t="s">
        <v>16</v>
      </c>
      <c r="H262" s="9">
        <v>200</v>
      </c>
      <c r="I262" s="9"/>
      <c r="J262" s="11">
        <v>0.64</v>
      </c>
      <c r="K262" s="11">
        <v>5.15</v>
      </c>
      <c r="L262" s="12"/>
    </row>
    <row r="263" spans="1:12" x14ac:dyDescent="0.3">
      <c r="A263" s="9" t="str">
        <f>IF(ISBLANK(B263),"",COUNTA($B$9:B263))</f>
        <v/>
      </c>
      <c r="B263" s="10"/>
      <c r="C263" s="10" t="s">
        <v>240</v>
      </c>
      <c r="D263" s="9"/>
      <c r="E263" s="10" t="s">
        <v>243</v>
      </c>
      <c r="F263" s="9">
        <v>1</v>
      </c>
      <c r="G263" s="10" t="s">
        <v>16</v>
      </c>
      <c r="H263" s="9">
        <v>206</v>
      </c>
      <c r="I263" s="9"/>
      <c r="J263" s="11">
        <v>0.45</v>
      </c>
      <c r="K263" s="11">
        <v>1.81</v>
      </c>
      <c r="L263" s="12"/>
    </row>
    <row r="264" spans="1:12" x14ac:dyDescent="0.3">
      <c r="A264" s="9" t="str">
        <f>IF(ISBLANK(B264),"",COUNTA($B$9:B264))</f>
        <v/>
      </c>
      <c r="B264" s="10"/>
      <c r="C264" s="10" t="s">
        <v>242</v>
      </c>
      <c r="D264" s="9"/>
      <c r="E264" s="10" t="s">
        <v>245</v>
      </c>
      <c r="F264" s="9">
        <v>1</v>
      </c>
      <c r="G264" s="10" t="s">
        <v>16</v>
      </c>
      <c r="H264" s="9">
        <v>201</v>
      </c>
      <c r="I264" s="9"/>
      <c r="J264" s="11">
        <v>0.44</v>
      </c>
      <c r="K264" s="11">
        <v>1.76</v>
      </c>
      <c r="L264" s="12"/>
    </row>
    <row r="265" spans="1:12" x14ac:dyDescent="0.3">
      <c r="A265" s="9" t="str">
        <f>IF(ISBLANK(B265),"",COUNTA($B$9:B265))</f>
        <v/>
      </c>
      <c r="B265" s="10"/>
      <c r="C265" s="10" t="s">
        <v>246</v>
      </c>
      <c r="D265" s="9"/>
      <c r="E265" s="10" t="s">
        <v>247</v>
      </c>
      <c r="F265" s="9">
        <v>6</v>
      </c>
      <c r="G265" s="10" t="s">
        <v>16</v>
      </c>
      <c r="H265" s="9">
        <v>328</v>
      </c>
      <c r="I265" s="9"/>
      <c r="J265" s="11">
        <v>1.25</v>
      </c>
      <c r="K265" s="11">
        <v>30.06</v>
      </c>
      <c r="L265" s="12"/>
    </row>
    <row r="266" spans="1:12" x14ac:dyDescent="0.3">
      <c r="A266" s="9" t="str">
        <f>IF(ISBLANK(B266),"",COUNTA($B$9:B266))</f>
        <v/>
      </c>
      <c r="B266" s="10"/>
      <c r="C266" s="10" t="s">
        <v>262</v>
      </c>
      <c r="D266" s="9"/>
      <c r="E266" s="10" t="s">
        <v>165</v>
      </c>
      <c r="F266" s="9">
        <v>1</v>
      </c>
      <c r="G266" s="10" t="s">
        <v>17</v>
      </c>
      <c r="H266" s="9">
        <v>332</v>
      </c>
      <c r="I266" s="9"/>
      <c r="J266" s="11">
        <v>2.02</v>
      </c>
      <c r="K266" s="11">
        <v>8.07</v>
      </c>
      <c r="L266" s="12"/>
    </row>
    <row r="267" spans="1:12" x14ac:dyDescent="0.3">
      <c r="A267" s="9" t="str">
        <f>IF(ISBLANK(B267),"",COUNTA($B$9:B267))</f>
        <v/>
      </c>
      <c r="B267" s="10"/>
      <c r="C267" s="10" t="s">
        <v>263</v>
      </c>
      <c r="D267" s="9"/>
      <c r="E267" s="10" t="s">
        <v>279</v>
      </c>
      <c r="F267" s="9">
        <v>1</v>
      </c>
      <c r="G267" s="10" t="s">
        <v>17</v>
      </c>
      <c r="H267" s="9">
        <v>378</v>
      </c>
      <c r="I267" s="9"/>
      <c r="J267" s="11">
        <v>2.1</v>
      </c>
      <c r="K267" s="11">
        <v>8.41</v>
      </c>
      <c r="L267" s="12"/>
    </row>
    <row r="268" spans="1:12" x14ac:dyDescent="0.3">
      <c r="A268" s="9" t="str">
        <f>IF(ISBLANK(B268),"",COUNTA($B$9:B268))</f>
        <v/>
      </c>
      <c r="B268" s="10"/>
      <c r="C268" s="10" t="s">
        <v>265</v>
      </c>
      <c r="D268" s="9"/>
      <c r="E268" s="10" t="s">
        <v>279</v>
      </c>
      <c r="F268" s="9">
        <v>1</v>
      </c>
      <c r="G268" s="10" t="s">
        <v>17</v>
      </c>
      <c r="H268" s="9">
        <v>263</v>
      </c>
      <c r="I268" s="9"/>
      <c r="J268" s="11">
        <v>1.37</v>
      </c>
      <c r="K268" s="11">
        <v>5.47</v>
      </c>
      <c r="L268" s="12"/>
    </row>
    <row r="269" spans="1:12" x14ac:dyDescent="0.3">
      <c r="A269" s="9" t="str">
        <f>IF(ISBLANK(B269),"",COUNTA($B$9:B269))</f>
        <v/>
      </c>
      <c r="B269" s="10"/>
      <c r="C269" s="10" t="s">
        <v>267</v>
      </c>
      <c r="D269" s="9"/>
      <c r="E269" s="10" t="s">
        <v>279</v>
      </c>
      <c r="F269" s="9">
        <v>1</v>
      </c>
      <c r="G269" s="10" t="s">
        <v>17</v>
      </c>
      <c r="H269" s="9">
        <v>255</v>
      </c>
      <c r="I269" s="9"/>
      <c r="J269" s="11">
        <v>1.42</v>
      </c>
      <c r="K269" s="11">
        <v>5.68</v>
      </c>
      <c r="L269" s="12"/>
    </row>
    <row r="270" spans="1:12" x14ac:dyDescent="0.3">
      <c r="A270" s="9" t="str">
        <f>IF(ISBLANK(B270),"",COUNTA($B$9:B270))</f>
        <v/>
      </c>
      <c r="B270" s="10"/>
      <c r="C270" s="10" t="s">
        <v>269</v>
      </c>
      <c r="D270" s="9"/>
      <c r="E270" s="10" t="s">
        <v>165</v>
      </c>
      <c r="F270" s="9">
        <v>1</v>
      </c>
      <c r="G270" s="10" t="s">
        <v>17</v>
      </c>
      <c r="H270" s="9">
        <v>484</v>
      </c>
      <c r="I270" s="9"/>
      <c r="J270" s="11">
        <v>2.94</v>
      </c>
      <c r="K270" s="11">
        <v>11.78</v>
      </c>
      <c r="L270" s="12"/>
    </row>
    <row r="271" spans="1:12" x14ac:dyDescent="0.3">
      <c r="A271" s="31" t="str">
        <f>IF(ISBLANK(B271),"",COUNTA($B$9:B271))</f>
        <v/>
      </c>
      <c r="B271" s="30"/>
      <c r="C271" s="30"/>
      <c r="D271" s="31"/>
      <c r="E271" s="30"/>
      <c r="F271" s="31"/>
      <c r="G271" s="30"/>
      <c r="H271" s="31"/>
      <c r="I271" s="31"/>
      <c r="J271" s="52"/>
      <c r="K271" s="52"/>
      <c r="L271" s="33"/>
    </row>
    <row r="272" spans="1:12" x14ac:dyDescent="0.3">
      <c r="A272" s="26">
        <f>IF(ISBLANK(B272),"",COUNTA($B$9:B272))</f>
        <v>69</v>
      </c>
      <c r="B272" s="55" t="s">
        <v>179</v>
      </c>
      <c r="C272" s="55"/>
      <c r="D272" s="26"/>
      <c r="E272" s="55" t="s">
        <v>178</v>
      </c>
      <c r="F272" s="26"/>
      <c r="G272" s="55"/>
      <c r="H272" s="26"/>
      <c r="I272" s="26">
        <v>4</v>
      </c>
      <c r="J272" s="56"/>
      <c r="K272" s="56">
        <v>1773.01</v>
      </c>
      <c r="L272" s="57" t="str">
        <f>IFERROR(VLOOKUP(B272,'DELIVERY LIST'!B:J,9,0),0)</f>
        <v>DHJ</v>
      </c>
    </row>
    <row r="273" spans="1:12" ht="15" customHeight="1" x14ac:dyDescent="0.3">
      <c r="A273" s="46" t="str">
        <f>IF(ISBLANK(B273),"",COUNTA($B$9:B273))</f>
        <v/>
      </c>
      <c r="B273" s="45"/>
      <c r="C273" s="45" t="s">
        <v>214</v>
      </c>
      <c r="D273" s="46"/>
      <c r="E273" s="45" t="s">
        <v>178</v>
      </c>
      <c r="F273" s="46">
        <v>1</v>
      </c>
      <c r="G273" s="45" t="s">
        <v>17</v>
      </c>
      <c r="H273" s="46">
        <v>8497</v>
      </c>
      <c r="I273" s="46"/>
      <c r="J273" s="53">
        <v>409.24</v>
      </c>
      <c r="K273" s="53">
        <v>1636.94</v>
      </c>
      <c r="L273" s="54"/>
    </row>
    <row r="274" spans="1:12" x14ac:dyDescent="0.3">
      <c r="A274" s="9" t="str">
        <f>IF(ISBLANK(B274),"",COUNTA($B$9:B274))</f>
        <v/>
      </c>
      <c r="B274" s="10"/>
      <c r="C274" s="10" t="s">
        <v>161</v>
      </c>
      <c r="D274" s="9"/>
      <c r="E274" s="10" t="s">
        <v>163</v>
      </c>
      <c r="F274" s="9">
        <v>1</v>
      </c>
      <c r="G274" s="10" t="s">
        <v>16</v>
      </c>
      <c r="H274" s="9">
        <v>480</v>
      </c>
      <c r="I274" s="9"/>
      <c r="J274" s="11">
        <v>14.47</v>
      </c>
      <c r="K274" s="11">
        <v>57.88</v>
      </c>
      <c r="L274" s="12"/>
    </row>
    <row r="275" spans="1:12" x14ac:dyDescent="0.3">
      <c r="A275" s="9" t="str">
        <f>IF(ISBLANK(B275),"",COUNTA($B$9:B275))</f>
        <v/>
      </c>
      <c r="B275" s="10"/>
      <c r="C275" s="10" t="s">
        <v>229</v>
      </c>
      <c r="D275" s="9"/>
      <c r="E275" s="10" t="s">
        <v>230</v>
      </c>
      <c r="F275" s="9">
        <v>2</v>
      </c>
      <c r="G275" s="10" t="s">
        <v>16</v>
      </c>
      <c r="H275" s="9">
        <v>200</v>
      </c>
      <c r="I275" s="9"/>
      <c r="J275" s="11">
        <v>0.64</v>
      </c>
      <c r="K275" s="11">
        <v>5.15</v>
      </c>
      <c r="L275" s="12"/>
    </row>
    <row r="276" spans="1:12" ht="15" customHeight="1" x14ac:dyDescent="0.3">
      <c r="A276" s="9" t="str">
        <f>IF(ISBLANK(B276),"",COUNTA($B$9:B276))</f>
        <v/>
      </c>
      <c r="B276" s="10"/>
      <c r="C276" s="10" t="s">
        <v>240</v>
      </c>
      <c r="D276" s="9"/>
      <c r="E276" s="10" t="s">
        <v>243</v>
      </c>
      <c r="F276" s="9">
        <v>1</v>
      </c>
      <c r="G276" s="10" t="s">
        <v>16</v>
      </c>
      <c r="H276" s="9">
        <v>206</v>
      </c>
      <c r="I276" s="9"/>
      <c r="J276" s="11">
        <v>0.45</v>
      </c>
      <c r="K276" s="11">
        <v>1.81</v>
      </c>
      <c r="L276" s="12"/>
    </row>
    <row r="277" spans="1:12" x14ac:dyDescent="0.3">
      <c r="A277" s="9" t="str">
        <f>IF(ISBLANK(B277),"",COUNTA($B$9:B277))</f>
        <v/>
      </c>
      <c r="B277" s="10"/>
      <c r="C277" s="10" t="s">
        <v>242</v>
      </c>
      <c r="D277" s="9"/>
      <c r="E277" s="10" t="s">
        <v>245</v>
      </c>
      <c r="F277" s="9">
        <v>1</v>
      </c>
      <c r="G277" s="10" t="s">
        <v>16</v>
      </c>
      <c r="H277" s="9">
        <v>201</v>
      </c>
      <c r="I277" s="9"/>
      <c r="J277" s="11">
        <v>0.44</v>
      </c>
      <c r="K277" s="11">
        <v>1.76</v>
      </c>
      <c r="L277" s="12"/>
    </row>
    <row r="278" spans="1:12" x14ac:dyDescent="0.3">
      <c r="A278" s="9" t="str">
        <f>IF(ISBLANK(B278),"",COUNTA($B$9:B278))</f>
        <v/>
      </c>
      <c r="B278" s="10"/>
      <c r="C278" s="10" t="s">
        <v>246</v>
      </c>
      <c r="D278" s="9"/>
      <c r="E278" s="10" t="s">
        <v>247</v>
      </c>
      <c r="F278" s="9">
        <v>6</v>
      </c>
      <c r="G278" s="10" t="s">
        <v>16</v>
      </c>
      <c r="H278" s="9">
        <v>328</v>
      </c>
      <c r="I278" s="9"/>
      <c r="J278" s="11">
        <v>1.25</v>
      </c>
      <c r="K278" s="11">
        <v>30.06</v>
      </c>
      <c r="L278" s="12"/>
    </row>
    <row r="279" spans="1:12" x14ac:dyDescent="0.3">
      <c r="A279" s="9" t="str">
        <f>IF(ISBLANK(B279),"",COUNTA($B$9:B279))</f>
        <v/>
      </c>
      <c r="B279" s="10"/>
      <c r="C279" s="10" t="s">
        <v>262</v>
      </c>
      <c r="D279" s="9"/>
      <c r="E279" s="10" t="s">
        <v>165</v>
      </c>
      <c r="F279" s="9">
        <v>1</v>
      </c>
      <c r="G279" s="10" t="s">
        <v>17</v>
      </c>
      <c r="H279" s="9">
        <v>332</v>
      </c>
      <c r="I279" s="9"/>
      <c r="J279" s="11">
        <v>2.02</v>
      </c>
      <c r="K279" s="11">
        <v>8.07</v>
      </c>
      <c r="L279" s="12"/>
    </row>
    <row r="280" spans="1:12" x14ac:dyDescent="0.3">
      <c r="A280" s="9" t="str">
        <f>IF(ISBLANK(B280),"",COUNTA($B$9:B280))</f>
        <v/>
      </c>
      <c r="B280" s="10"/>
      <c r="C280" s="10" t="s">
        <v>263</v>
      </c>
      <c r="D280" s="9"/>
      <c r="E280" s="10" t="s">
        <v>279</v>
      </c>
      <c r="F280" s="9">
        <v>1</v>
      </c>
      <c r="G280" s="10" t="s">
        <v>17</v>
      </c>
      <c r="H280" s="9">
        <v>378</v>
      </c>
      <c r="I280" s="9"/>
      <c r="J280" s="11">
        <v>2.1</v>
      </c>
      <c r="K280" s="11">
        <v>8.41</v>
      </c>
      <c r="L280" s="12"/>
    </row>
    <row r="281" spans="1:12" x14ac:dyDescent="0.3">
      <c r="A281" s="9" t="str">
        <f>IF(ISBLANK(B281),"",COUNTA($B$9:B281))</f>
        <v/>
      </c>
      <c r="B281" s="10"/>
      <c r="C281" s="10" t="s">
        <v>265</v>
      </c>
      <c r="D281" s="9"/>
      <c r="E281" s="10" t="s">
        <v>279</v>
      </c>
      <c r="F281" s="9">
        <v>1</v>
      </c>
      <c r="G281" s="10" t="s">
        <v>17</v>
      </c>
      <c r="H281" s="9">
        <v>263</v>
      </c>
      <c r="I281" s="9"/>
      <c r="J281" s="11">
        <v>1.37</v>
      </c>
      <c r="K281" s="11">
        <v>5.47</v>
      </c>
      <c r="L281" s="12"/>
    </row>
    <row r="282" spans="1:12" x14ac:dyDescent="0.3">
      <c r="A282" s="9" t="str">
        <f>IF(ISBLANK(B282),"",COUNTA($B$9:B282))</f>
        <v/>
      </c>
      <c r="B282" s="10"/>
      <c r="C282" s="10" t="s">
        <v>267</v>
      </c>
      <c r="D282" s="9"/>
      <c r="E282" s="10" t="s">
        <v>279</v>
      </c>
      <c r="F282" s="9">
        <v>1</v>
      </c>
      <c r="G282" s="10" t="s">
        <v>17</v>
      </c>
      <c r="H282" s="9">
        <v>255</v>
      </c>
      <c r="I282" s="9"/>
      <c r="J282" s="11">
        <v>1.42</v>
      </c>
      <c r="K282" s="11">
        <v>5.68</v>
      </c>
      <c r="L282" s="12"/>
    </row>
    <row r="283" spans="1:12" x14ac:dyDescent="0.3">
      <c r="A283" s="9" t="str">
        <f>IF(ISBLANK(B283),"",COUNTA($B$9:B283))</f>
        <v/>
      </c>
      <c r="B283" s="10"/>
      <c r="C283" s="10" t="s">
        <v>269</v>
      </c>
      <c r="D283" s="9"/>
      <c r="E283" s="10" t="s">
        <v>165</v>
      </c>
      <c r="F283" s="9">
        <v>1</v>
      </c>
      <c r="G283" s="10" t="s">
        <v>17</v>
      </c>
      <c r="H283" s="9">
        <v>484</v>
      </c>
      <c r="I283" s="9"/>
      <c r="J283" s="11">
        <v>2.94</v>
      </c>
      <c r="K283" s="11">
        <v>11.78</v>
      </c>
      <c r="L283" s="12"/>
    </row>
    <row r="284" spans="1:12" x14ac:dyDescent="0.3">
      <c r="A284" s="31" t="str">
        <f>IF(ISBLANK(B284),"",COUNTA($B$9:B284))</f>
        <v/>
      </c>
      <c r="B284" s="30"/>
      <c r="C284" s="30"/>
      <c r="D284" s="31"/>
      <c r="E284" s="30"/>
      <c r="F284" s="31"/>
      <c r="G284" s="30"/>
      <c r="H284" s="31"/>
      <c r="I284" s="31"/>
      <c r="J284" s="52"/>
      <c r="K284" s="52"/>
      <c r="L284" s="33"/>
    </row>
    <row r="285" spans="1:12" x14ac:dyDescent="0.3">
      <c r="A285" s="26">
        <f>IF(ISBLANK(B285),"",COUNTA($B$9:B285))</f>
        <v>70</v>
      </c>
      <c r="B285" s="55" t="s">
        <v>180</v>
      </c>
      <c r="C285" s="55"/>
      <c r="D285" s="26"/>
      <c r="E285" s="55" t="s">
        <v>178</v>
      </c>
      <c r="F285" s="26"/>
      <c r="G285" s="55"/>
      <c r="H285" s="26"/>
      <c r="I285" s="26">
        <v>4</v>
      </c>
      <c r="J285" s="56"/>
      <c r="K285" s="56">
        <v>1364.8</v>
      </c>
      <c r="L285" s="57" t="str">
        <f>IFERROR(VLOOKUP(B285,'DELIVERY LIST'!B:J,9,0),0)</f>
        <v>DHJ</v>
      </c>
    </row>
    <row r="286" spans="1:12" x14ac:dyDescent="0.3">
      <c r="A286" s="46" t="str">
        <f>IF(ISBLANK(B286),"",COUNTA($B$9:B286))</f>
        <v/>
      </c>
      <c r="B286" s="45"/>
      <c r="C286" s="45" t="s">
        <v>218</v>
      </c>
      <c r="D286" s="46"/>
      <c r="E286" s="45" t="s">
        <v>178</v>
      </c>
      <c r="F286" s="46">
        <v>2</v>
      </c>
      <c r="G286" s="45" t="s">
        <v>17</v>
      </c>
      <c r="H286" s="46">
        <v>3518</v>
      </c>
      <c r="I286" s="46"/>
      <c r="J286" s="53">
        <v>152.24</v>
      </c>
      <c r="K286" s="53">
        <v>1217.92</v>
      </c>
      <c r="L286" s="54"/>
    </row>
    <row r="287" spans="1:12" x14ac:dyDescent="0.3">
      <c r="A287" s="9" t="str">
        <f>IF(ISBLANK(B287),"",COUNTA($B$9:B287))</f>
        <v/>
      </c>
      <c r="B287" s="10"/>
      <c r="C287" s="10" t="s">
        <v>272</v>
      </c>
      <c r="D287" s="9"/>
      <c r="E287" s="10" t="s">
        <v>232</v>
      </c>
      <c r="F287" s="9">
        <v>2</v>
      </c>
      <c r="G287" s="10" t="s">
        <v>17</v>
      </c>
      <c r="H287" s="9">
        <v>699</v>
      </c>
      <c r="I287" s="9"/>
      <c r="J287" s="11">
        <v>3.09</v>
      </c>
      <c r="K287" s="11">
        <v>24.71</v>
      </c>
      <c r="L287" s="12"/>
    </row>
    <row r="288" spans="1:12" x14ac:dyDescent="0.3">
      <c r="A288" s="9" t="str">
        <f>IF(ISBLANK(B288),"",COUNTA($B$9:B288))</f>
        <v/>
      </c>
      <c r="B288" s="10"/>
      <c r="C288" s="10" t="s">
        <v>274</v>
      </c>
      <c r="D288" s="9"/>
      <c r="E288" s="10" t="s">
        <v>239</v>
      </c>
      <c r="F288" s="9">
        <v>1</v>
      </c>
      <c r="G288" s="10" t="s">
        <v>16</v>
      </c>
      <c r="H288" s="9">
        <v>615</v>
      </c>
      <c r="I288" s="9"/>
      <c r="J288" s="11">
        <v>7.89</v>
      </c>
      <c r="K288" s="11">
        <v>31.55</v>
      </c>
      <c r="L288" s="12"/>
    </row>
    <row r="289" spans="1:12" x14ac:dyDescent="0.3">
      <c r="A289" s="9" t="str">
        <f>IF(ISBLANK(B289),"",COUNTA($B$9:B289))</f>
        <v/>
      </c>
      <c r="B289" s="10"/>
      <c r="C289" s="10" t="s">
        <v>276</v>
      </c>
      <c r="D289" s="9"/>
      <c r="E289" s="10" t="s">
        <v>163</v>
      </c>
      <c r="F289" s="9">
        <v>1</v>
      </c>
      <c r="G289" s="10" t="s">
        <v>16</v>
      </c>
      <c r="H289" s="9">
        <v>573</v>
      </c>
      <c r="I289" s="9"/>
      <c r="J289" s="11">
        <v>17.260000000000002</v>
      </c>
      <c r="K289" s="11">
        <v>69.06</v>
      </c>
      <c r="L289" s="12"/>
    </row>
    <row r="290" spans="1:12" x14ac:dyDescent="0.3">
      <c r="A290" s="9" t="str">
        <f>IF(ISBLANK(B290),"",COUNTA($B$9:B290))</f>
        <v/>
      </c>
      <c r="B290" s="10"/>
      <c r="C290" s="10" t="s">
        <v>282</v>
      </c>
      <c r="D290" s="9"/>
      <c r="E290" s="10" t="s">
        <v>259</v>
      </c>
      <c r="F290" s="9">
        <v>2</v>
      </c>
      <c r="G290" s="10" t="s">
        <v>16</v>
      </c>
      <c r="H290" s="9">
        <v>150</v>
      </c>
      <c r="I290" s="9"/>
      <c r="J290" s="11">
        <v>0.44</v>
      </c>
      <c r="K290" s="11">
        <v>3.51</v>
      </c>
      <c r="L290" s="12"/>
    </row>
    <row r="291" spans="1:12" x14ac:dyDescent="0.3">
      <c r="A291" s="9" t="str">
        <f>IF(ISBLANK(B291),"",COUNTA($B$9:B291))</f>
        <v/>
      </c>
      <c r="B291" s="10"/>
      <c r="C291" s="10" t="s">
        <v>283</v>
      </c>
      <c r="D291" s="9"/>
      <c r="E291" s="10" t="s">
        <v>165</v>
      </c>
      <c r="F291" s="9">
        <v>2</v>
      </c>
      <c r="G291" s="10" t="s">
        <v>17</v>
      </c>
      <c r="H291" s="9">
        <v>380</v>
      </c>
      <c r="I291" s="9"/>
      <c r="J291" s="11">
        <v>2.2599999999999998</v>
      </c>
      <c r="K291" s="11">
        <v>18.05</v>
      </c>
      <c r="L291" s="12"/>
    </row>
    <row r="292" spans="1:12" x14ac:dyDescent="0.3">
      <c r="A292" s="31" t="str">
        <f>IF(ISBLANK(B292),"",COUNTA($B$9:B292))</f>
        <v/>
      </c>
      <c r="B292" s="30"/>
      <c r="C292" s="30"/>
      <c r="D292" s="31"/>
      <c r="E292" s="30"/>
      <c r="F292" s="31"/>
      <c r="G292" s="30"/>
      <c r="H292" s="31"/>
      <c r="I292" s="31"/>
      <c r="J292" s="52"/>
      <c r="K292" s="52"/>
      <c r="L292" s="33"/>
    </row>
    <row r="293" spans="1:12" x14ac:dyDescent="0.3">
      <c r="A293" s="26">
        <f>IF(ISBLANK(B293),"",COUNTA($B$9:B293))</f>
        <v>71</v>
      </c>
      <c r="B293" s="55" t="s">
        <v>184</v>
      </c>
      <c r="C293" s="55"/>
      <c r="D293" s="26"/>
      <c r="E293" s="55" t="s">
        <v>186</v>
      </c>
      <c r="F293" s="26"/>
      <c r="G293" s="55"/>
      <c r="H293" s="26"/>
      <c r="I293" s="26">
        <v>8</v>
      </c>
      <c r="J293" s="56"/>
      <c r="K293" s="56">
        <v>111</v>
      </c>
      <c r="L293" s="57" t="str">
        <f>IFERROR(VLOOKUP(B293,'DELIVERY LIST'!B:J,9,0),0)</f>
        <v>DHJ</v>
      </c>
    </row>
    <row r="294" spans="1:12" x14ac:dyDescent="0.3">
      <c r="A294" s="46" t="str">
        <f>IF(ISBLANK(B294),"",COUNTA($B$9:B294))</f>
        <v/>
      </c>
      <c r="B294" s="45"/>
      <c r="C294" s="45" t="s">
        <v>184</v>
      </c>
      <c r="D294" s="46"/>
      <c r="E294" s="45" t="s">
        <v>186</v>
      </c>
      <c r="F294" s="46">
        <v>1</v>
      </c>
      <c r="G294" s="45" t="s">
        <v>16</v>
      </c>
      <c r="H294" s="46">
        <v>345</v>
      </c>
      <c r="I294" s="46"/>
      <c r="J294" s="53">
        <v>13.88</v>
      </c>
      <c r="K294" s="53">
        <v>111</v>
      </c>
      <c r="L294" s="54"/>
    </row>
    <row r="295" spans="1:12" x14ac:dyDescent="0.3">
      <c r="A295" s="31" t="str">
        <f>IF(ISBLANK(B295),"",COUNTA($B$9:B295))</f>
        <v/>
      </c>
      <c r="B295" s="30"/>
      <c r="C295" s="30"/>
      <c r="D295" s="31"/>
      <c r="E295" s="30"/>
      <c r="F295" s="31"/>
      <c r="G295" s="30"/>
      <c r="H295" s="31"/>
      <c r="I295" s="31"/>
      <c r="J295" s="52"/>
      <c r="K295" s="52"/>
      <c r="L295" s="33"/>
    </row>
    <row r="296" spans="1:12" x14ac:dyDescent="0.3">
      <c r="A296" s="26">
        <f>IF(ISBLANK(B296),"",COUNTA($B$9:B296))</f>
        <v>72</v>
      </c>
      <c r="B296" s="55" t="s">
        <v>187</v>
      </c>
      <c r="C296" s="55"/>
      <c r="D296" s="26"/>
      <c r="E296" s="55" t="s">
        <v>163</v>
      </c>
      <c r="F296" s="26"/>
      <c r="G296" s="55"/>
      <c r="H296" s="26"/>
      <c r="I296" s="26">
        <v>4</v>
      </c>
      <c r="J296" s="56"/>
      <c r="K296" s="56">
        <v>159.19</v>
      </c>
      <c r="L296" s="57" t="str">
        <f>IFERROR(VLOOKUP(B296,'DELIVERY LIST'!B:J,9,0),0)</f>
        <v>MASININGAN</v>
      </c>
    </row>
    <row r="297" spans="1:12" x14ac:dyDescent="0.3">
      <c r="A297" s="46" t="str">
        <f>IF(ISBLANK(B297),"",COUNTA($B$9:B297))</f>
        <v/>
      </c>
      <c r="B297" s="45"/>
      <c r="C297" s="45" t="s">
        <v>271</v>
      </c>
      <c r="D297" s="46"/>
      <c r="E297" s="45" t="s">
        <v>163</v>
      </c>
      <c r="F297" s="46">
        <v>1</v>
      </c>
      <c r="G297" s="45" t="s">
        <v>16</v>
      </c>
      <c r="H297" s="46">
        <v>513</v>
      </c>
      <c r="I297" s="46"/>
      <c r="J297" s="53">
        <v>15.46</v>
      </c>
      <c r="K297" s="53">
        <v>61.82</v>
      </c>
      <c r="L297" s="54"/>
    </row>
    <row r="298" spans="1:12" x14ac:dyDescent="0.3">
      <c r="A298" s="9" t="str">
        <f>IF(ISBLANK(B298),"",COUNTA($B$9:B298))</f>
        <v/>
      </c>
      <c r="B298" s="10"/>
      <c r="C298" s="10" t="s">
        <v>277</v>
      </c>
      <c r="D298" s="9"/>
      <c r="E298" s="10" t="s">
        <v>251</v>
      </c>
      <c r="F298" s="9">
        <v>2</v>
      </c>
      <c r="G298" s="10" t="s">
        <v>16</v>
      </c>
      <c r="H298" s="9">
        <v>360</v>
      </c>
      <c r="I298" s="9"/>
      <c r="J298" s="11">
        <v>6.01</v>
      </c>
      <c r="K298" s="11">
        <v>48.09</v>
      </c>
      <c r="L298" s="12"/>
    </row>
    <row r="299" spans="1:12" x14ac:dyDescent="0.3">
      <c r="A299" s="9" t="str">
        <f>IF(ISBLANK(B299),"",COUNTA($B$9:B299))</f>
        <v/>
      </c>
      <c r="B299" s="10"/>
      <c r="C299" s="10" t="s">
        <v>278</v>
      </c>
      <c r="D299" s="9"/>
      <c r="E299" s="10" t="s">
        <v>253</v>
      </c>
      <c r="F299" s="9">
        <v>2</v>
      </c>
      <c r="G299" s="10" t="s">
        <v>17</v>
      </c>
      <c r="H299" s="9">
        <v>200</v>
      </c>
      <c r="I299" s="9"/>
      <c r="J299" s="11">
        <v>0.38</v>
      </c>
      <c r="K299" s="11">
        <v>3.01</v>
      </c>
      <c r="L299" s="12"/>
    </row>
    <row r="300" spans="1:12" x14ac:dyDescent="0.3">
      <c r="A300" s="9" t="str">
        <f>IF(ISBLANK(B300),"",COUNTA($B$9:B300))</f>
        <v/>
      </c>
      <c r="B300" s="10"/>
      <c r="C300" s="10" t="s">
        <v>280</v>
      </c>
      <c r="D300" s="9"/>
      <c r="E300" s="10" t="s">
        <v>255</v>
      </c>
      <c r="F300" s="9">
        <v>4</v>
      </c>
      <c r="G300" s="10" t="s">
        <v>17</v>
      </c>
      <c r="H300" s="9">
        <v>90</v>
      </c>
      <c r="I300" s="9"/>
      <c r="J300" s="11">
        <v>0.11</v>
      </c>
      <c r="K300" s="11">
        <v>1.81</v>
      </c>
      <c r="L300" s="12"/>
    </row>
    <row r="301" spans="1:12" x14ac:dyDescent="0.3">
      <c r="A301" s="9" t="str">
        <f>IF(ISBLANK(B301),"",COUNTA($B$9:B301))</f>
        <v/>
      </c>
      <c r="B301" s="10"/>
      <c r="C301" s="10" t="s">
        <v>281</v>
      </c>
      <c r="D301" s="9"/>
      <c r="E301" s="10" t="s">
        <v>257</v>
      </c>
      <c r="F301" s="9">
        <v>4</v>
      </c>
      <c r="G301" s="10" t="s">
        <v>16</v>
      </c>
      <c r="H301" s="9">
        <v>229</v>
      </c>
      <c r="I301" s="9"/>
      <c r="J301" s="11">
        <v>0.77</v>
      </c>
      <c r="K301" s="11">
        <v>12.32</v>
      </c>
      <c r="L301" s="12"/>
    </row>
    <row r="302" spans="1:12" x14ac:dyDescent="0.3">
      <c r="A302" s="9" t="str">
        <f>IF(ISBLANK(B302),"",COUNTA($B$9:B302))</f>
        <v/>
      </c>
      <c r="B302" s="10"/>
      <c r="C302" s="10" t="s">
        <v>325</v>
      </c>
      <c r="D302" s="9"/>
      <c r="E302" s="10" t="s">
        <v>326</v>
      </c>
      <c r="F302" s="9">
        <v>1</v>
      </c>
      <c r="G302" s="10" t="s">
        <v>63</v>
      </c>
      <c r="H302" s="9">
        <v>156</v>
      </c>
      <c r="I302" s="9"/>
      <c r="J302" s="11">
        <v>2.2799999999999998</v>
      </c>
      <c r="K302" s="11">
        <v>9.11</v>
      </c>
      <c r="L302" s="12"/>
    </row>
    <row r="303" spans="1:12" x14ac:dyDescent="0.3">
      <c r="A303" s="9" t="str">
        <f>IF(ISBLANK(B303),"",COUNTA($B$9:B303))</f>
        <v/>
      </c>
      <c r="B303" s="10"/>
      <c r="C303" s="10" t="s">
        <v>327</v>
      </c>
      <c r="D303" s="9"/>
      <c r="E303" s="10" t="s">
        <v>328</v>
      </c>
      <c r="F303" s="9">
        <v>2</v>
      </c>
      <c r="G303" s="10" t="s">
        <v>63</v>
      </c>
      <c r="H303" s="9">
        <v>86</v>
      </c>
      <c r="I303" s="9"/>
      <c r="J303" s="11">
        <v>2.88</v>
      </c>
      <c r="K303" s="11">
        <v>23.04</v>
      </c>
      <c r="L303" s="12"/>
    </row>
    <row r="304" spans="1:12" x14ac:dyDescent="0.3">
      <c r="A304" s="31" t="str">
        <f>IF(ISBLANK(B304),"",COUNTA($B$9:B304))</f>
        <v/>
      </c>
      <c r="B304" s="30"/>
      <c r="C304" s="30"/>
      <c r="D304" s="31"/>
      <c r="E304" s="30"/>
      <c r="F304" s="31"/>
      <c r="G304" s="30"/>
      <c r="H304" s="31"/>
      <c r="I304" s="31"/>
      <c r="J304" s="52"/>
      <c r="K304" s="52"/>
      <c r="L304" s="33"/>
    </row>
    <row r="305" spans="1:12" x14ac:dyDescent="0.3">
      <c r="A305" s="26">
        <f>IF(ISBLANK(B305),"",COUNTA($B$9:B305))</f>
        <v>73</v>
      </c>
      <c r="B305" s="55" t="s">
        <v>188</v>
      </c>
      <c r="C305" s="55"/>
      <c r="D305" s="26"/>
      <c r="E305" s="55" t="s">
        <v>190</v>
      </c>
      <c r="F305" s="26"/>
      <c r="G305" s="55"/>
      <c r="H305" s="26"/>
      <c r="I305" s="26">
        <v>16</v>
      </c>
      <c r="J305" s="56"/>
      <c r="K305" s="56">
        <v>114.3</v>
      </c>
      <c r="L305" s="57" t="str">
        <f>IFERROR(VLOOKUP(B305,'DELIVERY LIST'!B:J,9,0),0)</f>
        <v>DHJ</v>
      </c>
    </row>
    <row r="306" spans="1:12" x14ac:dyDescent="0.3">
      <c r="A306" s="46" t="str">
        <f>IF(ISBLANK(B306),"",COUNTA($B$9:B306))</f>
        <v/>
      </c>
      <c r="B306" s="45"/>
      <c r="C306" s="45" t="s">
        <v>188</v>
      </c>
      <c r="D306" s="46"/>
      <c r="E306" s="45" t="s">
        <v>190</v>
      </c>
      <c r="F306" s="46">
        <v>1</v>
      </c>
      <c r="G306" s="45" t="s">
        <v>16</v>
      </c>
      <c r="H306" s="46">
        <v>520</v>
      </c>
      <c r="I306" s="46"/>
      <c r="J306" s="53">
        <v>7.14</v>
      </c>
      <c r="K306" s="53">
        <v>114.3</v>
      </c>
      <c r="L306" s="54"/>
    </row>
    <row r="307" spans="1:12" x14ac:dyDescent="0.3">
      <c r="A307" s="31" t="str">
        <f>IF(ISBLANK(B307),"",COUNTA($B$9:B307))</f>
        <v/>
      </c>
      <c r="B307" s="30"/>
      <c r="C307" s="30"/>
      <c r="D307" s="31"/>
      <c r="E307" s="30"/>
      <c r="F307" s="31"/>
      <c r="G307" s="30"/>
      <c r="H307" s="31"/>
      <c r="I307" s="31"/>
      <c r="J307" s="52"/>
      <c r="K307" s="52"/>
      <c r="L307" s="33"/>
    </row>
    <row r="308" spans="1:12" x14ac:dyDescent="0.3">
      <c r="A308" s="26">
        <f>IF(ISBLANK(B308),"",COUNTA($B$9:B308))</f>
        <v>74</v>
      </c>
      <c r="B308" s="55" t="s">
        <v>191</v>
      </c>
      <c r="C308" s="55"/>
      <c r="D308" s="26"/>
      <c r="E308" s="55" t="s">
        <v>59</v>
      </c>
      <c r="F308" s="26"/>
      <c r="G308" s="55"/>
      <c r="H308" s="26"/>
      <c r="I308" s="26">
        <v>32</v>
      </c>
      <c r="J308" s="56"/>
      <c r="K308" s="56">
        <v>104.5</v>
      </c>
      <c r="L308" s="57" t="str">
        <f>IFERROR(VLOOKUP(B308,'DELIVERY LIST'!B:J,9,0),0)</f>
        <v>DHJ</v>
      </c>
    </row>
    <row r="309" spans="1:12" x14ac:dyDescent="0.3">
      <c r="A309" s="46" t="str">
        <f>IF(ISBLANK(B309),"",COUNTA($B$9:B309))</f>
        <v/>
      </c>
      <c r="B309" s="45"/>
      <c r="C309" s="45" t="s">
        <v>191</v>
      </c>
      <c r="D309" s="46"/>
      <c r="E309" s="45" t="s">
        <v>59</v>
      </c>
      <c r="F309" s="46">
        <v>1</v>
      </c>
      <c r="G309" s="45" t="s">
        <v>16</v>
      </c>
      <c r="H309" s="46">
        <v>520</v>
      </c>
      <c r="I309" s="46"/>
      <c r="J309" s="53">
        <v>3.27</v>
      </c>
      <c r="K309" s="53">
        <v>104.5</v>
      </c>
      <c r="L309" s="54"/>
    </row>
    <row r="310" spans="1:12" x14ac:dyDescent="0.3">
      <c r="A310" s="31" t="str">
        <f>IF(ISBLANK(B310),"",COUNTA($B$9:B310))</f>
        <v/>
      </c>
      <c r="B310" s="30"/>
      <c r="C310" s="30"/>
      <c r="D310" s="31"/>
      <c r="E310" s="30"/>
      <c r="F310" s="31"/>
      <c r="G310" s="30"/>
      <c r="H310" s="31"/>
      <c r="I310" s="31"/>
      <c r="J310" s="52"/>
      <c r="K310" s="52"/>
      <c r="L310" s="33"/>
    </row>
    <row r="311" spans="1:12" x14ac:dyDescent="0.3">
      <c r="A311" s="26">
        <f>IF(ISBLANK(B311),"",COUNTA($B$9:B311))</f>
        <v>75</v>
      </c>
      <c r="B311" s="55" t="s">
        <v>192</v>
      </c>
      <c r="C311" s="55"/>
      <c r="D311" s="26"/>
      <c r="E311" s="55" t="s">
        <v>194</v>
      </c>
      <c r="F311" s="26"/>
      <c r="G311" s="55"/>
      <c r="H311" s="26"/>
      <c r="I311" s="26">
        <v>236</v>
      </c>
      <c r="J311" s="56"/>
      <c r="K311" s="56">
        <v>213.42</v>
      </c>
      <c r="L311" s="57" t="str">
        <f>IFERROR(VLOOKUP(B311,'DELIVERY LIST'!B:J,9,0),0)</f>
        <v>DHJ</v>
      </c>
    </row>
    <row r="312" spans="1:12" x14ac:dyDescent="0.3">
      <c r="A312" s="46" t="str">
        <f>IF(ISBLANK(B312),"",COUNTA($B$9:B312))</f>
        <v/>
      </c>
      <c r="B312" s="45"/>
      <c r="C312" s="45" t="s">
        <v>192</v>
      </c>
      <c r="D312" s="46"/>
      <c r="E312" s="45" t="s">
        <v>194</v>
      </c>
      <c r="F312" s="46">
        <v>1</v>
      </c>
      <c r="G312" s="45" t="s">
        <v>16</v>
      </c>
      <c r="H312" s="46">
        <v>180</v>
      </c>
      <c r="I312" s="46"/>
      <c r="J312" s="53">
        <v>0.9</v>
      </c>
      <c r="K312" s="53">
        <v>213.42</v>
      </c>
      <c r="L312" s="54"/>
    </row>
    <row r="313" spans="1:12" x14ac:dyDescent="0.3">
      <c r="A313" s="31" t="str">
        <f>IF(ISBLANK(B313),"",COUNTA($B$9:B313))</f>
        <v/>
      </c>
      <c r="B313" s="30"/>
      <c r="C313" s="30"/>
      <c r="D313" s="31"/>
      <c r="E313" s="30"/>
      <c r="F313" s="31"/>
      <c r="G313" s="30"/>
      <c r="H313" s="31"/>
      <c r="I313" s="31"/>
      <c r="J313" s="52"/>
      <c r="K313" s="52"/>
      <c r="L313" s="33"/>
    </row>
    <row r="314" spans="1:12" x14ac:dyDescent="0.3">
      <c r="A314" s="26">
        <f>IF(ISBLANK(B314),"",COUNTA($B$9:B314))</f>
        <v>76</v>
      </c>
      <c r="B314" s="55" t="s">
        <v>195</v>
      </c>
      <c r="C314" s="55"/>
      <c r="D314" s="26"/>
      <c r="E314" s="55" t="s">
        <v>197</v>
      </c>
      <c r="F314" s="26"/>
      <c r="G314" s="55"/>
      <c r="H314" s="26"/>
      <c r="I314" s="26">
        <v>4</v>
      </c>
      <c r="J314" s="56"/>
      <c r="K314" s="56">
        <v>107.95</v>
      </c>
      <c r="L314" s="57" t="str">
        <f>IFERROR(VLOOKUP(B314,'DELIVERY LIST'!B:J,9,0),0)</f>
        <v>CASTING</v>
      </c>
    </row>
    <row r="315" spans="1:12" x14ac:dyDescent="0.3">
      <c r="A315" s="46" t="str">
        <f>IF(ISBLANK(B315),"",COUNTA($B$9:B315))</f>
        <v/>
      </c>
      <c r="B315" s="45"/>
      <c r="C315" s="45" t="s">
        <v>195</v>
      </c>
      <c r="D315" s="46"/>
      <c r="E315" s="45" t="s">
        <v>197</v>
      </c>
      <c r="F315" s="46">
        <v>1</v>
      </c>
      <c r="G315" s="45" t="s">
        <v>16</v>
      </c>
      <c r="H315" s="46">
        <v>290</v>
      </c>
      <c r="I315" s="46"/>
      <c r="J315" s="53">
        <v>26.99</v>
      </c>
      <c r="K315" s="53">
        <v>107.95</v>
      </c>
      <c r="L315" s="54"/>
    </row>
    <row r="316" spans="1:12" x14ac:dyDescent="0.3">
      <c r="A316" s="31" t="str">
        <f>IF(ISBLANK(B316),"",COUNTA($B$9:B316))</f>
        <v/>
      </c>
      <c r="B316" s="30"/>
      <c r="C316" s="30"/>
      <c r="D316" s="31"/>
      <c r="E316" s="30"/>
      <c r="F316" s="31"/>
      <c r="G316" s="30"/>
      <c r="H316" s="31"/>
      <c r="I316" s="31"/>
      <c r="J316" s="52"/>
      <c r="K316" s="52"/>
      <c r="L316" s="33"/>
    </row>
    <row r="317" spans="1:12" x14ac:dyDescent="0.3">
      <c r="A317" s="26">
        <f>IF(ISBLANK(B317),"",COUNTA($B$9:B317))</f>
        <v>77</v>
      </c>
      <c r="B317" s="55" t="s">
        <v>198</v>
      </c>
      <c r="C317" s="55"/>
      <c r="D317" s="26"/>
      <c r="E317" s="55" t="s">
        <v>200</v>
      </c>
      <c r="F317" s="26"/>
      <c r="G317" s="55"/>
      <c r="H317" s="26"/>
      <c r="I317" s="26">
        <v>16</v>
      </c>
      <c r="J317" s="56"/>
      <c r="K317" s="56">
        <v>67.819999999999993</v>
      </c>
      <c r="L317" s="57" t="str">
        <f>IFERROR(VLOOKUP(B317,'DELIVERY LIST'!B:J,9,0),0)</f>
        <v>DHJ</v>
      </c>
    </row>
    <row r="318" spans="1:12" x14ac:dyDescent="0.3">
      <c r="A318" s="46" t="str">
        <f>IF(ISBLANK(B318),"",COUNTA($B$9:B318))</f>
        <v/>
      </c>
      <c r="B318" s="45"/>
      <c r="C318" s="45" t="s">
        <v>198</v>
      </c>
      <c r="D318" s="46"/>
      <c r="E318" s="45" t="s">
        <v>200</v>
      </c>
      <c r="F318" s="46">
        <v>1</v>
      </c>
      <c r="G318" s="45" t="s">
        <v>16</v>
      </c>
      <c r="H318" s="46">
        <v>270</v>
      </c>
      <c r="I318" s="46"/>
      <c r="J318" s="53">
        <v>4.24</v>
      </c>
      <c r="K318" s="53">
        <v>67.819999999999993</v>
      </c>
      <c r="L318" s="54"/>
    </row>
    <row r="319" spans="1:12" x14ac:dyDescent="0.3">
      <c r="A319" s="31" t="str">
        <f>IF(ISBLANK(B319),"",COUNTA($B$9:B319))</f>
        <v/>
      </c>
      <c r="B319" s="30"/>
      <c r="C319" s="30"/>
      <c r="D319" s="31"/>
      <c r="E319" s="30"/>
      <c r="F319" s="31"/>
      <c r="G319" s="30"/>
      <c r="H319" s="31"/>
      <c r="I319" s="31"/>
      <c r="J319" s="52"/>
      <c r="K319" s="52"/>
      <c r="L319" s="33"/>
    </row>
    <row r="320" spans="1:12" x14ac:dyDescent="0.3">
      <c r="A320" s="26">
        <f>IF(ISBLANK(B320),"",COUNTA($B$9:B320))</f>
        <v>78</v>
      </c>
      <c r="B320" s="55" t="s">
        <v>201</v>
      </c>
      <c r="C320" s="55"/>
      <c r="D320" s="26"/>
      <c r="E320" s="55" t="s">
        <v>203</v>
      </c>
      <c r="F320" s="26"/>
      <c r="G320" s="55"/>
      <c r="H320" s="26"/>
      <c r="I320" s="26">
        <v>8</v>
      </c>
      <c r="J320" s="56"/>
      <c r="K320" s="56">
        <v>19.29</v>
      </c>
      <c r="L320" s="57" t="str">
        <f>IFERROR(VLOOKUP(B320,'DELIVERY LIST'!B:J,9,0),0)</f>
        <v>DHJ</v>
      </c>
    </row>
    <row r="321" spans="1:12" x14ac:dyDescent="0.3">
      <c r="A321" s="46" t="str">
        <f>IF(ISBLANK(B321),"",COUNTA($B$9:B321))</f>
        <v/>
      </c>
      <c r="B321" s="45"/>
      <c r="C321" s="45" t="s">
        <v>201</v>
      </c>
      <c r="D321" s="46"/>
      <c r="E321" s="45" t="s">
        <v>203</v>
      </c>
      <c r="F321" s="46">
        <v>1</v>
      </c>
      <c r="G321" s="45" t="s">
        <v>17</v>
      </c>
      <c r="H321" s="46">
        <v>480</v>
      </c>
      <c r="I321" s="46"/>
      <c r="J321" s="53">
        <v>2.41</v>
      </c>
      <c r="K321" s="53">
        <v>19.29</v>
      </c>
      <c r="L321" s="54"/>
    </row>
    <row r="322" spans="1:12" x14ac:dyDescent="0.3">
      <c r="A322" s="31" t="str">
        <f>IF(ISBLANK(B322),"",COUNTA($B$9:B322))</f>
        <v/>
      </c>
      <c r="B322" s="30"/>
      <c r="C322" s="30"/>
      <c r="D322" s="31"/>
      <c r="E322" s="30"/>
      <c r="F322" s="31"/>
      <c r="G322" s="30"/>
      <c r="H322" s="31"/>
      <c r="I322" s="31"/>
      <c r="J322" s="52"/>
      <c r="K322" s="52"/>
      <c r="L322" s="33"/>
    </row>
    <row r="323" spans="1:12" x14ac:dyDescent="0.3">
      <c r="A323" s="26">
        <f>IF(ISBLANK(B323),"",COUNTA($B$9:B323))</f>
        <v>79</v>
      </c>
      <c r="B323" s="55" t="s">
        <v>204</v>
      </c>
      <c r="C323" s="55"/>
      <c r="D323" s="26"/>
      <c r="E323" s="55" t="s">
        <v>205</v>
      </c>
      <c r="F323" s="26"/>
      <c r="G323" s="55"/>
      <c r="H323" s="26"/>
      <c r="I323" s="26">
        <v>2</v>
      </c>
      <c r="J323" s="56"/>
      <c r="K323" s="56">
        <v>87.96</v>
      </c>
      <c r="L323" s="57" t="str">
        <f>IFERROR(VLOOKUP(B323,'DELIVERY LIST'!B:J,9,0),0)</f>
        <v>DHJ</v>
      </c>
    </row>
    <row r="324" spans="1:12" x14ac:dyDescent="0.3">
      <c r="A324" s="46" t="str">
        <f>IF(ISBLANK(B324),"",COUNTA($B$9:B324))</f>
        <v/>
      </c>
      <c r="B324" s="45"/>
      <c r="C324" s="45" t="s">
        <v>369</v>
      </c>
      <c r="D324" s="46"/>
      <c r="E324" s="45" t="s">
        <v>205</v>
      </c>
      <c r="F324" s="46">
        <v>2</v>
      </c>
      <c r="G324" s="45" t="s">
        <v>17</v>
      </c>
      <c r="H324" s="46">
        <v>850</v>
      </c>
      <c r="I324" s="46"/>
      <c r="J324" s="53">
        <v>6.21</v>
      </c>
      <c r="K324" s="53">
        <v>24.85</v>
      </c>
      <c r="L324" s="54"/>
    </row>
    <row r="325" spans="1:12" x14ac:dyDescent="0.3">
      <c r="A325" s="9" t="str">
        <f>IF(ISBLANK(B325),"",COUNTA($B$9:B325))</f>
        <v/>
      </c>
      <c r="B325" s="10"/>
      <c r="C325" s="10" t="s">
        <v>231</v>
      </c>
      <c r="D325" s="9"/>
      <c r="E325" s="10" t="s">
        <v>234</v>
      </c>
      <c r="F325" s="9">
        <v>4</v>
      </c>
      <c r="G325" s="10" t="s">
        <v>17</v>
      </c>
      <c r="H325" s="9">
        <v>63</v>
      </c>
      <c r="I325" s="9"/>
      <c r="J325" s="11">
        <v>0.16</v>
      </c>
      <c r="K325" s="11">
        <v>1.27</v>
      </c>
      <c r="L325" s="12"/>
    </row>
    <row r="326" spans="1:12" x14ac:dyDescent="0.3">
      <c r="A326" s="9" t="str">
        <f>IF(ISBLANK(B326),"",COUNTA($B$9:B326))</f>
        <v/>
      </c>
      <c r="B326" s="10"/>
      <c r="C326" s="10" t="s">
        <v>233</v>
      </c>
      <c r="D326" s="9"/>
      <c r="E326" s="10" t="s">
        <v>59</v>
      </c>
      <c r="F326" s="9">
        <v>2</v>
      </c>
      <c r="G326" s="10" t="s">
        <v>16</v>
      </c>
      <c r="H326" s="9">
        <v>150</v>
      </c>
      <c r="I326" s="9"/>
      <c r="J326" s="11">
        <v>0.94</v>
      </c>
      <c r="K326" s="11">
        <v>3.77</v>
      </c>
      <c r="L326" s="12"/>
    </row>
    <row r="327" spans="1:12" x14ac:dyDescent="0.3">
      <c r="A327" s="9" t="str">
        <f>IF(ISBLANK(B327),"",COUNTA($B$9:B327))</f>
        <v/>
      </c>
      <c r="B327" s="10"/>
      <c r="C327" s="10" t="s">
        <v>235</v>
      </c>
      <c r="D327" s="9"/>
      <c r="E327" s="10" t="s">
        <v>237</v>
      </c>
      <c r="F327" s="9">
        <v>2</v>
      </c>
      <c r="G327" s="10" t="s">
        <v>16</v>
      </c>
      <c r="H327" s="9">
        <v>180</v>
      </c>
      <c r="I327" s="9"/>
      <c r="J327" s="11">
        <v>2.12</v>
      </c>
      <c r="K327" s="11">
        <v>8.48</v>
      </c>
      <c r="L327" s="12"/>
    </row>
    <row r="328" spans="1:12" x14ac:dyDescent="0.3">
      <c r="A328" s="9" t="str">
        <f>IF(ISBLANK(B328),"",COUNTA($B$9:B328))</f>
        <v/>
      </c>
      <c r="B328" s="10"/>
      <c r="C328" s="10" t="s">
        <v>236</v>
      </c>
      <c r="D328" s="9"/>
      <c r="E328" s="10" t="s">
        <v>241</v>
      </c>
      <c r="F328" s="9">
        <v>2</v>
      </c>
      <c r="G328" s="10" t="s">
        <v>17</v>
      </c>
      <c r="H328" s="9">
        <v>300</v>
      </c>
      <c r="I328" s="9"/>
      <c r="J328" s="11">
        <v>8.48</v>
      </c>
      <c r="K328" s="11">
        <v>33.909999999999997</v>
      </c>
      <c r="L328" s="12"/>
    </row>
    <row r="329" spans="1:12" x14ac:dyDescent="0.3">
      <c r="A329" s="9" t="str">
        <f>IF(ISBLANK(B329),"",COUNTA($B$9:B329))</f>
        <v/>
      </c>
      <c r="B329" s="10"/>
      <c r="C329" s="10" t="s">
        <v>244</v>
      </c>
      <c r="D329" s="9"/>
      <c r="E329" s="10" t="s">
        <v>259</v>
      </c>
      <c r="F329" s="9">
        <v>8</v>
      </c>
      <c r="G329" s="10" t="s">
        <v>17</v>
      </c>
      <c r="H329" s="9">
        <v>110</v>
      </c>
      <c r="I329" s="9"/>
      <c r="J329" s="11">
        <v>0.33</v>
      </c>
      <c r="K329" s="11">
        <v>5.21</v>
      </c>
      <c r="L329" s="12"/>
    </row>
    <row r="330" spans="1:12" x14ac:dyDescent="0.3">
      <c r="A330" s="9" t="str">
        <f>IF(ISBLANK(B330),"",COUNTA($B$9:B330))</f>
        <v/>
      </c>
      <c r="B330" s="10"/>
      <c r="C330" s="10" t="s">
        <v>248</v>
      </c>
      <c r="D330" s="9"/>
      <c r="E330" s="10" t="s">
        <v>261</v>
      </c>
      <c r="F330" s="9">
        <v>2</v>
      </c>
      <c r="G330" s="10" t="s">
        <v>17</v>
      </c>
      <c r="H330" s="9">
        <v>180</v>
      </c>
      <c r="I330" s="9"/>
      <c r="J330" s="11">
        <v>1.65</v>
      </c>
      <c r="K330" s="11">
        <v>6.61</v>
      </c>
      <c r="L330" s="12"/>
    </row>
    <row r="331" spans="1:12" x14ac:dyDescent="0.3">
      <c r="A331" s="9" t="str">
        <f>IF(ISBLANK(B331),"",COUNTA($B$9:B331))</f>
        <v/>
      </c>
      <c r="B331" s="10"/>
      <c r="C331" s="10" t="s">
        <v>288</v>
      </c>
      <c r="D331" s="9"/>
      <c r="E331" s="10" t="s">
        <v>289</v>
      </c>
      <c r="F331" s="9">
        <v>2</v>
      </c>
      <c r="G331" s="10" t="s">
        <v>17</v>
      </c>
      <c r="H331" s="9">
        <v>174</v>
      </c>
      <c r="I331" s="9"/>
      <c r="J331" s="11">
        <v>0.44</v>
      </c>
      <c r="K331" s="11">
        <v>1.77</v>
      </c>
      <c r="L331" s="12"/>
    </row>
    <row r="332" spans="1:12" x14ac:dyDescent="0.3">
      <c r="A332" s="9" t="str">
        <f>IF(ISBLANK(B332),"",COUNTA($B$9:B332))</f>
        <v/>
      </c>
      <c r="B332" s="10"/>
      <c r="C332" s="10" t="s">
        <v>290</v>
      </c>
      <c r="D332" s="9"/>
      <c r="E332" s="10" t="s">
        <v>291</v>
      </c>
      <c r="F332" s="9">
        <v>2</v>
      </c>
      <c r="G332" s="10" t="s">
        <v>17</v>
      </c>
      <c r="H332" s="9">
        <v>163</v>
      </c>
      <c r="I332" s="9"/>
      <c r="J332" s="11">
        <v>0.47</v>
      </c>
      <c r="K332" s="11">
        <v>1.88</v>
      </c>
      <c r="L332" s="12"/>
    </row>
    <row r="333" spans="1:12" x14ac:dyDescent="0.3">
      <c r="A333" s="9" t="str">
        <f>IF(ISBLANK(B333),"",COUNTA($B$9:B333))</f>
        <v/>
      </c>
      <c r="B333" s="10"/>
      <c r="C333" s="10" t="s">
        <v>292</v>
      </c>
      <c r="D333" s="9"/>
      <c r="E333" s="10" t="s">
        <v>293</v>
      </c>
      <c r="F333" s="9">
        <v>1</v>
      </c>
      <c r="G333" s="10" t="s">
        <v>16</v>
      </c>
      <c r="H333" s="9">
        <v>50</v>
      </c>
      <c r="I333" s="9"/>
      <c r="J333" s="11">
        <v>0.11</v>
      </c>
      <c r="K333" s="11">
        <v>0.22</v>
      </c>
      <c r="L333" s="12"/>
    </row>
    <row r="334" spans="1:12" x14ac:dyDescent="0.3">
      <c r="A334" s="31" t="str">
        <f>IF(ISBLANK(B334),"",COUNTA($B$9:B334))</f>
        <v/>
      </c>
      <c r="B334" s="30"/>
      <c r="C334" s="30"/>
      <c r="D334" s="31"/>
      <c r="E334" s="30"/>
      <c r="F334" s="31"/>
      <c r="G334" s="30"/>
      <c r="H334" s="31"/>
      <c r="I334" s="31"/>
      <c r="J334" s="52"/>
      <c r="K334" s="52"/>
      <c r="L334" s="33"/>
    </row>
    <row r="335" spans="1:12" x14ac:dyDescent="0.3">
      <c r="A335" s="26">
        <f>IF(ISBLANK(B335),"",COUNTA($B$9:B335))</f>
        <v>80</v>
      </c>
      <c r="B335" s="55" t="s">
        <v>206</v>
      </c>
      <c r="C335" s="55"/>
      <c r="D335" s="26"/>
      <c r="E335" s="55" t="s">
        <v>205</v>
      </c>
      <c r="F335" s="26"/>
      <c r="G335" s="55"/>
      <c r="H335" s="26"/>
      <c r="I335" s="26">
        <v>47</v>
      </c>
      <c r="J335" s="56"/>
      <c r="K335" s="56">
        <v>1011.44</v>
      </c>
      <c r="L335" s="57" t="str">
        <f>IFERROR(VLOOKUP(B335,'DELIVERY LIST'!B:J,9,0),0)</f>
        <v>DHJ</v>
      </c>
    </row>
    <row r="336" spans="1:12" x14ac:dyDescent="0.3">
      <c r="A336" s="46" t="str">
        <f>IF(ISBLANK(B336),"",COUNTA($B$9:B336))</f>
        <v/>
      </c>
      <c r="B336" s="45"/>
      <c r="C336" s="45" t="s">
        <v>369</v>
      </c>
      <c r="D336" s="46"/>
      <c r="E336" s="45" t="s">
        <v>205</v>
      </c>
      <c r="F336" s="46">
        <v>2</v>
      </c>
      <c r="G336" s="45" t="s">
        <v>17</v>
      </c>
      <c r="H336" s="46">
        <v>850</v>
      </c>
      <c r="I336" s="46"/>
      <c r="J336" s="53">
        <v>6.21</v>
      </c>
      <c r="K336" s="53">
        <v>583.94000000000005</v>
      </c>
      <c r="L336" s="54"/>
    </row>
    <row r="337" spans="1:12" x14ac:dyDescent="0.3">
      <c r="A337" s="9" t="str">
        <f>IF(ISBLANK(B337),"",COUNTA($B$9:B337))</f>
        <v/>
      </c>
      <c r="B337" s="10"/>
      <c r="C337" s="10" t="s">
        <v>231</v>
      </c>
      <c r="D337" s="9"/>
      <c r="E337" s="10" t="s">
        <v>234</v>
      </c>
      <c r="F337" s="9">
        <v>4</v>
      </c>
      <c r="G337" s="10" t="s">
        <v>17</v>
      </c>
      <c r="H337" s="9">
        <v>63</v>
      </c>
      <c r="I337" s="9"/>
      <c r="J337" s="11">
        <v>0.16</v>
      </c>
      <c r="K337" s="11">
        <v>29.81</v>
      </c>
      <c r="L337" s="12"/>
    </row>
    <row r="338" spans="1:12" x14ac:dyDescent="0.3">
      <c r="A338" s="9" t="str">
        <f>IF(ISBLANK(B338),"",COUNTA($B$9:B338))</f>
        <v/>
      </c>
      <c r="B338" s="10"/>
      <c r="C338" s="10" t="s">
        <v>233</v>
      </c>
      <c r="D338" s="9"/>
      <c r="E338" s="10" t="s">
        <v>59</v>
      </c>
      <c r="F338" s="9">
        <v>2</v>
      </c>
      <c r="G338" s="10" t="s">
        <v>16</v>
      </c>
      <c r="H338" s="9">
        <v>150</v>
      </c>
      <c r="I338" s="9"/>
      <c r="J338" s="11">
        <v>0.94</v>
      </c>
      <c r="K338" s="11">
        <v>88.55</v>
      </c>
      <c r="L338" s="12"/>
    </row>
    <row r="339" spans="1:12" x14ac:dyDescent="0.3">
      <c r="A339" s="9" t="str">
        <f>IF(ISBLANK(B339),"",COUNTA($B$9:B339))</f>
        <v/>
      </c>
      <c r="B339" s="10"/>
      <c r="C339" s="10" t="s">
        <v>284</v>
      </c>
      <c r="D339" s="9"/>
      <c r="E339" s="10" t="s">
        <v>322</v>
      </c>
      <c r="F339" s="9">
        <v>2</v>
      </c>
      <c r="G339" s="10" t="s">
        <v>41</v>
      </c>
      <c r="H339" s="9">
        <v>90</v>
      </c>
      <c r="I339" s="9"/>
      <c r="J339" s="11">
        <v>0.15</v>
      </c>
      <c r="K339" s="11">
        <v>14.3</v>
      </c>
      <c r="L339" s="12"/>
    </row>
    <row r="340" spans="1:12" x14ac:dyDescent="0.3">
      <c r="A340" s="9" t="str">
        <f>IF(ISBLANK(B340),"",COUNTA($B$9:B340))</f>
        <v/>
      </c>
      <c r="B340" s="10"/>
      <c r="C340" s="10" t="s">
        <v>285</v>
      </c>
      <c r="D340" s="9"/>
      <c r="E340" s="10" t="s">
        <v>59</v>
      </c>
      <c r="F340" s="9">
        <v>2</v>
      </c>
      <c r="G340" s="10" t="s">
        <v>16</v>
      </c>
      <c r="H340" s="9">
        <v>150</v>
      </c>
      <c r="I340" s="9"/>
      <c r="J340" s="11">
        <v>0.94</v>
      </c>
      <c r="K340" s="11">
        <v>88.55</v>
      </c>
      <c r="L340" s="12"/>
    </row>
    <row r="341" spans="1:12" x14ac:dyDescent="0.3">
      <c r="A341" s="9" t="str">
        <f>IF(ISBLANK(B341),"",COUNTA($B$9:B341))</f>
        <v/>
      </c>
      <c r="B341" s="10"/>
      <c r="C341" s="10" t="s">
        <v>286</v>
      </c>
      <c r="D341" s="9"/>
      <c r="E341" s="10" t="s">
        <v>287</v>
      </c>
      <c r="F341" s="9">
        <v>2</v>
      </c>
      <c r="G341" s="10" t="s">
        <v>16</v>
      </c>
      <c r="H341" s="9">
        <v>80</v>
      </c>
      <c r="I341" s="9"/>
      <c r="J341" s="11">
        <v>0.25</v>
      </c>
      <c r="K341" s="11">
        <v>23.38</v>
      </c>
      <c r="L341" s="12"/>
    </row>
    <row r="342" spans="1:12" x14ac:dyDescent="0.3">
      <c r="A342" s="9" t="str">
        <f>IF(ISBLANK(B342),"",COUNTA($B$9:B342))</f>
        <v/>
      </c>
      <c r="B342" s="10"/>
      <c r="C342" s="10" t="s">
        <v>288</v>
      </c>
      <c r="D342" s="9"/>
      <c r="E342" s="10" t="s">
        <v>289</v>
      </c>
      <c r="F342" s="9">
        <v>4</v>
      </c>
      <c r="G342" s="10" t="s">
        <v>17</v>
      </c>
      <c r="H342" s="9">
        <v>174</v>
      </c>
      <c r="I342" s="9"/>
      <c r="J342" s="11">
        <v>0.44</v>
      </c>
      <c r="K342" s="11">
        <v>83.04</v>
      </c>
      <c r="L342" s="12"/>
    </row>
    <row r="343" spans="1:12" x14ac:dyDescent="0.3">
      <c r="A343" s="9" t="str">
        <f>IF(ISBLANK(B343),"",COUNTA($B$9:B343))</f>
        <v/>
      </c>
      <c r="B343" s="10"/>
      <c r="C343" s="10" t="s">
        <v>290</v>
      </c>
      <c r="D343" s="9"/>
      <c r="E343" s="10" t="s">
        <v>291</v>
      </c>
      <c r="F343" s="9">
        <v>4</v>
      </c>
      <c r="G343" s="10" t="s">
        <v>17</v>
      </c>
      <c r="H343" s="9">
        <v>163</v>
      </c>
      <c r="I343" s="9"/>
      <c r="J343" s="11">
        <v>0.47</v>
      </c>
      <c r="K343" s="11">
        <v>88.53</v>
      </c>
      <c r="L343" s="12"/>
    </row>
    <row r="344" spans="1:12" x14ac:dyDescent="0.3">
      <c r="A344" s="9" t="str">
        <f>IF(ISBLANK(B344),"",COUNTA($B$9:B344))</f>
        <v/>
      </c>
      <c r="B344" s="10"/>
      <c r="C344" s="10" t="s">
        <v>292</v>
      </c>
      <c r="D344" s="9"/>
      <c r="E344" s="10" t="s">
        <v>293</v>
      </c>
      <c r="F344" s="9">
        <v>1</v>
      </c>
      <c r="G344" s="10" t="s">
        <v>16</v>
      </c>
      <c r="H344" s="9">
        <v>50</v>
      </c>
      <c r="I344" s="9"/>
      <c r="J344" s="11">
        <v>0.11</v>
      </c>
      <c r="K344" s="11">
        <v>5.09</v>
      </c>
      <c r="L344" s="12"/>
    </row>
    <row r="345" spans="1:12" x14ac:dyDescent="0.3">
      <c r="A345" s="9" t="str">
        <f>IF(ISBLANK(B345),"",COUNTA($B$9:B345))</f>
        <v/>
      </c>
      <c r="B345" s="10"/>
      <c r="C345" s="10" t="s">
        <v>298</v>
      </c>
      <c r="D345" s="9"/>
      <c r="E345" s="10" t="s">
        <v>324</v>
      </c>
      <c r="F345" s="9">
        <v>2</v>
      </c>
      <c r="G345" s="10" t="s">
        <v>41</v>
      </c>
      <c r="H345" s="9">
        <v>94</v>
      </c>
      <c r="I345" s="9"/>
      <c r="J345" s="11">
        <v>7.0000000000000007E-2</v>
      </c>
      <c r="K345" s="11">
        <v>6.26</v>
      </c>
      <c r="L345" s="12"/>
    </row>
    <row r="346" spans="1:12" x14ac:dyDescent="0.3">
      <c r="A346" s="31" t="str">
        <f>IF(ISBLANK(B346),"",COUNTA($B$9:B346))</f>
        <v/>
      </c>
      <c r="B346" s="30"/>
      <c r="C346" s="30"/>
      <c r="D346" s="31"/>
      <c r="E346" s="30"/>
      <c r="F346" s="31"/>
      <c r="G346" s="30"/>
      <c r="H346" s="31"/>
      <c r="I346" s="31"/>
      <c r="J346" s="52"/>
      <c r="K346" s="52"/>
      <c r="L346" s="33"/>
    </row>
    <row r="347" spans="1:12" x14ac:dyDescent="0.3">
      <c r="A347" s="26">
        <f>IF(ISBLANK(B347),"",COUNTA($B$9:B347))</f>
        <v>81</v>
      </c>
      <c r="B347" s="55" t="s">
        <v>207</v>
      </c>
      <c r="C347" s="55"/>
      <c r="D347" s="26"/>
      <c r="E347" s="55" t="s">
        <v>49</v>
      </c>
      <c r="F347" s="26"/>
      <c r="G347" s="55"/>
      <c r="H347" s="26"/>
      <c r="I347" s="26">
        <v>4</v>
      </c>
      <c r="J347" s="56"/>
      <c r="K347" s="56">
        <v>339.59</v>
      </c>
      <c r="L347" s="57" t="str">
        <f>IFERROR(VLOOKUP(B347,'DELIVERY LIST'!B:J,9,0),0)</f>
        <v>WIRE ROPE</v>
      </c>
    </row>
    <row r="348" spans="1:12" x14ac:dyDescent="0.3">
      <c r="A348" s="46" t="str">
        <f>IF(ISBLANK(B348),"",COUNTA($B$9:B348))</f>
        <v/>
      </c>
      <c r="B348" s="45"/>
      <c r="C348" s="45" t="s">
        <v>207</v>
      </c>
      <c r="D348" s="46"/>
      <c r="E348" s="45" t="s">
        <v>49</v>
      </c>
      <c r="F348" s="46">
        <v>1</v>
      </c>
      <c r="G348" s="45" t="s">
        <v>337</v>
      </c>
      <c r="H348" s="46">
        <v>59745</v>
      </c>
      <c r="I348" s="46"/>
      <c r="J348" s="53">
        <v>84.9</v>
      </c>
      <c r="K348" s="53">
        <v>339.59</v>
      </c>
      <c r="L348" s="54"/>
    </row>
    <row r="349" spans="1:12" x14ac:dyDescent="0.3">
      <c r="A349" s="31" t="str">
        <f>IF(ISBLANK(B349),"",COUNTA($B$9:B349))</f>
        <v/>
      </c>
      <c r="B349" s="30"/>
      <c r="C349" s="30"/>
      <c r="D349" s="31"/>
      <c r="E349" s="30"/>
      <c r="F349" s="31"/>
      <c r="G349" s="30"/>
      <c r="H349" s="31"/>
      <c r="I349" s="31"/>
      <c r="J349" s="52"/>
      <c r="K349" s="52"/>
      <c r="L349" s="33"/>
    </row>
    <row r="350" spans="1:12" x14ac:dyDescent="0.3">
      <c r="A350" s="26">
        <f>IF(ISBLANK(B350),"",COUNTA($B$9:B350))</f>
        <v>82</v>
      </c>
      <c r="B350" s="55" t="s">
        <v>210</v>
      </c>
      <c r="C350" s="55"/>
      <c r="D350" s="26"/>
      <c r="E350" s="55" t="s">
        <v>211</v>
      </c>
      <c r="F350" s="26"/>
      <c r="G350" s="55"/>
      <c r="H350" s="26"/>
      <c r="I350" s="26">
        <v>8</v>
      </c>
      <c r="J350" s="56"/>
      <c r="K350" s="56">
        <v>12.25</v>
      </c>
      <c r="L350" s="57" t="str">
        <f>IFERROR(VLOOKUP(B350,'DELIVERY LIST'!B:J,9,0),0)</f>
        <v>PAK HARRY</v>
      </c>
    </row>
    <row r="351" spans="1:12" x14ac:dyDescent="0.3">
      <c r="A351" s="46" t="str">
        <f>IF(ISBLANK(B351),"",COUNTA($B$9:B351))</f>
        <v/>
      </c>
      <c r="B351" s="45"/>
      <c r="C351" s="45" t="s">
        <v>210</v>
      </c>
      <c r="D351" s="46"/>
      <c r="E351" s="45" t="s">
        <v>211</v>
      </c>
      <c r="F351" s="46">
        <v>1</v>
      </c>
      <c r="G351" s="45" t="s">
        <v>337</v>
      </c>
      <c r="H351" s="46">
        <v>336</v>
      </c>
      <c r="I351" s="46"/>
      <c r="J351" s="53">
        <v>1.53</v>
      </c>
      <c r="K351" s="53">
        <v>12.25</v>
      </c>
      <c r="L351" s="54"/>
    </row>
    <row r="352" spans="1:12" x14ac:dyDescent="0.3">
      <c r="A352" s="31" t="str">
        <f>IF(ISBLANK(B352),"",COUNTA($B$9:B352))</f>
        <v/>
      </c>
      <c r="B352" s="30"/>
      <c r="C352" s="30"/>
      <c r="D352" s="31"/>
      <c r="E352" s="30"/>
      <c r="F352" s="31"/>
      <c r="G352" s="30"/>
      <c r="H352" s="31"/>
      <c r="I352" s="31"/>
      <c r="J352" s="52"/>
      <c r="K352" s="52"/>
      <c r="L352" s="33"/>
    </row>
    <row r="353" spans="1:12" x14ac:dyDescent="0.3">
      <c r="A353" s="26">
        <f>IF(ISBLANK(B353),"",COUNTA($B$9:B353))</f>
        <v>83</v>
      </c>
      <c r="B353" s="55" t="s">
        <v>212</v>
      </c>
      <c r="C353" s="55"/>
      <c r="D353" s="26"/>
      <c r="E353" s="55" t="s">
        <v>61</v>
      </c>
      <c r="F353" s="26"/>
      <c r="G353" s="55"/>
      <c r="H353" s="26"/>
      <c r="I353" s="26">
        <v>20</v>
      </c>
      <c r="J353" s="56"/>
      <c r="K353" s="56">
        <v>0</v>
      </c>
      <c r="L353" s="57" t="str">
        <f>IFERROR(VLOOKUP(B353,'DELIVERY LIST'!B:J,9,0),0)</f>
        <v>PAK HARRY</v>
      </c>
    </row>
    <row r="354" spans="1:12" x14ac:dyDescent="0.3">
      <c r="A354" s="46" t="str">
        <f>IF(ISBLANK(B354),"",COUNTA($B$9:B354))</f>
        <v/>
      </c>
      <c r="B354" s="45"/>
      <c r="C354" s="45" t="s">
        <v>212</v>
      </c>
      <c r="D354" s="46"/>
      <c r="E354" s="45" t="s">
        <v>61</v>
      </c>
      <c r="F354" s="46">
        <v>1</v>
      </c>
      <c r="G354" s="45" t="s">
        <v>340</v>
      </c>
      <c r="H354" s="46">
        <v>217</v>
      </c>
      <c r="I354" s="46"/>
      <c r="J354" s="53">
        <v>0</v>
      </c>
      <c r="K354" s="53">
        <v>0</v>
      </c>
      <c r="L354" s="54"/>
    </row>
    <row r="355" spans="1:12" x14ac:dyDescent="0.3">
      <c r="A355" s="83"/>
      <c r="B355" s="84"/>
      <c r="C355" s="84"/>
      <c r="D355" s="83"/>
      <c r="E355" s="84"/>
      <c r="F355" s="83"/>
      <c r="G355" s="84"/>
      <c r="H355" s="83"/>
      <c r="I355" s="83"/>
      <c r="J355" s="85"/>
      <c r="K355" s="85"/>
      <c r="L355" s="86"/>
    </row>
    <row r="356" spans="1:12" ht="15" customHeight="1" x14ac:dyDescent="0.3">
      <c r="A356" s="79"/>
      <c r="B356" s="80"/>
      <c r="C356" s="80"/>
      <c r="D356" s="79"/>
      <c r="E356" s="80"/>
      <c r="F356" s="79"/>
      <c r="G356" s="80"/>
      <c r="H356" s="79"/>
      <c r="I356" s="79"/>
      <c r="J356" s="81"/>
      <c r="K356" s="81">
        <f>SUM(K9:K355)/2</f>
        <v>16739.754999999986</v>
      </c>
      <c r="L356" s="82" t="s">
        <v>11</v>
      </c>
    </row>
  </sheetData>
  <autoFilter ref="A8:L356" xr:uid="{00000000-0001-0000-0200-000000000000}"/>
  <mergeCells count="1">
    <mergeCell ref="A3:B3"/>
  </mergeCells>
  <phoneticPr fontId="23" type="noConversion"/>
  <pageMargins left="0.70866141732283472" right="0.70866141732283472" top="0.74803149606299213" bottom="0.74803149606299213" header="0.31496062992125984" footer="0.31496062992125984"/>
  <pageSetup paperSize="9" scale="6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CC9F5-0A0A-416C-A3C9-9F78AB9958B3}">
  <dimension ref="C4:M53"/>
  <sheetViews>
    <sheetView showGridLines="0" zoomScale="85" zoomScaleNormal="85" zoomScaleSheetLayoutView="100" workbookViewId="0">
      <selection activeCell="F21" sqref="F21"/>
    </sheetView>
  </sheetViews>
  <sheetFormatPr defaultRowHeight="14.4" x14ac:dyDescent="0.3"/>
  <cols>
    <col min="3" max="3" width="5.44140625" customWidth="1"/>
    <col min="4" max="4" width="11.21875" customWidth="1"/>
    <col min="5" max="5" width="21.88671875" bestFit="1" customWidth="1"/>
    <col min="6" max="6" width="13" customWidth="1"/>
    <col min="7" max="7" width="11.21875" customWidth="1"/>
    <col min="8" max="8" width="13" hidden="1" customWidth="1"/>
    <col min="9" max="9" width="8.88671875" style="62" hidden="1" customWidth="1"/>
    <col min="10" max="10" width="16.109375" style="62" customWidth="1"/>
    <col min="11" max="11" width="16" style="62" customWidth="1"/>
    <col min="12" max="12" width="12.33203125" customWidth="1"/>
    <col min="14" max="14" width="12.21875" bestFit="1" customWidth="1"/>
    <col min="256" max="256" width="7" customWidth="1"/>
    <col min="257" max="257" width="11.21875" customWidth="1"/>
    <col min="259" max="259" width="13.5546875" customWidth="1"/>
    <col min="261" max="261" width="11.21875" customWidth="1"/>
    <col min="262" max="262" width="12.44140625" customWidth="1"/>
    <col min="263" max="263" width="17.44140625" customWidth="1"/>
    <col min="265" max="266" width="12.21875" bestFit="1" customWidth="1"/>
    <col min="267" max="267" width="12.21875" customWidth="1"/>
    <col min="512" max="512" width="7" customWidth="1"/>
    <col min="513" max="513" width="11.21875" customWidth="1"/>
    <col min="515" max="515" width="13.5546875" customWidth="1"/>
    <col min="517" max="517" width="11.21875" customWidth="1"/>
    <col min="518" max="518" width="12.44140625" customWidth="1"/>
    <col min="519" max="519" width="17.44140625" customWidth="1"/>
    <col min="521" max="522" width="12.21875" bestFit="1" customWidth="1"/>
    <col min="523" max="523" width="12.21875" customWidth="1"/>
    <col min="768" max="768" width="7" customWidth="1"/>
    <col min="769" max="769" width="11.21875" customWidth="1"/>
    <col min="771" max="771" width="13.5546875" customWidth="1"/>
    <col min="773" max="773" width="11.21875" customWidth="1"/>
    <col min="774" max="774" width="12.44140625" customWidth="1"/>
    <col min="775" max="775" width="17.44140625" customWidth="1"/>
    <col min="777" max="778" width="12.21875" bestFit="1" customWidth="1"/>
    <col min="779" max="779" width="12.21875" customWidth="1"/>
    <col min="1024" max="1024" width="7" customWidth="1"/>
    <col min="1025" max="1025" width="11.21875" customWidth="1"/>
    <col min="1027" max="1027" width="13.5546875" customWidth="1"/>
    <col min="1029" max="1029" width="11.21875" customWidth="1"/>
    <col min="1030" max="1030" width="12.44140625" customWidth="1"/>
    <col min="1031" max="1031" width="17.44140625" customWidth="1"/>
    <col min="1033" max="1034" width="12.21875" bestFit="1" customWidth="1"/>
    <col min="1035" max="1035" width="12.21875" customWidth="1"/>
    <col min="1280" max="1280" width="7" customWidth="1"/>
    <col min="1281" max="1281" width="11.21875" customWidth="1"/>
    <col min="1283" max="1283" width="13.5546875" customWidth="1"/>
    <col min="1285" max="1285" width="11.21875" customWidth="1"/>
    <col min="1286" max="1286" width="12.44140625" customWidth="1"/>
    <col min="1287" max="1287" width="17.44140625" customWidth="1"/>
    <col min="1289" max="1290" width="12.21875" bestFit="1" customWidth="1"/>
    <col min="1291" max="1291" width="12.21875" customWidth="1"/>
    <col min="1536" max="1536" width="7" customWidth="1"/>
    <col min="1537" max="1537" width="11.21875" customWidth="1"/>
    <col min="1539" max="1539" width="13.5546875" customWidth="1"/>
    <col min="1541" max="1541" width="11.21875" customWidth="1"/>
    <col min="1542" max="1542" width="12.44140625" customWidth="1"/>
    <col min="1543" max="1543" width="17.44140625" customWidth="1"/>
    <col min="1545" max="1546" width="12.21875" bestFit="1" customWidth="1"/>
    <col min="1547" max="1547" width="12.21875" customWidth="1"/>
    <col min="1792" max="1792" width="7" customWidth="1"/>
    <col min="1793" max="1793" width="11.21875" customWidth="1"/>
    <col min="1795" max="1795" width="13.5546875" customWidth="1"/>
    <col min="1797" max="1797" width="11.21875" customWidth="1"/>
    <col min="1798" max="1798" width="12.44140625" customWidth="1"/>
    <col min="1799" max="1799" width="17.44140625" customWidth="1"/>
    <col min="1801" max="1802" width="12.21875" bestFit="1" customWidth="1"/>
    <col min="1803" max="1803" width="12.21875" customWidth="1"/>
    <col min="2048" max="2048" width="7" customWidth="1"/>
    <col min="2049" max="2049" width="11.21875" customWidth="1"/>
    <col min="2051" max="2051" width="13.5546875" customWidth="1"/>
    <col min="2053" max="2053" width="11.21875" customWidth="1"/>
    <col min="2054" max="2054" width="12.44140625" customWidth="1"/>
    <col min="2055" max="2055" width="17.44140625" customWidth="1"/>
    <col min="2057" max="2058" width="12.21875" bestFit="1" customWidth="1"/>
    <col min="2059" max="2059" width="12.21875" customWidth="1"/>
    <col min="2304" max="2304" width="7" customWidth="1"/>
    <col min="2305" max="2305" width="11.21875" customWidth="1"/>
    <col min="2307" max="2307" width="13.5546875" customWidth="1"/>
    <col min="2309" max="2309" width="11.21875" customWidth="1"/>
    <col min="2310" max="2310" width="12.44140625" customWidth="1"/>
    <col min="2311" max="2311" width="17.44140625" customWidth="1"/>
    <col min="2313" max="2314" width="12.21875" bestFit="1" customWidth="1"/>
    <col min="2315" max="2315" width="12.21875" customWidth="1"/>
    <col min="2560" max="2560" width="7" customWidth="1"/>
    <col min="2561" max="2561" width="11.21875" customWidth="1"/>
    <col min="2563" max="2563" width="13.5546875" customWidth="1"/>
    <col min="2565" max="2565" width="11.21875" customWidth="1"/>
    <col min="2566" max="2566" width="12.44140625" customWidth="1"/>
    <col min="2567" max="2567" width="17.44140625" customWidth="1"/>
    <col min="2569" max="2570" width="12.21875" bestFit="1" customWidth="1"/>
    <col min="2571" max="2571" width="12.21875" customWidth="1"/>
    <col min="2816" max="2816" width="7" customWidth="1"/>
    <col min="2817" max="2817" width="11.21875" customWidth="1"/>
    <col min="2819" max="2819" width="13.5546875" customWidth="1"/>
    <col min="2821" max="2821" width="11.21875" customWidth="1"/>
    <col min="2822" max="2822" width="12.44140625" customWidth="1"/>
    <col min="2823" max="2823" width="17.44140625" customWidth="1"/>
    <col min="2825" max="2826" width="12.21875" bestFit="1" customWidth="1"/>
    <col min="2827" max="2827" width="12.21875" customWidth="1"/>
    <col min="3072" max="3072" width="7" customWidth="1"/>
    <col min="3073" max="3073" width="11.21875" customWidth="1"/>
    <col min="3075" max="3075" width="13.5546875" customWidth="1"/>
    <col min="3077" max="3077" width="11.21875" customWidth="1"/>
    <col min="3078" max="3078" width="12.44140625" customWidth="1"/>
    <col min="3079" max="3079" width="17.44140625" customWidth="1"/>
    <col min="3081" max="3082" width="12.21875" bestFit="1" customWidth="1"/>
    <col min="3083" max="3083" width="12.21875" customWidth="1"/>
    <col min="3328" max="3328" width="7" customWidth="1"/>
    <col min="3329" max="3329" width="11.21875" customWidth="1"/>
    <col min="3331" max="3331" width="13.5546875" customWidth="1"/>
    <col min="3333" max="3333" width="11.21875" customWidth="1"/>
    <col min="3334" max="3334" width="12.44140625" customWidth="1"/>
    <col min="3335" max="3335" width="17.44140625" customWidth="1"/>
    <col min="3337" max="3338" width="12.21875" bestFit="1" customWidth="1"/>
    <col min="3339" max="3339" width="12.21875" customWidth="1"/>
    <col min="3584" max="3584" width="7" customWidth="1"/>
    <col min="3585" max="3585" width="11.21875" customWidth="1"/>
    <col min="3587" max="3587" width="13.5546875" customWidth="1"/>
    <col min="3589" max="3589" width="11.21875" customWidth="1"/>
    <col min="3590" max="3590" width="12.44140625" customWidth="1"/>
    <col min="3591" max="3591" width="17.44140625" customWidth="1"/>
    <col min="3593" max="3594" width="12.21875" bestFit="1" customWidth="1"/>
    <col min="3595" max="3595" width="12.21875" customWidth="1"/>
    <col min="3840" max="3840" width="7" customWidth="1"/>
    <col min="3841" max="3841" width="11.21875" customWidth="1"/>
    <col min="3843" max="3843" width="13.5546875" customWidth="1"/>
    <col min="3845" max="3845" width="11.21875" customWidth="1"/>
    <col min="3846" max="3846" width="12.44140625" customWidth="1"/>
    <col min="3847" max="3847" width="17.44140625" customWidth="1"/>
    <col min="3849" max="3850" width="12.21875" bestFit="1" customWidth="1"/>
    <col min="3851" max="3851" width="12.21875" customWidth="1"/>
    <col min="4096" max="4096" width="7" customWidth="1"/>
    <col min="4097" max="4097" width="11.21875" customWidth="1"/>
    <col min="4099" max="4099" width="13.5546875" customWidth="1"/>
    <col min="4101" max="4101" width="11.21875" customWidth="1"/>
    <col min="4102" max="4102" width="12.44140625" customWidth="1"/>
    <col min="4103" max="4103" width="17.44140625" customWidth="1"/>
    <col min="4105" max="4106" width="12.21875" bestFit="1" customWidth="1"/>
    <col min="4107" max="4107" width="12.21875" customWidth="1"/>
    <col min="4352" max="4352" width="7" customWidth="1"/>
    <col min="4353" max="4353" width="11.21875" customWidth="1"/>
    <col min="4355" max="4355" width="13.5546875" customWidth="1"/>
    <col min="4357" max="4357" width="11.21875" customWidth="1"/>
    <col min="4358" max="4358" width="12.44140625" customWidth="1"/>
    <col min="4359" max="4359" width="17.44140625" customWidth="1"/>
    <col min="4361" max="4362" width="12.21875" bestFit="1" customWidth="1"/>
    <col min="4363" max="4363" width="12.21875" customWidth="1"/>
    <col min="4608" max="4608" width="7" customWidth="1"/>
    <col min="4609" max="4609" width="11.21875" customWidth="1"/>
    <col min="4611" max="4611" width="13.5546875" customWidth="1"/>
    <col min="4613" max="4613" width="11.21875" customWidth="1"/>
    <col min="4614" max="4614" width="12.44140625" customWidth="1"/>
    <col min="4615" max="4615" width="17.44140625" customWidth="1"/>
    <col min="4617" max="4618" width="12.21875" bestFit="1" customWidth="1"/>
    <col min="4619" max="4619" width="12.21875" customWidth="1"/>
    <col min="4864" max="4864" width="7" customWidth="1"/>
    <col min="4865" max="4865" width="11.21875" customWidth="1"/>
    <col min="4867" max="4867" width="13.5546875" customWidth="1"/>
    <col min="4869" max="4869" width="11.21875" customWidth="1"/>
    <col min="4870" max="4870" width="12.44140625" customWidth="1"/>
    <col min="4871" max="4871" width="17.44140625" customWidth="1"/>
    <col min="4873" max="4874" width="12.21875" bestFit="1" customWidth="1"/>
    <col min="4875" max="4875" width="12.21875" customWidth="1"/>
    <col min="5120" max="5120" width="7" customWidth="1"/>
    <col min="5121" max="5121" width="11.21875" customWidth="1"/>
    <col min="5123" max="5123" width="13.5546875" customWidth="1"/>
    <col min="5125" max="5125" width="11.21875" customWidth="1"/>
    <col min="5126" max="5126" width="12.44140625" customWidth="1"/>
    <col min="5127" max="5127" width="17.44140625" customWidth="1"/>
    <col min="5129" max="5130" width="12.21875" bestFit="1" customWidth="1"/>
    <col min="5131" max="5131" width="12.21875" customWidth="1"/>
    <col min="5376" max="5376" width="7" customWidth="1"/>
    <col min="5377" max="5377" width="11.21875" customWidth="1"/>
    <col min="5379" max="5379" width="13.5546875" customWidth="1"/>
    <col min="5381" max="5381" width="11.21875" customWidth="1"/>
    <col min="5382" max="5382" width="12.44140625" customWidth="1"/>
    <col min="5383" max="5383" width="17.44140625" customWidth="1"/>
    <col min="5385" max="5386" width="12.21875" bestFit="1" customWidth="1"/>
    <col min="5387" max="5387" width="12.21875" customWidth="1"/>
    <col min="5632" max="5632" width="7" customWidth="1"/>
    <col min="5633" max="5633" width="11.21875" customWidth="1"/>
    <col min="5635" max="5635" width="13.5546875" customWidth="1"/>
    <col min="5637" max="5637" width="11.21875" customWidth="1"/>
    <col min="5638" max="5638" width="12.44140625" customWidth="1"/>
    <col min="5639" max="5639" width="17.44140625" customWidth="1"/>
    <col min="5641" max="5642" width="12.21875" bestFit="1" customWidth="1"/>
    <col min="5643" max="5643" width="12.21875" customWidth="1"/>
    <col min="5888" max="5888" width="7" customWidth="1"/>
    <col min="5889" max="5889" width="11.21875" customWidth="1"/>
    <col min="5891" max="5891" width="13.5546875" customWidth="1"/>
    <col min="5893" max="5893" width="11.21875" customWidth="1"/>
    <col min="5894" max="5894" width="12.44140625" customWidth="1"/>
    <col min="5895" max="5895" width="17.44140625" customWidth="1"/>
    <col min="5897" max="5898" width="12.21875" bestFit="1" customWidth="1"/>
    <col min="5899" max="5899" width="12.21875" customWidth="1"/>
    <col min="6144" max="6144" width="7" customWidth="1"/>
    <col min="6145" max="6145" width="11.21875" customWidth="1"/>
    <col min="6147" max="6147" width="13.5546875" customWidth="1"/>
    <col min="6149" max="6149" width="11.21875" customWidth="1"/>
    <col min="6150" max="6150" width="12.44140625" customWidth="1"/>
    <col min="6151" max="6151" width="17.44140625" customWidth="1"/>
    <col min="6153" max="6154" width="12.21875" bestFit="1" customWidth="1"/>
    <col min="6155" max="6155" width="12.21875" customWidth="1"/>
    <col min="6400" max="6400" width="7" customWidth="1"/>
    <col min="6401" max="6401" width="11.21875" customWidth="1"/>
    <col min="6403" max="6403" width="13.5546875" customWidth="1"/>
    <col min="6405" max="6405" width="11.21875" customWidth="1"/>
    <col min="6406" max="6406" width="12.44140625" customWidth="1"/>
    <col min="6407" max="6407" width="17.44140625" customWidth="1"/>
    <col min="6409" max="6410" width="12.21875" bestFit="1" customWidth="1"/>
    <col min="6411" max="6411" width="12.21875" customWidth="1"/>
    <col min="6656" max="6656" width="7" customWidth="1"/>
    <col min="6657" max="6657" width="11.21875" customWidth="1"/>
    <col min="6659" max="6659" width="13.5546875" customWidth="1"/>
    <col min="6661" max="6661" width="11.21875" customWidth="1"/>
    <col min="6662" max="6662" width="12.44140625" customWidth="1"/>
    <col min="6663" max="6663" width="17.44140625" customWidth="1"/>
    <col min="6665" max="6666" width="12.21875" bestFit="1" customWidth="1"/>
    <col min="6667" max="6667" width="12.21875" customWidth="1"/>
    <col min="6912" max="6912" width="7" customWidth="1"/>
    <col min="6913" max="6913" width="11.21875" customWidth="1"/>
    <col min="6915" max="6915" width="13.5546875" customWidth="1"/>
    <col min="6917" max="6917" width="11.21875" customWidth="1"/>
    <col min="6918" max="6918" width="12.44140625" customWidth="1"/>
    <col min="6919" max="6919" width="17.44140625" customWidth="1"/>
    <col min="6921" max="6922" width="12.21875" bestFit="1" customWidth="1"/>
    <col min="6923" max="6923" width="12.21875" customWidth="1"/>
    <col min="7168" max="7168" width="7" customWidth="1"/>
    <col min="7169" max="7169" width="11.21875" customWidth="1"/>
    <col min="7171" max="7171" width="13.5546875" customWidth="1"/>
    <col min="7173" max="7173" width="11.21875" customWidth="1"/>
    <col min="7174" max="7174" width="12.44140625" customWidth="1"/>
    <col min="7175" max="7175" width="17.44140625" customWidth="1"/>
    <col min="7177" max="7178" width="12.21875" bestFit="1" customWidth="1"/>
    <col min="7179" max="7179" width="12.21875" customWidth="1"/>
    <col min="7424" max="7424" width="7" customWidth="1"/>
    <col min="7425" max="7425" width="11.21875" customWidth="1"/>
    <col min="7427" max="7427" width="13.5546875" customWidth="1"/>
    <col min="7429" max="7429" width="11.21875" customWidth="1"/>
    <col min="7430" max="7430" width="12.44140625" customWidth="1"/>
    <col min="7431" max="7431" width="17.44140625" customWidth="1"/>
    <col min="7433" max="7434" width="12.21875" bestFit="1" customWidth="1"/>
    <col min="7435" max="7435" width="12.21875" customWidth="1"/>
    <col min="7680" max="7680" width="7" customWidth="1"/>
    <col min="7681" max="7681" width="11.21875" customWidth="1"/>
    <col min="7683" max="7683" width="13.5546875" customWidth="1"/>
    <col min="7685" max="7685" width="11.21875" customWidth="1"/>
    <col min="7686" max="7686" width="12.44140625" customWidth="1"/>
    <col min="7687" max="7687" width="17.44140625" customWidth="1"/>
    <col min="7689" max="7690" width="12.21875" bestFit="1" customWidth="1"/>
    <col min="7691" max="7691" width="12.21875" customWidth="1"/>
    <col min="7936" max="7936" width="7" customWidth="1"/>
    <col min="7937" max="7937" width="11.21875" customWidth="1"/>
    <col min="7939" max="7939" width="13.5546875" customWidth="1"/>
    <col min="7941" max="7941" width="11.21875" customWidth="1"/>
    <col min="7942" max="7942" width="12.44140625" customWidth="1"/>
    <col min="7943" max="7943" width="17.44140625" customWidth="1"/>
    <col min="7945" max="7946" width="12.21875" bestFit="1" customWidth="1"/>
    <col min="7947" max="7947" width="12.21875" customWidth="1"/>
    <col min="8192" max="8192" width="7" customWidth="1"/>
    <col min="8193" max="8193" width="11.21875" customWidth="1"/>
    <col min="8195" max="8195" width="13.5546875" customWidth="1"/>
    <col min="8197" max="8197" width="11.21875" customWidth="1"/>
    <col min="8198" max="8198" width="12.44140625" customWidth="1"/>
    <col min="8199" max="8199" width="17.44140625" customWidth="1"/>
    <col min="8201" max="8202" width="12.21875" bestFit="1" customWidth="1"/>
    <col min="8203" max="8203" width="12.21875" customWidth="1"/>
    <col min="8448" max="8448" width="7" customWidth="1"/>
    <col min="8449" max="8449" width="11.21875" customWidth="1"/>
    <col min="8451" max="8451" width="13.5546875" customWidth="1"/>
    <col min="8453" max="8453" width="11.21875" customWidth="1"/>
    <col min="8454" max="8454" width="12.44140625" customWidth="1"/>
    <col min="8455" max="8455" width="17.44140625" customWidth="1"/>
    <col min="8457" max="8458" width="12.21875" bestFit="1" customWidth="1"/>
    <col min="8459" max="8459" width="12.21875" customWidth="1"/>
    <col min="8704" max="8704" width="7" customWidth="1"/>
    <col min="8705" max="8705" width="11.21875" customWidth="1"/>
    <col min="8707" max="8707" width="13.5546875" customWidth="1"/>
    <col min="8709" max="8709" width="11.21875" customWidth="1"/>
    <col min="8710" max="8710" width="12.44140625" customWidth="1"/>
    <col min="8711" max="8711" width="17.44140625" customWidth="1"/>
    <col min="8713" max="8714" width="12.21875" bestFit="1" customWidth="1"/>
    <col min="8715" max="8715" width="12.21875" customWidth="1"/>
    <col min="8960" max="8960" width="7" customWidth="1"/>
    <col min="8961" max="8961" width="11.21875" customWidth="1"/>
    <col min="8963" max="8963" width="13.5546875" customWidth="1"/>
    <col min="8965" max="8965" width="11.21875" customWidth="1"/>
    <col min="8966" max="8966" width="12.44140625" customWidth="1"/>
    <col min="8967" max="8967" width="17.44140625" customWidth="1"/>
    <col min="8969" max="8970" width="12.21875" bestFit="1" customWidth="1"/>
    <col min="8971" max="8971" width="12.21875" customWidth="1"/>
    <col min="9216" max="9216" width="7" customWidth="1"/>
    <col min="9217" max="9217" width="11.21875" customWidth="1"/>
    <col min="9219" max="9219" width="13.5546875" customWidth="1"/>
    <col min="9221" max="9221" width="11.21875" customWidth="1"/>
    <col min="9222" max="9222" width="12.44140625" customWidth="1"/>
    <col min="9223" max="9223" width="17.44140625" customWidth="1"/>
    <col min="9225" max="9226" width="12.21875" bestFit="1" customWidth="1"/>
    <col min="9227" max="9227" width="12.21875" customWidth="1"/>
    <col min="9472" max="9472" width="7" customWidth="1"/>
    <col min="9473" max="9473" width="11.21875" customWidth="1"/>
    <col min="9475" max="9475" width="13.5546875" customWidth="1"/>
    <col min="9477" max="9477" width="11.21875" customWidth="1"/>
    <col min="9478" max="9478" width="12.44140625" customWidth="1"/>
    <col min="9479" max="9479" width="17.44140625" customWidth="1"/>
    <col min="9481" max="9482" width="12.21875" bestFit="1" customWidth="1"/>
    <col min="9483" max="9483" width="12.21875" customWidth="1"/>
    <col min="9728" max="9728" width="7" customWidth="1"/>
    <col min="9729" max="9729" width="11.21875" customWidth="1"/>
    <col min="9731" max="9731" width="13.5546875" customWidth="1"/>
    <col min="9733" max="9733" width="11.21875" customWidth="1"/>
    <col min="9734" max="9734" width="12.44140625" customWidth="1"/>
    <col min="9735" max="9735" width="17.44140625" customWidth="1"/>
    <col min="9737" max="9738" width="12.21875" bestFit="1" customWidth="1"/>
    <col min="9739" max="9739" width="12.21875" customWidth="1"/>
    <col min="9984" max="9984" width="7" customWidth="1"/>
    <col min="9985" max="9985" width="11.21875" customWidth="1"/>
    <col min="9987" max="9987" width="13.5546875" customWidth="1"/>
    <col min="9989" max="9989" width="11.21875" customWidth="1"/>
    <col min="9990" max="9990" width="12.44140625" customWidth="1"/>
    <col min="9991" max="9991" width="17.44140625" customWidth="1"/>
    <col min="9993" max="9994" width="12.21875" bestFit="1" customWidth="1"/>
    <col min="9995" max="9995" width="12.21875" customWidth="1"/>
    <col min="10240" max="10240" width="7" customWidth="1"/>
    <col min="10241" max="10241" width="11.21875" customWidth="1"/>
    <col min="10243" max="10243" width="13.5546875" customWidth="1"/>
    <col min="10245" max="10245" width="11.21875" customWidth="1"/>
    <col min="10246" max="10246" width="12.44140625" customWidth="1"/>
    <col min="10247" max="10247" width="17.44140625" customWidth="1"/>
    <col min="10249" max="10250" width="12.21875" bestFit="1" customWidth="1"/>
    <col min="10251" max="10251" width="12.21875" customWidth="1"/>
    <col min="10496" max="10496" width="7" customWidth="1"/>
    <col min="10497" max="10497" width="11.21875" customWidth="1"/>
    <col min="10499" max="10499" width="13.5546875" customWidth="1"/>
    <col min="10501" max="10501" width="11.21875" customWidth="1"/>
    <col min="10502" max="10502" width="12.44140625" customWidth="1"/>
    <col min="10503" max="10503" width="17.44140625" customWidth="1"/>
    <col min="10505" max="10506" width="12.21875" bestFit="1" customWidth="1"/>
    <col min="10507" max="10507" width="12.21875" customWidth="1"/>
    <col min="10752" max="10752" width="7" customWidth="1"/>
    <col min="10753" max="10753" width="11.21875" customWidth="1"/>
    <col min="10755" max="10755" width="13.5546875" customWidth="1"/>
    <col min="10757" max="10757" width="11.21875" customWidth="1"/>
    <col min="10758" max="10758" width="12.44140625" customWidth="1"/>
    <col min="10759" max="10759" width="17.44140625" customWidth="1"/>
    <col min="10761" max="10762" width="12.21875" bestFit="1" customWidth="1"/>
    <col min="10763" max="10763" width="12.21875" customWidth="1"/>
    <col min="11008" max="11008" width="7" customWidth="1"/>
    <col min="11009" max="11009" width="11.21875" customWidth="1"/>
    <col min="11011" max="11011" width="13.5546875" customWidth="1"/>
    <col min="11013" max="11013" width="11.21875" customWidth="1"/>
    <col min="11014" max="11014" width="12.44140625" customWidth="1"/>
    <col min="11015" max="11015" width="17.44140625" customWidth="1"/>
    <col min="11017" max="11018" width="12.21875" bestFit="1" customWidth="1"/>
    <col min="11019" max="11019" width="12.21875" customWidth="1"/>
    <col min="11264" max="11264" width="7" customWidth="1"/>
    <col min="11265" max="11265" width="11.21875" customWidth="1"/>
    <col min="11267" max="11267" width="13.5546875" customWidth="1"/>
    <col min="11269" max="11269" width="11.21875" customWidth="1"/>
    <col min="11270" max="11270" width="12.44140625" customWidth="1"/>
    <col min="11271" max="11271" width="17.44140625" customWidth="1"/>
    <col min="11273" max="11274" width="12.21875" bestFit="1" customWidth="1"/>
    <col min="11275" max="11275" width="12.21875" customWidth="1"/>
    <col min="11520" max="11520" width="7" customWidth="1"/>
    <col min="11521" max="11521" width="11.21875" customWidth="1"/>
    <col min="11523" max="11523" width="13.5546875" customWidth="1"/>
    <col min="11525" max="11525" width="11.21875" customWidth="1"/>
    <col min="11526" max="11526" width="12.44140625" customWidth="1"/>
    <col min="11527" max="11527" width="17.44140625" customWidth="1"/>
    <col min="11529" max="11530" width="12.21875" bestFit="1" customWidth="1"/>
    <col min="11531" max="11531" width="12.21875" customWidth="1"/>
    <col min="11776" max="11776" width="7" customWidth="1"/>
    <col min="11777" max="11777" width="11.21875" customWidth="1"/>
    <col min="11779" max="11779" width="13.5546875" customWidth="1"/>
    <col min="11781" max="11781" width="11.21875" customWidth="1"/>
    <col min="11782" max="11782" width="12.44140625" customWidth="1"/>
    <col min="11783" max="11783" width="17.44140625" customWidth="1"/>
    <col min="11785" max="11786" width="12.21875" bestFit="1" customWidth="1"/>
    <col min="11787" max="11787" width="12.21875" customWidth="1"/>
    <col min="12032" max="12032" width="7" customWidth="1"/>
    <col min="12033" max="12033" width="11.21875" customWidth="1"/>
    <col min="12035" max="12035" width="13.5546875" customWidth="1"/>
    <col min="12037" max="12037" width="11.21875" customWidth="1"/>
    <col min="12038" max="12038" width="12.44140625" customWidth="1"/>
    <col min="12039" max="12039" width="17.44140625" customWidth="1"/>
    <col min="12041" max="12042" width="12.21875" bestFit="1" customWidth="1"/>
    <col min="12043" max="12043" width="12.21875" customWidth="1"/>
    <col min="12288" max="12288" width="7" customWidth="1"/>
    <col min="12289" max="12289" width="11.21875" customWidth="1"/>
    <col min="12291" max="12291" width="13.5546875" customWidth="1"/>
    <col min="12293" max="12293" width="11.21875" customWidth="1"/>
    <col min="12294" max="12294" width="12.44140625" customWidth="1"/>
    <col min="12295" max="12295" width="17.44140625" customWidth="1"/>
    <col min="12297" max="12298" width="12.21875" bestFit="1" customWidth="1"/>
    <col min="12299" max="12299" width="12.21875" customWidth="1"/>
    <col min="12544" max="12544" width="7" customWidth="1"/>
    <col min="12545" max="12545" width="11.21875" customWidth="1"/>
    <col min="12547" max="12547" width="13.5546875" customWidth="1"/>
    <col min="12549" max="12549" width="11.21875" customWidth="1"/>
    <col min="12550" max="12550" width="12.44140625" customWidth="1"/>
    <col min="12551" max="12551" width="17.44140625" customWidth="1"/>
    <col min="12553" max="12554" width="12.21875" bestFit="1" customWidth="1"/>
    <col min="12555" max="12555" width="12.21875" customWidth="1"/>
    <col min="12800" max="12800" width="7" customWidth="1"/>
    <col min="12801" max="12801" width="11.21875" customWidth="1"/>
    <col min="12803" max="12803" width="13.5546875" customWidth="1"/>
    <col min="12805" max="12805" width="11.21875" customWidth="1"/>
    <col min="12806" max="12806" width="12.44140625" customWidth="1"/>
    <col min="12807" max="12807" width="17.44140625" customWidth="1"/>
    <col min="12809" max="12810" width="12.21875" bestFit="1" customWidth="1"/>
    <col min="12811" max="12811" width="12.21875" customWidth="1"/>
    <col min="13056" max="13056" width="7" customWidth="1"/>
    <col min="13057" max="13057" width="11.21875" customWidth="1"/>
    <col min="13059" max="13059" width="13.5546875" customWidth="1"/>
    <col min="13061" max="13061" width="11.21875" customWidth="1"/>
    <col min="13062" max="13062" width="12.44140625" customWidth="1"/>
    <col min="13063" max="13063" width="17.44140625" customWidth="1"/>
    <col min="13065" max="13066" width="12.21875" bestFit="1" customWidth="1"/>
    <col min="13067" max="13067" width="12.21875" customWidth="1"/>
    <col min="13312" max="13312" width="7" customWidth="1"/>
    <col min="13313" max="13313" width="11.21875" customWidth="1"/>
    <col min="13315" max="13315" width="13.5546875" customWidth="1"/>
    <col min="13317" max="13317" width="11.21875" customWidth="1"/>
    <col min="13318" max="13318" width="12.44140625" customWidth="1"/>
    <col min="13319" max="13319" width="17.44140625" customWidth="1"/>
    <col min="13321" max="13322" width="12.21875" bestFit="1" customWidth="1"/>
    <col min="13323" max="13323" width="12.21875" customWidth="1"/>
    <col min="13568" max="13568" width="7" customWidth="1"/>
    <col min="13569" max="13569" width="11.21875" customWidth="1"/>
    <col min="13571" max="13571" width="13.5546875" customWidth="1"/>
    <col min="13573" max="13573" width="11.21875" customWidth="1"/>
    <col min="13574" max="13574" width="12.44140625" customWidth="1"/>
    <col min="13575" max="13575" width="17.44140625" customWidth="1"/>
    <col min="13577" max="13578" width="12.21875" bestFit="1" customWidth="1"/>
    <col min="13579" max="13579" width="12.21875" customWidth="1"/>
    <col min="13824" max="13824" width="7" customWidth="1"/>
    <col min="13825" max="13825" width="11.21875" customWidth="1"/>
    <col min="13827" max="13827" width="13.5546875" customWidth="1"/>
    <col min="13829" max="13829" width="11.21875" customWidth="1"/>
    <col min="13830" max="13830" width="12.44140625" customWidth="1"/>
    <col min="13831" max="13831" width="17.44140625" customWidth="1"/>
    <col min="13833" max="13834" width="12.21875" bestFit="1" customWidth="1"/>
    <col min="13835" max="13835" width="12.21875" customWidth="1"/>
    <col min="14080" max="14080" width="7" customWidth="1"/>
    <col min="14081" max="14081" width="11.21875" customWidth="1"/>
    <col min="14083" max="14083" width="13.5546875" customWidth="1"/>
    <col min="14085" max="14085" width="11.21875" customWidth="1"/>
    <col min="14086" max="14086" width="12.44140625" customWidth="1"/>
    <col min="14087" max="14087" width="17.44140625" customWidth="1"/>
    <col min="14089" max="14090" width="12.21875" bestFit="1" customWidth="1"/>
    <col min="14091" max="14091" width="12.21875" customWidth="1"/>
    <col min="14336" max="14336" width="7" customWidth="1"/>
    <col min="14337" max="14337" width="11.21875" customWidth="1"/>
    <col min="14339" max="14339" width="13.5546875" customWidth="1"/>
    <col min="14341" max="14341" width="11.21875" customWidth="1"/>
    <col min="14342" max="14342" width="12.44140625" customWidth="1"/>
    <col min="14343" max="14343" width="17.44140625" customWidth="1"/>
    <col min="14345" max="14346" width="12.21875" bestFit="1" customWidth="1"/>
    <col min="14347" max="14347" width="12.21875" customWidth="1"/>
    <col min="14592" max="14592" width="7" customWidth="1"/>
    <col min="14593" max="14593" width="11.21875" customWidth="1"/>
    <col min="14595" max="14595" width="13.5546875" customWidth="1"/>
    <col min="14597" max="14597" width="11.21875" customWidth="1"/>
    <col min="14598" max="14598" width="12.44140625" customWidth="1"/>
    <col min="14599" max="14599" width="17.44140625" customWidth="1"/>
    <col min="14601" max="14602" width="12.21875" bestFit="1" customWidth="1"/>
    <col min="14603" max="14603" width="12.21875" customWidth="1"/>
    <col min="14848" max="14848" width="7" customWidth="1"/>
    <col min="14849" max="14849" width="11.21875" customWidth="1"/>
    <col min="14851" max="14851" width="13.5546875" customWidth="1"/>
    <col min="14853" max="14853" width="11.21875" customWidth="1"/>
    <col min="14854" max="14854" width="12.44140625" customWidth="1"/>
    <col min="14855" max="14855" width="17.44140625" customWidth="1"/>
    <col min="14857" max="14858" width="12.21875" bestFit="1" customWidth="1"/>
    <col min="14859" max="14859" width="12.21875" customWidth="1"/>
    <col min="15104" max="15104" width="7" customWidth="1"/>
    <col min="15105" max="15105" width="11.21875" customWidth="1"/>
    <col min="15107" max="15107" width="13.5546875" customWidth="1"/>
    <col min="15109" max="15109" width="11.21875" customWidth="1"/>
    <col min="15110" max="15110" width="12.44140625" customWidth="1"/>
    <col min="15111" max="15111" width="17.44140625" customWidth="1"/>
    <col min="15113" max="15114" width="12.21875" bestFit="1" customWidth="1"/>
    <col min="15115" max="15115" width="12.21875" customWidth="1"/>
    <col min="15360" max="15360" width="7" customWidth="1"/>
    <col min="15361" max="15361" width="11.21875" customWidth="1"/>
    <col min="15363" max="15363" width="13.5546875" customWidth="1"/>
    <col min="15365" max="15365" width="11.21875" customWidth="1"/>
    <col min="15366" max="15366" width="12.44140625" customWidth="1"/>
    <col min="15367" max="15367" width="17.44140625" customWidth="1"/>
    <col min="15369" max="15370" width="12.21875" bestFit="1" customWidth="1"/>
    <col min="15371" max="15371" width="12.21875" customWidth="1"/>
    <col min="15616" max="15616" width="7" customWidth="1"/>
    <col min="15617" max="15617" width="11.21875" customWidth="1"/>
    <col min="15619" max="15619" width="13.5546875" customWidth="1"/>
    <col min="15621" max="15621" width="11.21875" customWidth="1"/>
    <col min="15622" max="15622" width="12.44140625" customWidth="1"/>
    <col min="15623" max="15623" width="17.44140625" customWidth="1"/>
    <col min="15625" max="15626" width="12.21875" bestFit="1" customWidth="1"/>
    <col min="15627" max="15627" width="12.21875" customWidth="1"/>
    <col min="15872" max="15872" width="7" customWidth="1"/>
    <col min="15873" max="15873" width="11.21875" customWidth="1"/>
    <col min="15875" max="15875" width="13.5546875" customWidth="1"/>
    <col min="15877" max="15877" width="11.21875" customWidth="1"/>
    <col min="15878" max="15878" width="12.44140625" customWidth="1"/>
    <col min="15879" max="15879" width="17.44140625" customWidth="1"/>
    <col min="15881" max="15882" width="12.21875" bestFit="1" customWidth="1"/>
    <col min="15883" max="15883" width="12.21875" customWidth="1"/>
    <col min="16128" max="16128" width="7" customWidth="1"/>
    <col min="16129" max="16129" width="11.21875" customWidth="1"/>
    <col min="16131" max="16131" width="13.5546875" customWidth="1"/>
    <col min="16133" max="16133" width="11.21875" customWidth="1"/>
    <col min="16134" max="16134" width="12.44140625" customWidth="1"/>
    <col min="16135" max="16135" width="17.44140625" customWidth="1"/>
    <col min="16137" max="16138" width="12.21875" bestFit="1" customWidth="1"/>
    <col min="16139" max="16139" width="12.21875" customWidth="1"/>
  </cols>
  <sheetData>
    <row r="4" spans="3:11" x14ac:dyDescent="0.3">
      <c r="C4" s="1" t="s">
        <v>27</v>
      </c>
      <c r="D4" s="2"/>
    </row>
    <row r="5" spans="3:11" x14ac:dyDescent="0.3">
      <c r="C5" s="1" t="s">
        <v>213</v>
      </c>
      <c r="D5" s="2"/>
    </row>
    <row r="6" spans="3:11" x14ac:dyDescent="0.3">
      <c r="C6" s="93">
        <v>44959</v>
      </c>
      <c r="D6" s="93"/>
    </row>
    <row r="7" spans="3:11" x14ac:dyDescent="0.3">
      <c r="C7" s="23">
        <f>498</f>
        <v>498</v>
      </c>
      <c r="H7" s="63"/>
      <c r="I7" s="64"/>
    </row>
    <row r="8" spans="3:11" x14ac:dyDescent="0.3">
      <c r="C8" s="23"/>
      <c r="D8" s="23"/>
      <c r="H8" s="63"/>
      <c r="I8" s="64"/>
    </row>
    <row r="9" spans="3:11" ht="8.5500000000000007" customHeight="1" x14ac:dyDescent="0.3">
      <c r="C9" s="47"/>
      <c r="D9" s="5"/>
      <c r="E9" s="5"/>
      <c r="F9" s="5"/>
      <c r="G9" s="5"/>
      <c r="H9" s="5"/>
      <c r="I9" s="65"/>
      <c r="J9" s="65"/>
      <c r="K9" s="65"/>
    </row>
    <row r="10" spans="3:11" ht="37.5" customHeight="1" thickBot="1" x14ac:dyDescent="0.35">
      <c r="C10" s="25" t="s">
        <v>28</v>
      </c>
      <c r="D10" s="25" t="s">
        <v>29</v>
      </c>
      <c r="E10" s="25" t="s">
        <v>30</v>
      </c>
      <c r="F10" s="7" t="s">
        <v>31</v>
      </c>
      <c r="G10" s="7" t="s">
        <v>32</v>
      </c>
      <c r="H10" s="7"/>
      <c r="I10" s="7"/>
      <c r="J10" s="7" t="s">
        <v>33</v>
      </c>
      <c r="K10" s="66" t="s">
        <v>34</v>
      </c>
    </row>
    <row r="11" spans="3:11" ht="7.05" customHeight="1" thickTop="1" x14ac:dyDescent="0.3">
      <c r="C11" s="67"/>
      <c r="D11" s="67"/>
      <c r="E11" s="67"/>
      <c r="F11" s="67"/>
      <c r="G11" s="68"/>
      <c r="H11" s="67"/>
      <c r="I11" s="67"/>
      <c r="J11" s="67"/>
      <c r="K11" s="67"/>
    </row>
    <row r="12" spans="3:11" x14ac:dyDescent="0.3">
      <c r="C12" s="69">
        <v>1</v>
      </c>
      <c r="D12" s="46">
        <v>8.8000000000000007</v>
      </c>
      <c r="E12" s="45" t="s">
        <v>35</v>
      </c>
      <c r="F12" s="10" t="s">
        <v>351</v>
      </c>
      <c r="G12" s="70">
        <v>0.59199999999999997</v>
      </c>
      <c r="H12" s="10">
        <v>16</v>
      </c>
      <c r="I12" s="71">
        <f t="shared" ref="I12" si="0">H12*1.03</f>
        <v>16.48</v>
      </c>
      <c r="J12" s="71">
        <f t="shared" ref="J12:J21" si="1">ROUNDUP(I12,0.5)</f>
        <v>17</v>
      </c>
      <c r="K12" s="72">
        <f t="shared" ref="K12:K21" si="2">G12*J12</f>
        <v>10.064</v>
      </c>
    </row>
    <row r="13" spans="3:11" x14ac:dyDescent="0.3">
      <c r="C13" s="69">
        <v>2</v>
      </c>
      <c r="D13" s="46">
        <v>8.8000000000000007</v>
      </c>
      <c r="E13" s="45" t="s">
        <v>35</v>
      </c>
      <c r="F13" s="10" t="s">
        <v>352</v>
      </c>
      <c r="G13" s="70">
        <v>0.55200000000000005</v>
      </c>
      <c r="H13" s="10">
        <v>4</v>
      </c>
      <c r="I13" s="71">
        <f t="shared" ref="I13:I21" si="3">H13*1.03</f>
        <v>4.12</v>
      </c>
      <c r="J13" s="71">
        <f t="shared" si="1"/>
        <v>5</v>
      </c>
      <c r="K13" s="72">
        <f t="shared" si="2"/>
        <v>2.7600000000000002</v>
      </c>
    </row>
    <row r="14" spans="3:11" x14ac:dyDescent="0.3">
      <c r="C14" s="69">
        <v>3</v>
      </c>
      <c r="D14" s="46">
        <v>8.8000000000000007</v>
      </c>
      <c r="E14" s="45" t="s">
        <v>35</v>
      </c>
      <c r="F14" s="10" t="s">
        <v>36</v>
      </c>
      <c r="G14" s="70">
        <v>0.27400000000000002</v>
      </c>
      <c r="H14" s="10">
        <v>240</v>
      </c>
      <c r="I14" s="71">
        <f t="shared" si="3"/>
        <v>247.20000000000002</v>
      </c>
      <c r="J14" s="71">
        <f t="shared" si="1"/>
        <v>248</v>
      </c>
      <c r="K14" s="72">
        <f t="shared" si="2"/>
        <v>67.951999999999998</v>
      </c>
    </row>
    <row r="15" spans="3:11" x14ac:dyDescent="0.3">
      <c r="C15" s="69">
        <v>4</v>
      </c>
      <c r="D15" s="46">
        <v>8.8000000000000007</v>
      </c>
      <c r="E15" s="45" t="s">
        <v>35</v>
      </c>
      <c r="F15" s="10" t="s">
        <v>72</v>
      </c>
      <c r="G15" s="70">
        <v>0.26400000000000001</v>
      </c>
      <c r="H15" s="10">
        <v>256</v>
      </c>
      <c r="I15" s="71">
        <f t="shared" si="3"/>
        <v>263.68</v>
      </c>
      <c r="J15" s="71">
        <f t="shared" si="1"/>
        <v>264</v>
      </c>
      <c r="K15" s="72">
        <f t="shared" si="2"/>
        <v>69.695999999999998</v>
      </c>
    </row>
    <row r="16" spans="3:11" x14ac:dyDescent="0.3">
      <c r="C16" s="69">
        <v>5</v>
      </c>
      <c r="D16" s="46">
        <v>8.8000000000000007</v>
      </c>
      <c r="E16" s="45" t="s">
        <v>35</v>
      </c>
      <c r="F16" s="10" t="s">
        <v>38</v>
      </c>
      <c r="G16" s="70">
        <v>0.254</v>
      </c>
      <c r="H16" s="10">
        <v>236</v>
      </c>
      <c r="I16" s="71">
        <f t="shared" si="3"/>
        <v>243.08</v>
      </c>
      <c r="J16" s="71">
        <f t="shared" si="1"/>
        <v>244</v>
      </c>
      <c r="K16" s="72">
        <f t="shared" si="2"/>
        <v>61.975999999999999</v>
      </c>
    </row>
    <row r="17" spans="3:12" x14ac:dyDescent="0.3">
      <c r="C17" s="69">
        <v>6</v>
      </c>
      <c r="D17" s="46">
        <v>8.8000000000000007</v>
      </c>
      <c r="E17" s="45" t="s">
        <v>35</v>
      </c>
      <c r="F17" s="10" t="s">
        <v>353</v>
      </c>
      <c r="G17" s="70">
        <v>0.24400000000000002</v>
      </c>
      <c r="H17" s="10">
        <v>128</v>
      </c>
      <c r="I17" s="71">
        <f t="shared" si="3"/>
        <v>131.84</v>
      </c>
      <c r="J17" s="71">
        <f t="shared" si="1"/>
        <v>132</v>
      </c>
      <c r="K17" s="72">
        <f t="shared" si="2"/>
        <v>32.208000000000006</v>
      </c>
    </row>
    <row r="18" spans="3:12" x14ac:dyDescent="0.3">
      <c r="C18" s="69">
        <v>7</v>
      </c>
      <c r="D18" s="46">
        <v>8.8000000000000007</v>
      </c>
      <c r="E18" s="45" t="s">
        <v>37</v>
      </c>
      <c r="F18" s="10" t="s">
        <v>354</v>
      </c>
      <c r="G18" s="70">
        <v>0.31900000000000006</v>
      </c>
      <c r="H18" s="10">
        <v>98</v>
      </c>
      <c r="I18" s="71">
        <f t="shared" si="3"/>
        <v>100.94</v>
      </c>
      <c r="J18" s="71">
        <f t="shared" si="1"/>
        <v>101</v>
      </c>
      <c r="K18" s="72">
        <f t="shared" si="2"/>
        <v>32.219000000000008</v>
      </c>
    </row>
    <row r="19" spans="3:12" x14ac:dyDescent="0.3">
      <c r="C19" s="69">
        <v>8</v>
      </c>
      <c r="D19" s="46">
        <v>8.8000000000000007</v>
      </c>
      <c r="E19" s="45" t="s">
        <v>37</v>
      </c>
      <c r="F19" s="10" t="s">
        <v>73</v>
      </c>
      <c r="G19" s="70">
        <v>0.15400000000000003</v>
      </c>
      <c r="H19" s="10">
        <v>40</v>
      </c>
      <c r="I19" s="71">
        <f t="shared" si="3"/>
        <v>41.2</v>
      </c>
      <c r="J19" s="71">
        <f t="shared" si="1"/>
        <v>42</v>
      </c>
      <c r="K19" s="72">
        <f t="shared" si="2"/>
        <v>6.4680000000000009</v>
      </c>
    </row>
    <row r="20" spans="3:12" x14ac:dyDescent="0.3">
      <c r="C20" s="69">
        <v>9</v>
      </c>
      <c r="D20" s="46">
        <v>8.8000000000000007</v>
      </c>
      <c r="E20" s="45" t="s">
        <v>37</v>
      </c>
      <c r="F20" s="10" t="s">
        <v>355</v>
      </c>
      <c r="G20" s="70">
        <v>0.129</v>
      </c>
      <c r="H20" s="10">
        <v>412</v>
      </c>
      <c r="I20" s="71">
        <f t="shared" ref="I20" si="4">H20*1.03</f>
        <v>424.36</v>
      </c>
      <c r="J20" s="71">
        <f t="shared" si="1"/>
        <v>425</v>
      </c>
      <c r="K20" s="72">
        <f t="shared" si="2"/>
        <v>54.825000000000003</v>
      </c>
    </row>
    <row r="21" spans="3:12" x14ac:dyDescent="0.3">
      <c r="C21" s="69">
        <v>10</v>
      </c>
      <c r="D21" s="46">
        <v>8.8000000000000007</v>
      </c>
      <c r="E21" s="45" t="s">
        <v>37</v>
      </c>
      <c r="F21" s="10" t="s">
        <v>356</v>
      </c>
      <c r="G21" s="70">
        <v>0.129</v>
      </c>
      <c r="H21" s="10">
        <v>96</v>
      </c>
      <c r="I21" s="71">
        <f t="shared" si="3"/>
        <v>98.88</v>
      </c>
      <c r="J21" s="71">
        <f t="shared" si="1"/>
        <v>99</v>
      </c>
      <c r="K21" s="72">
        <f t="shared" si="2"/>
        <v>12.771000000000001</v>
      </c>
    </row>
    <row r="22" spans="3:12" x14ac:dyDescent="0.3">
      <c r="C22" s="69">
        <v>11</v>
      </c>
      <c r="D22" s="46">
        <v>8.8000000000000007</v>
      </c>
      <c r="E22" s="45" t="s">
        <v>37</v>
      </c>
      <c r="F22" s="10" t="s">
        <v>357</v>
      </c>
      <c r="G22" s="70">
        <v>6.3E-2</v>
      </c>
      <c r="H22" s="10">
        <v>48</v>
      </c>
      <c r="I22" s="71">
        <f t="shared" ref="I22:I25" si="5">H22*1.03</f>
        <v>49.44</v>
      </c>
      <c r="J22" s="71">
        <f t="shared" ref="J22:J25" si="6">ROUNDUP(I22,0.5)</f>
        <v>50</v>
      </c>
      <c r="K22" s="72">
        <f t="shared" ref="K22:K25" si="7">G22*J22</f>
        <v>3.15</v>
      </c>
    </row>
    <row r="23" spans="3:12" x14ac:dyDescent="0.3">
      <c r="C23" s="69">
        <v>12</v>
      </c>
      <c r="D23" s="46">
        <v>8.8000000000000007</v>
      </c>
      <c r="E23" s="45" t="s">
        <v>37</v>
      </c>
      <c r="F23" s="10" t="s">
        <v>358</v>
      </c>
      <c r="G23" s="70">
        <v>6.3E-2</v>
      </c>
      <c r="H23" s="10">
        <v>768</v>
      </c>
      <c r="I23" s="71">
        <f t="shared" si="5"/>
        <v>791.04</v>
      </c>
      <c r="J23" s="71">
        <f t="shared" si="6"/>
        <v>792</v>
      </c>
      <c r="K23" s="72">
        <f t="shared" si="7"/>
        <v>49.896000000000001</v>
      </c>
    </row>
    <row r="24" spans="3:12" x14ac:dyDescent="0.3">
      <c r="C24" s="69">
        <v>13</v>
      </c>
      <c r="D24" s="46">
        <v>8.8000000000000007</v>
      </c>
      <c r="E24" s="45" t="s">
        <v>37</v>
      </c>
      <c r="F24" s="10" t="s">
        <v>359</v>
      </c>
      <c r="G24" s="70">
        <v>1.0999999999999999E-2</v>
      </c>
      <c r="H24" s="10">
        <v>16</v>
      </c>
      <c r="I24" s="71">
        <f t="shared" si="5"/>
        <v>16.48</v>
      </c>
      <c r="J24" s="71">
        <f t="shared" si="6"/>
        <v>17</v>
      </c>
      <c r="K24" s="72">
        <f t="shared" si="7"/>
        <v>0.187</v>
      </c>
    </row>
    <row r="25" spans="3:12" x14ac:dyDescent="0.3">
      <c r="C25" s="69">
        <v>14</v>
      </c>
      <c r="D25" s="46">
        <v>8.8000000000000007</v>
      </c>
      <c r="E25" s="45" t="s">
        <v>37</v>
      </c>
      <c r="F25" s="10" t="s">
        <v>360</v>
      </c>
      <c r="G25" s="70">
        <v>0.01</v>
      </c>
      <c r="H25" s="10">
        <v>32</v>
      </c>
      <c r="I25" s="71">
        <f t="shared" si="5"/>
        <v>32.96</v>
      </c>
      <c r="J25" s="71">
        <f t="shared" si="6"/>
        <v>33</v>
      </c>
      <c r="K25" s="72">
        <f t="shared" si="7"/>
        <v>0.33</v>
      </c>
    </row>
    <row r="26" spans="3:12" ht="6" customHeight="1" x14ac:dyDescent="0.3">
      <c r="C26" s="69"/>
      <c r="D26" s="46"/>
      <c r="E26" s="46"/>
      <c r="F26" s="10"/>
      <c r="G26" s="70"/>
      <c r="H26" s="10"/>
      <c r="I26" s="71"/>
      <c r="J26" s="71"/>
      <c r="K26" s="72"/>
    </row>
    <row r="27" spans="3:12" ht="17.55" customHeight="1" x14ac:dyDescent="0.3">
      <c r="C27" s="73"/>
      <c r="D27" s="73"/>
      <c r="E27" s="73"/>
      <c r="F27" s="73"/>
      <c r="G27" s="74"/>
      <c r="H27" s="73"/>
      <c r="I27" s="75"/>
      <c r="J27" s="75"/>
      <c r="K27" s="76">
        <f>SUM(K12:K26)</f>
        <v>404.50200000000001</v>
      </c>
      <c r="L27" s="77"/>
    </row>
    <row r="34" spans="10:13" x14ac:dyDescent="0.3">
      <c r="J34" s="62" t="s">
        <v>46</v>
      </c>
      <c r="K34" t="s">
        <v>341</v>
      </c>
      <c r="L34" t="str">
        <f>CONCATENATE(J34,K34)</f>
        <v>M24X65</v>
      </c>
      <c r="M34">
        <v>16</v>
      </c>
    </row>
    <row r="35" spans="10:13" x14ac:dyDescent="0.3">
      <c r="J35" s="62" t="s">
        <v>46</v>
      </c>
      <c r="K35" t="s">
        <v>342</v>
      </c>
      <c r="L35" t="str">
        <f>CONCATENATE(J35,K35)</f>
        <v>M24X50</v>
      </c>
      <c r="M35">
        <v>4</v>
      </c>
    </row>
    <row r="36" spans="10:13" x14ac:dyDescent="0.3">
      <c r="J36" s="62" t="s">
        <v>46</v>
      </c>
      <c r="K36" t="s">
        <v>42</v>
      </c>
      <c r="L36" t="str">
        <f t="shared" ref="L36:L53" si="8">CONCATENATE(J36,K36)</f>
        <v>M20X60</v>
      </c>
      <c r="M36">
        <v>240</v>
      </c>
    </row>
    <row r="37" spans="10:13" x14ac:dyDescent="0.3">
      <c r="J37" s="62" t="s">
        <v>46</v>
      </c>
      <c r="K37" t="s">
        <v>66</v>
      </c>
      <c r="L37" t="str">
        <f t="shared" si="8"/>
        <v>M20X55</v>
      </c>
      <c r="M37">
        <v>256</v>
      </c>
    </row>
    <row r="38" spans="10:13" x14ac:dyDescent="0.3">
      <c r="J38" s="62" t="s">
        <v>46</v>
      </c>
      <c r="K38" t="s">
        <v>43</v>
      </c>
      <c r="L38" t="str">
        <f t="shared" si="8"/>
        <v>M20X50</v>
      </c>
      <c r="M38">
        <v>236</v>
      </c>
    </row>
    <row r="39" spans="10:13" x14ac:dyDescent="0.3">
      <c r="J39" s="62" t="s">
        <v>46</v>
      </c>
      <c r="K39" t="s">
        <v>343</v>
      </c>
      <c r="L39" t="str">
        <f t="shared" si="8"/>
        <v>M20X45</v>
      </c>
      <c r="M39">
        <v>128</v>
      </c>
    </row>
    <row r="40" spans="10:13" x14ac:dyDescent="0.3">
      <c r="J40" s="62" t="s">
        <v>46</v>
      </c>
      <c r="K40" t="s">
        <v>344</v>
      </c>
      <c r="L40" t="str">
        <f t="shared" si="8"/>
        <v>M16X160</v>
      </c>
      <c r="M40">
        <v>98</v>
      </c>
    </row>
    <row r="41" spans="10:13" x14ac:dyDescent="0.3">
      <c r="J41" s="62" t="s">
        <v>46</v>
      </c>
      <c r="K41" t="s">
        <v>67</v>
      </c>
      <c r="L41" t="str">
        <f t="shared" si="8"/>
        <v>M16X55</v>
      </c>
      <c r="M41">
        <v>40</v>
      </c>
    </row>
    <row r="42" spans="10:13" x14ac:dyDescent="0.3">
      <c r="J42" s="62" t="s">
        <v>46</v>
      </c>
      <c r="K42" t="s">
        <v>345</v>
      </c>
      <c r="L42" t="str">
        <f t="shared" si="8"/>
        <v>M16X40</v>
      </c>
      <c r="M42">
        <v>412</v>
      </c>
    </row>
    <row r="43" spans="10:13" x14ac:dyDescent="0.3">
      <c r="J43" s="62" t="s">
        <v>46</v>
      </c>
      <c r="K43" t="s">
        <v>346</v>
      </c>
      <c r="L43" t="str">
        <f t="shared" si="8"/>
        <v>M16X35</v>
      </c>
      <c r="M43">
        <v>96</v>
      </c>
    </row>
    <row r="44" spans="10:13" x14ac:dyDescent="0.3">
      <c r="J44" s="62" t="s">
        <v>46</v>
      </c>
      <c r="K44" t="s">
        <v>347</v>
      </c>
      <c r="L44" t="str">
        <f t="shared" si="8"/>
        <v>M12X35</v>
      </c>
      <c r="M44">
        <v>48</v>
      </c>
    </row>
    <row r="45" spans="10:13" x14ac:dyDescent="0.3">
      <c r="J45" s="62" t="s">
        <v>46</v>
      </c>
      <c r="K45" t="s">
        <v>348</v>
      </c>
      <c r="L45" t="str">
        <f t="shared" si="8"/>
        <v>M12X30</v>
      </c>
      <c r="M45">
        <v>768</v>
      </c>
    </row>
    <row r="46" spans="10:13" x14ac:dyDescent="0.3">
      <c r="J46" s="62" t="s">
        <v>46</v>
      </c>
      <c r="K46" t="s">
        <v>349</v>
      </c>
      <c r="L46" t="str">
        <f t="shared" si="8"/>
        <v>M10X25</v>
      </c>
      <c r="M46">
        <v>16</v>
      </c>
    </row>
    <row r="47" spans="10:13" x14ac:dyDescent="0.3">
      <c r="J47" s="62" t="s">
        <v>46</v>
      </c>
      <c r="K47" t="s">
        <v>350</v>
      </c>
      <c r="L47" t="str">
        <f t="shared" si="8"/>
        <v>M6X20</v>
      </c>
      <c r="M47">
        <v>32</v>
      </c>
    </row>
    <row r="48" spans="10:13" x14ac:dyDescent="0.3">
      <c r="J48" s="62" t="s">
        <v>46</v>
      </c>
      <c r="K48" s="62" t="s">
        <v>68</v>
      </c>
      <c r="L48" t="str">
        <f t="shared" si="8"/>
        <v>M12X50</v>
      </c>
    </row>
    <row r="49" spans="10:12" x14ac:dyDescent="0.3">
      <c r="J49" s="62" t="s">
        <v>46</v>
      </c>
      <c r="K49" s="62" t="s">
        <v>44</v>
      </c>
      <c r="L49" t="str">
        <f t="shared" si="8"/>
        <v>M12X45</v>
      </c>
    </row>
    <row r="50" spans="10:12" x14ac:dyDescent="0.3">
      <c r="J50" s="62" t="s">
        <v>46</v>
      </c>
      <c r="K50" s="62" t="s">
        <v>45</v>
      </c>
      <c r="L50" t="str">
        <f t="shared" si="8"/>
        <v>M12X40</v>
      </c>
    </row>
    <row r="51" spans="10:12" x14ac:dyDescent="0.3">
      <c r="J51" s="62" t="s">
        <v>46</v>
      </c>
      <c r="K51" s="62" t="s">
        <v>69</v>
      </c>
      <c r="L51" t="str">
        <f t="shared" si="8"/>
        <v>M8X100</v>
      </c>
    </row>
    <row r="52" spans="10:12" x14ac:dyDescent="0.3">
      <c r="J52" s="62" t="s">
        <v>46</v>
      </c>
      <c r="K52" s="62" t="s">
        <v>70</v>
      </c>
      <c r="L52" t="str">
        <f t="shared" si="8"/>
        <v>M8X29</v>
      </c>
    </row>
    <row r="53" spans="10:12" x14ac:dyDescent="0.3">
      <c r="J53" s="62" t="s">
        <v>46</v>
      </c>
      <c r="K53" s="62" t="s">
        <v>71</v>
      </c>
      <c r="L53" t="str">
        <f t="shared" si="8"/>
        <v>M6X30</v>
      </c>
    </row>
  </sheetData>
  <mergeCells count="1">
    <mergeCell ref="C6:D6"/>
  </mergeCells>
  <phoneticPr fontId="23" type="noConversion"/>
  <pageMargins left="0.7" right="0.7" top="0.75" bottom="0.75" header="0.3" footer="0.3"/>
  <pageSetup paperSize="9" scale="9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DELIVERY LIST</vt:lpstr>
      <vt:lpstr>BOM LIST</vt:lpstr>
      <vt:lpstr>Assy List</vt:lpstr>
      <vt:lpstr>BOLT LIST</vt:lpstr>
      <vt:lpstr>'DELIVERY LIST'!Print_Area</vt:lpstr>
      <vt:lpstr>'Assy List'!Print_Titles</vt:lpstr>
      <vt:lpstr>'BOM LIST'!Print_Titles</vt:lpstr>
      <vt:lpstr>'DELIVERY LIST'!Print_Titles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PTWIRATAMA</cp:lastModifiedBy>
  <cp:lastPrinted>2019-07-15T08:48:37Z</cp:lastPrinted>
  <dcterms:created xsi:type="dcterms:W3CDTF">2019-06-25T04:39:53Z</dcterms:created>
  <dcterms:modified xsi:type="dcterms:W3CDTF">2023-02-06T02:02:13Z</dcterms:modified>
</cp:coreProperties>
</file>