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kat\OneDrive - Instituto Tecnologico y de Estudios Superiores de Monterrey\Documents\MNT_ITESM_Thesis\myPapers\SU8_PhysicalTreatment\data\"/>
    </mc:Choice>
  </mc:AlternateContent>
  <xr:revisionPtr revIDLastSave="0" documentId="13_ncr:1_{9B7390BD-043E-4813-85F1-9B52159C9DAB}" xr6:coauthVersionLast="45" xr6:coauthVersionMax="45" xr10:uidLastSave="{00000000-0000-0000-0000-000000000000}"/>
  <bookViews>
    <workbookView xWindow="-120" yWindow="-120" windowWidth="29040" windowHeight="15840" activeTab="6" xr2:uid="{00000000-000D-0000-FFFF-FFFF00000000}"/>
  </bookViews>
  <sheets>
    <sheet name="Blank (2)" sheetId="3" r:id="rId1"/>
    <sheet name="Blank (4)" sheetId="6" r:id="rId2"/>
    <sheet name="Blank (5)" sheetId="7" r:id="rId3"/>
    <sheet name="Compress (1)" sheetId="8" r:id="rId4"/>
    <sheet name="Compress (2)" sheetId="9" r:id="rId5"/>
    <sheet name="Compress (5)" sheetId="12" r:id="rId6"/>
    <sheet name="Sheet1" sheetId="1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8" i="16" l="1"/>
  <c r="G9" i="16"/>
  <c r="F10" i="16"/>
  <c r="G10" i="16"/>
  <c r="H12" i="16"/>
  <c r="H11" i="16"/>
  <c r="H10" i="16"/>
  <c r="H9" i="16"/>
  <c r="H8" i="16"/>
  <c r="F11" i="16"/>
  <c r="F9" i="16"/>
  <c r="F8" i="16"/>
  <c r="G14" i="16" l="1"/>
  <c r="H15" i="16"/>
  <c r="H14" i="16"/>
  <c r="G15" i="16"/>
  <c r="F15" i="16"/>
  <c r="F14" i="16"/>
  <c r="K9" i="12"/>
  <c r="K9" i="9"/>
  <c r="K9" i="8"/>
  <c r="K9" i="7"/>
  <c r="K9" i="6"/>
  <c r="K9" i="3"/>
  <c r="I10" i="12" l="1"/>
  <c r="I11" i="12" s="1"/>
  <c r="I12" i="12" s="1"/>
  <c r="I13" i="12" s="1"/>
  <c r="I14" i="12" s="1"/>
  <c r="I15" i="12" s="1"/>
  <c r="I16" i="12" s="1"/>
  <c r="I17" i="12" s="1"/>
  <c r="I18" i="12" s="1"/>
  <c r="I19" i="12" s="1"/>
  <c r="I10" i="9" l="1"/>
  <c r="I11" i="9" s="1"/>
  <c r="I12" i="9" s="1"/>
  <c r="I13" i="9" s="1"/>
  <c r="I14" i="9" s="1"/>
  <c r="I15" i="9" s="1"/>
  <c r="I16" i="9" s="1"/>
  <c r="I17" i="9" s="1"/>
  <c r="I18" i="9" s="1"/>
  <c r="I19" i="9" s="1"/>
  <c r="I10" i="8"/>
  <c r="I11" i="8" s="1"/>
  <c r="I12" i="8" s="1"/>
  <c r="I13" i="8" s="1"/>
  <c r="I14" i="8" s="1"/>
  <c r="I15" i="8" s="1"/>
  <c r="I16" i="8" s="1"/>
  <c r="I17" i="8" s="1"/>
  <c r="I18" i="8" s="1"/>
  <c r="I19" i="8" s="1"/>
  <c r="I10" i="7"/>
  <c r="I11" i="7" s="1"/>
  <c r="I12" i="7" s="1"/>
  <c r="I13" i="7" s="1"/>
  <c r="I14" i="7" s="1"/>
  <c r="I15" i="7" s="1"/>
  <c r="I16" i="7" s="1"/>
  <c r="I17" i="7" s="1"/>
  <c r="I18" i="7" s="1"/>
  <c r="I19" i="7" s="1"/>
  <c r="I10" i="6"/>
  <c r="I11" i="6" s="1"/>
  <c r="I12" i="6" s="1"/>
  <c r="I13" i="6" s="1"/>
  <c r="I14" i="6" s="1"/>
  <c r="I15" i="6" s="1"/>
  <c r="I16" i="6" s="1"/>
  <c r="I17" i="6" s="1"/>
  <c r="I18" i="6" s="1"/>
  <c r="I19" i="6" s="1"/>
  <c r="I10" i="3"/>
  <c r="I11" i="3" s="1"/>
  <c r="I12" i="3" s="1"/>
  <c r="I13" i="3" s="1"/>
  <c r="I14" i="3" s="1"/>
  <c r="I15" i="3" s="1"/>
  <c r="I16" i="3" s="1"/>
  <c r="I17" i="3" s="1"/>
  <c r="I18" i="3" s="1"/>
  <c r="I19" i="3" s="1"/>
</calcChain>
</file>

<file path=xl/sharedStrings.xml><?xml version="1.0" encoding="utf-8"?>
<sst xmlns="http://schemas.openxmlformats.org/spreadsheetml/2006/main" count="35" uniqueCount="10">
  <si>
    <t>Item</t>
  </si>
  <si>
    <t>V (v)</t>
  </si>
  <si>
    <t>I (A)</t>
  </si>
  <si>
    <t>R=</t>
  </si>
  <si>
    <t>Ohm</t>
  </si>
  <si>
    <t>Average</t>
  </si>
  <si>
    <t>Std</t>
  </si>
  <si>
    <t xml:space="preserve">Photocured Compressed Sapmle </t>
  </si>
  <si>
    <t>Control Sample</t>
  </si>
  <si>
    <t>Compressed 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</si>
</sst>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E+00"/>
  </numFmts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1" fontId="0" fillId="0" borderId="0" xfId="0" applyNumberForma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8.xml"/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'Blank (2)'!$J$8</c:f>
              <c:strCache>
                <c:ptCount val="1"/>
                <c:pt idx="0">
                  <c:v>V (v)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'Blank (2)'!$I$9:$I$19</c:f>
              <c:numCache>
                <c:formatCode>General</c:formatCode>
                <c:ptCount val="11"/>
                <c:pt idx="0">
                  <c:v>0</c:v>
                </c:pt>
                <c:pt idx="1">
                  <c:v>0.15</c:v>
                </c:pt>
                <c:pt idx="2">
                  <c:v>0.3</c:v>
                </c:pt>
                <c:pt idx="3">
                  <c:v>0.44999999999999996</c:v>
                </c:pt>
                <c:pt idx="4">
                  <c:v>0.6</c:v>
                </c:pt>
                <c:pt idx="5">
                  <c:v>0.75</c:v>
                </c:pt>
                <c:pt idx="6">
                  <c:v>0.9</c:v>
                </c:pt>
                <c:pt idx="7">
                  <c:v>1.05</c:v>
                </c:pt>
                <c:pt idx="8">
                  <c:v>1.2</c:v>
                </c:pt>
                <c:pt idx="9">
                  <c:v>1.3499999999999999</c:v>
                </c:pt>
                <c:pt idx="10">
                  <c:v>1.4999999999999998</c:v>
                </c:pt>
              </c:numCache>
            </c:numRef>
          </c:xVal>
          <c:yVal>
            <c:numRef>
              <c:f>'Blank (2)'!$J$9:$J$19</c:f>
              <c:numCache>
                <c:formatCode>0.00E+00</c:formatCode>
                <c:ptCount val="11"/>
                <c:pt idx="0">
                  <c:v>2.2172930000000001E-4</c:v>
                </c:pt>
                <c:pt idx="1">
                  <c:v>0.10727639999999999</c:v>
                </c:pt>
                <c:pt idx="2">
                  <c:v>0.213418</c:v>
                </c:pt>
                <c:pt idx="3">
                  <c:v>0.31764750000000003</c:v>
                </c:pt>
                <c:pt idx="4">
                  <c:v>0.41978840000000001</c:v>
                </c:pt>
                <c:pt idx="5">
                  <c:v>0.51962140000000001</c:v>
                </c:pt>
                <c:pt idx="6">
                  <c:v>0.6118941</c:v>
                </c:pt>
                <c:pt idx="7">
                  <c:v>0.70278640000000003</c:v>
                </c:pt>
                <c:pt idx="8">
                  <c:v>0.78901770000000004</c:v>
                </c:pt>
                <c:pt idx="9">
                  <c:v>0.8687878</c:v>
                </c:pt>
                <c:pt idx="10">
                  <c:v>0.97062110000000001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A54-42A5-A8FD-7FC61698FF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0876312"/>
        <c:axId val="550870080"/>
      </c:scatterChart>
      <c:valAx>
        <c:axId val="550876312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Current</a:t>
                </a:r>
                <a:r>
                  <a:rPr lang="en-US" baseline="0"/>
                  <a:t> (A)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550870080"/>
        <c:crosses val="autoZero"/>
        <c:crossBetween val="midCat"/>
      </c:valAx>
      <c:valAx>
        <c:axId val="550870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Voltage</a:t>
                </a:r>
                <a:r>
                  <a:rPr lang="en-US" baseline="0"/>
                  <a:t> (V)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8763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'Blank (4)'!$J$8</c:f>
              <c:strCache>
                <c:ptCount val="1"/>
                <c:pt idx="0">
                  <c:v>V (v)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'Blank (4)'!$I$9:$I$19</c:f>
              <c:numCache>
                <c:formatCode>General</c:formatCode>
                <c:ptCount val="11"/>
                <c:pt idx="0">
                  <c:v>0</c:v>
                </c:pt>
                <c:pt idx="1">
                  <c:v>0.15</c:v>
                </c:pt>
                <c:pt idx="2">
                  <c:v>0.3</c:v>
                </c:pt>
                <c:pt idx="3">
                  <c:v>0.44999999999999996</c:v>
                </c:pt>
                <c:pt idx="4">
                  <c:v>0.6</c:v>
                </c:pt>
                <c:pt idx="5">
                  <c:v>0.75</c:v>
                </c:pt>
                <c:pt idx="6">
                  <c:v>0.9</c:v>
                </c:pt>
                <c:pt idx="7">
                  <c:v>1.05</c:v>
                </c:pt>
                <c:pt idx="8">
                  <c:v>1.2</c:v>
                </c:pt>
                <c:pt idx="9">
                  <c:v>1.3499999999999999</c:v>
                </c:pt>
                <c:pt idx="10">
                  <c:v>1.4999999999999998</c:v>
                </c:pt>
              </c:numCache>
            </c:numRef>
          </c:xVal>
          <c:yVal>
            <c:numRef>
              <c:f>'Blank (4)'!$J$9:$J$19</c:f>
              <c:numCache>
                <c:formatCode>0.00E+00</c:formatCode>
                <c:ptCount val="11"/>
                <c:pt idx="0">
                  <c:v>2.264977E-4</c:v>
                </c:pt>
                <c:pt idx="1">
                  <c:v>2.338171E-2</c:v>
                </c:pt>
                <c:pt idx="2">
                  <c:v>4.6341420000000001E-2</c:v>
                </c:pt>
                <c:pt idx="3">
                  <c:v>6.9339280000000003E-2</c:v>
                </c:pt>
                <c:pt idx="4">
                  <c:v>9.2351440000000007E-2</c:v>
                </c:pt>
                <c:pt idx="5">
                  <c:v>0.1150393</c:v>
                </c:pt>
                <c:pt idx="6">
                  <c:v>0.13816829999999999</c:v>
                </c:pt>
                <c:pt idx="7">
                  <c:v>0.1608562</c:v>
                </c:pt>
                <c:pt idx="8">
                  <c:v>0.18318889999999999</c:v>
                </c:pt>
                <c:pt idx="9">
                  <c:v>0.20585059999999999</c:v>
                </c:pt>
                <c:pt idx="10">
                  <c:v>0.2290893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FF-412A-B886-17774E4B96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0876312"/>
        <c:axId val="550870080"/>
      </c:scatterChart>
      <c:valAx>
        <c:axId val="550876312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Current</a:t>
                </a:r>
                <a:r>
                  <a:rPr lang="en-US" baseline="0"/>
                  <a:t> (A)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550870080"/>
        <c:crosses val="autoZero"/>
        <c:crossBetween val="midCat"/>
      </c:valAx>
      <c:valAx>
        <c:axId val="550870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Voltage</a:t>
                </a:r>
                <a:r>
                  <a:rPr lang="en-US" baseline="0"/>
                  <a:t> (V)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8763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'Blank (5)'!$J$8</c:f>
              <c:strCache>
                <c:ptCount val="1"/>
                <c:pt idx="0">
                  <c:v>V (v)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'Blank (5)'!$I$9:$I$19</c:f>
              <c:numCache>
                <c:formatCode>General</c:formatCode>
                <c:ptCount val="11"/>
                <c:pt idx="0">
                  <c:v>0</c:v>
                </c:pt>
                <c:pt idx="1">
                  <c:v>0.15</c:v>
                </c:pt>
                <c:pt idx="2">
                  <c:v>0.3</c:v>
                </c:pt>
                <c:pt idx="3">
                  <c:v>0.44999999999999996</c:v>
                </c:pt>
                <c:pt idx="4">
                  <c:v>0.6</c:v>
                </c:pt>
                <c:pt idx="5">
                  <c:v>0.75</c:v>
                </c:pt>
                <c:pt idx="6">
                  <c:v>0.9</c:v>
                </c:pt>
                <c:pt idx="7">
                  <c:v>1.05</c:v>
                </c:pt>
                <c:pt idx="8">
                  <c:v>1.2</c:v>
                </c:pt>
                <c:pt idx="9">
                  <c:v>1.3499999999999999</c:v>
                </c:pt>
                <c:pt idx="10">
                  <c:v>1.4999999999999998</c:v>
                </c:pt>
              </c:numCache>
            </c:numRef>
          </c:xVal>
          <c:yVal>
            <c:numRef>
              <c:f>'Blank (5)'!$J$9:$J$19</c:f>
              <c:numCache>
                <c:formatCode>0.00E+00</c:formatCode>
                <c:ptCount val="11"/>
                <c:pt idx="0">
                  <c:v>2.5033949999999998E-4</c:v>
                </c:pt>
                <c:pt idx="1">
                  <c:v>2.3407939999999999E-2</c:v>
                </c:pt>
                <c:pt idx="2">
                  <c:v>4.6415329999999998E-2</c:v>
                </c:pt>
                <c:pt idx="3">
                  <c:v>6.9365499999999997E-2</c:v>
                </c:pt>
                <c:pt idx="4">
                  <c:v>9.2537400000000006E-2</c:v>
                </c:pt>
                <c:pt idx="5">
                  <c:v>0.1154828</c:v>
                </c:pt>
                <c:pt idx="6">
                  <c:v>0.1383615</c:v>
                </c:pt>
                <c:pt idx="7">
                  <c:v>0.1613021</c:v>
                </c:pt>
                <c:pt idx="8">
                  <c:v>0.18426899999999999</c:v>
                </c:pt>
                <c:pt idx="9">
                  <c:v>0.2067947</c:v>
                </c:pt>
                <c:pt idx="10">
                  <c:v>0.22971150000000001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0D3-4B88-8533-EF5D8045B3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0876312"/>
        <c:axId val="550870080"/>
      </c:scatterChart>
      <c:valAx>
        <c:axId val="550876312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Current</a:t>
                </a:r>
                <a:r>
                  <a:rPr lang="en-US" baseline="0"/>
                  <a:t> (A)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550870080"/>
        <c:crosses val="autoZero"/>
        <c:crossBetween val="midCat"/>
      </c:valAx>
      <c:valAx>
        <c:axId val="550870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Voltage</a:t>
                </a:r>
                <a:r>
                  <a:rPr lang="en-US" baseline="0"/>
                  <a:t> (V)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8763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'Compress (1)'!$J$8</c:f>
              <c:strCache>
                <c:ptCount val="1"/>
                <c:pt idx="0">
                  <c:v>V (v)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'Compress (1)'!$I$9:$I$19</c:f>
              <c:numCache>
                <c:formatCode>General</c:formatCode>
                <c:ptCount val="11"/>
                <c:pt idx="0">
                  <c:v>0</c:v>
                </c:pt>
                <c:pt idx="1">
                  <c:v>0.15</c:v>
                </c:pt>
                <c:pt idx="2">
                  <c:v>0.3</c:v>
                </c:pt>
                <c:pt idx="3">
                  <c:v>0.44999999999999996</c:v>
                </c:pt>
                <c:pt idx="4">
                  <c:v>0.6</c:v>
                </c:pt>
                <c:pt idx="5">
                  <c:v>0.75</c:v>
                </c:pt>
                <c:pt idx="6">
                  <c:v>0.9</c:v>
                </c:pt>
                <c:pt idx="7">
                  <c:v>1.05</c:v>
                </c:pt>
                <c:pt idx="8">
                  <c:v>1.2</c:v>
                </c:pt>
                <c:pt idx="9">
                  <c:v>1.3499999999999999</c:v>
                </c:pt>
                <c:pt idx="10">
                  <c:v>1.4999999999999998</c:v>
                </c:pt>
              </c:numCache>
            </c:numRef>
          </c:xVal>
          <c:yVal>
            <c:numRef>
              <c:f>'Compress (1)'!$J$9:$J$19</c:f>
              <c:numCache>
                <c:formatCode>0.00E+00</c:formatCode>
                <c:ptCount val="11"/>
                <c:pt idx="0">
                  <c:v>2.7179720000000001E-4</c:v>
                </c:pt>
                <c:pt idx="1">
                  <c:v>3.2737259999999997E-2</c:v>
                </c:pt>
                <c:pt idx="2">
                  <c:v>6.4895149999999999E-2</c:v>
                </c:pt>
                <c:pt idx="3">
                  <c:v>9.6998210000000001E-2</c:v>
                </c:pt>
                <c:pt idx="4">
                  <c:v>0.12904879999999999</c:v>
                </c:pt>
                <c:pt idx="5">
                  <c:v>0.16091820000000001</c:v>
                </c:pt>
                <c:pt idx="6">
                  <c:v>0.1929736</c:v>
                </c:pt>
                <c:pt idx="7">
                  <c:v>0.22474769999999999</c:v>
                </c:pt>
                <c:pt idx="8">
                  <c:v>0.25687219999999999</c:v>
                </c:pt>
                <c:pt idx="9">
                  <c:v>0.28787849999999998</c:v>
                </c:pt>
                <c:pt idx="10">
                  <c:v>0.31883240000000002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B20-4ECB-B6DE-8202E7E462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0876312"/>
        <c:axId val="550870080"/>
      </c:scatterChart>
      <c:valAx>
        <c:axId val="550876312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Current</a:t>
                </a:r>
                <a:r>
                  <a:rPr lang="en-US" baseline="0"/>
                  <a:t> (A)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550870080"/>
        <c:crosses val="autoZero"/>
        <c:crossBetween val="midCat"/>
      </c:valAx>
      <c:valAx>
        <c:axId val="550870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Voltage</a:t>
                </a:r>
                <a:r>
                  <a:rPr lang="en-US" baseline="0"/>
                  <a:t> (V)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8763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'Compress (2)'!$J$8</c:f>
              <c:strCache>
                <c:ptCount val="1"/>
                <c:pt idx="0">
                  <c:v>V (v)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'Compress (2)'!$I$9:$I$19</c:f>
              <c:numCache>
                <c:formatCode>General</c:formatCode>
                <c:ptCount val="11"/>
                <c:pt idx="0">
                  <c:v>0</c:v>
                </c:pt>
                <c:pt idx="1">
                  <c:v>0.15</c:v>
                </c:pt>
                <c:pt idx="2">
                  <c:v>0.3</c:v>
                </c:pt>
                <c:pt idx="3">
                  <c:v>0.44999999999999996</c:v>
                </c:pt>
                <c:pt idx="4">
                  <c:v>0.6</c:v>
                </c:pt>
                <c:pt idx="5">
                  <c:v>0.75</c:v>
                </c:pt>
                <c:pt idx="6">
                  <c:v>0.9</c:v>
                </c:pt>
                <c:pt idx="7">
                  <c:v>1.05</c:v>
                </c:pt>
                <c:pt idx="8">
                  <c:v>1.2</c:v>
                </c:pt>
                <c:pt idx="9">
                  <c:v>1.3499999999999999</c:v>
                </c:pt>
                <c:pt idx="10">
                  <c:v>1.4999999999999998</c:v>
                </c:pt>
              </c:numCache>
            </c:numRef>
          </c:xVal>
          <c:yVal>
            <c:numRef>
              <c:f>'Compress (2)'!$J$9:$J$19</c:f>
              <c:numCache>
                <c:formatCode>0.00E+00</c:formatCode>
                <c:ptCount val="11"/>
                <c:pt idx="0">
                  <c:v>2.408028E-4</c:v>
                </c:pt>
                <c:pt idx="1">
                  <c:v>3.3197400000000002E-2</c:v>
                </c:pt>
                <c:pt idx="2">
                  <c:v>6.5872669999999994E-2</c:v>
                </c:pt>
                <c:pt idx="3">
                  <c:v>9.8450179999999998E-2</c:v>
                </c:pt>
                <c:pt idx="4">
                  <c:v>0.1309776</c:v>
                </c:pt>
                <c:pt idx="5">
                  <c:v>0.16357179999999999</c:v>
                </c:pt>
                <c:pt idx="6">
                  <c:v>0.1954198</c:v>
                </c:pt>
                <c:pt idx="7">
                  <c:v>0.22779940000000001</c:v>
                </c:pt>
                <c:pt idx="8">
                  <c:v>0.26055810000000001</c:v>
                </c:pt>
                <c:pt idx="9">
                  <c:v>0.29156209999999999</c:v>
                </c:pt>
                <c:pt idx="10">
                  <c:v>0.32373669999999999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4F1-49A0-93A9-C308BF5FDE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0876312"/>
        <c:axId val="550870080"/>
      </c:scatterChart>
      <c:valAx>
        <c:axId val="550876312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Current</a:t>
                </a:r>
                <a:r>
                  <a:rPr lang="en-US" baseline="0"/>
                  <a:t> (A)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550870080"/>
        <c:crosses val="autoZero"/>
        <c:crossBetween val="midCat"/>
      </c:valAx>
      <c:valAx>
        <c:axId val="550870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Voltage</a:t>
                </a:r>
                <a:r>
                  <a:rPr lang="en-US" baseline="0"/>
                  <a:t> (V)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8763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'Compress (5)'!$J$8</c:f>
              <c:strCache>
                <c:ptCount val="1"/>
                <c:pt idx="0">
                  <c:v>V (v)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'Compress (5)'!$I$9:$I$19</c:f>
              <c:numCache>
                <c:formatCode>General</c:formatCode>
                <c:ptCount val="11"/>
                <c:pt idx="0">
                  <c:v>0</c:v>
                </c:pt>
                <c:pt idx="1">
                  <c:v>0.15</c:v>
                </c:pt>
                <c:pt idx="2">
                  <c:v>0.3</c:v>
                </c:pt>
                <c:pt idx="3">
                  <c:v>0.44999999999999996</c:v>
                </c:pt>
                <c:pt idx="4">
                  <c:v>0.6</c:v>
                </c:pt>
                <c:pt idx="5">
                  <c:v>0.75</c:v>
                </c:pt>
                <c:pt idx="6">
                  <c:v>0.9</c:v>
                </c:pt>
                <c:pt idx="7">
                  <c:v>1.05</c:v>
                </c:pt>
                <c:pt idx="8">
                  <c:v>1.2</c:v>
                </c:pt>
                <c:pt idx="9">
                  <c:v>1.3499999999999999</c:v>
                </c:pt>
                <c:pt idx="10">
                  <c:v>1.4999999999999998</c:v>
                </c:pt>
              </c:numCache>
            </c:numRef>
          </c:xVal>
          <c:yVal>
            <c:numRef>
              <c:f>'Compress (5)'!$J$9:$J$19</c:f>
              <c:numCache>
                <c:formatCode>0.00E+00</c:formatCode>
                <c:ptCount val="11"/>
                <c:pt idx="0">
                  <c:v>-6.1273580000000001E-6</c:v>
                </c:pt>
                <c:pt idx="1">
                  <c:v>3.1321790000000002E-2</c:v>
                </c:pt>
                <c:pt idx="2">
                  <c:v>6.2618670000000001E-2</c:v>
                </c:pt>
                <c:pt idx="3">
                  <c:v>9.3316460000000004E-2</c:v>
                </c:pt>
                <c:pt idx="4">
                  <c:v>0.12404469999999999</c:v>
                </c:pt>
                <c:pt idx="5">
                  <c:v>0.15468680000000001</c:v>
                </c:pt>
                <c:pt idx="6">
                  <c:v>0.1840273</c:v>
                </c:pt>
                <c:pt idx="7">
                  <c:v>0.2135222</c:v>
                </c:pt>
                <c:pt idx="8">
                  <c:v>0.24167920000000001</c:v>
                </c:pt>
                <c:pt idx="9">
                  <c:v>0.2708354</c:v>
                </c:pt>
                <c:pt idx="10">
                  <c:v>0.29922409999999999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1D2-455E-B587-7C97E64DFF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0876312"/>
        <c:axId val="550870080"/>
      </c:scatterChart>
      <c:valAx>
        <c:axId val="550876312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Current</a:t>
                </a:r>
                <a:r>
                  <a:rPr lang="en-US" baseline="0"/>
                  <a:t> (A)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550870080"/>
        <c:crosses val="autoZero"/>
        <c:crossBetween val="midCat"/>
      </c:valAx>
      <c:valAx>
        <c:axId val="550870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Voltage</a:t>
                </a:r>
                <a:r>
                  <a:rPr lang="en-US" baseline="0"/>
                  <a:t> (V)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8763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FFFF00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Sheet1!$F$15:$G$15</c:f>
                <c:numCache>
                  <c:formatCode>General</c:formatCode>
                  <c:ptCount val="2"/>
                  <c:pt idx="0">
                    <c:v>0.15183765450285605</c:v>
                  </c:pt>
                  <c:pt idx="1">
                    <c:v>0.11877589427202132</c:v>
                  </c:pt>
                </c:numCache>
              </c:numRef>
            </c:plus>
            <c:minus>
              <c:numRef>
                <c:f>Sheet1!$F$15:$G$15</c:f>
                <c:numCache>
                  <c:formatCode>General</c:formatCode>
                  <c:ptCount val="2"/>
                  <c:pt idx="0">
                    <c:v>0.15183765450285605</c:v>
                  </c:pt>
                  <c:pt idx="1">
                    <c:v>0.11877589427202132</c:v>
                  </c:pt>
                </c:numCache>
              </c:numRef>
            </c:minus>
            <c:spPr>
              <a:noFill/>
              <a:ln w="19050" cap="flat" cmpd="sng" algn="ctr">
                <a:solidFill>
                  <a:srgbClr val="FF0000"/>
                </a:solidFill>
                <a:round/>
              </a:ln>
              <a:effectLst/>
            </c:spPr>
          </c:errBars>
          <c:cat>
            <c:strRef>
              <c:f>Sheet1!$F$7:$G$7</c:f>
              <c:strCache>
                <c:ptCount val="2"/>
                <c:pt idx="0">
                  <c:v>Control Sample</c:v>
                </c:pt>
                <c:pt idx="1">
                  <c:v>Compressed Sample</c:v>
                </c:pt>
              </c:strCache>
            </c:strRef>
          </c:cat>
          <c:val>
            <c:numRef>
              <c:f>Sheet1!$F$14:$G$14</c:f>
              <c:numCache>
                <c:formatCode>General</c:formatCode>
                <c:ptCount val="2"/>
                <c:pt idx="0">
                  <c:v>1.0617137392193141</c:v>
                </c:pt>
                <c:pt idx="1">
                  <c:v>1.163913798800766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03-4693-8995-8E05F780A3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38726696"/>
        <c:axId val="538727024"/>
      </c:barChart>
      <c:catAx>
        <c:axId val="538726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38727024"/>
        <c:crosses val="autoZero"/>
        <c:auto val="1"/>
        <c:lblAlgn val="ctr"/>
        <c:lblOffset val="100"/>
        <c:noMultiLvlLbl val="0"/>
      </c:catAx>
      <c:valAx>
        <c:axId val="53872702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Conductivity (S/cm)</a:t>
                </a:r>
              </a:p>
            </c:rich>
          </c:tx>
          <c:layout>
            <c:manualLayout>
              <c:xMode val="edge"/>
              <c:yMode val="edge"/>
              <c:x val="1.948816494046245E-2"/>
              <c:y val="0.2216433362496354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8726696"/>
        <c:crosses val="autoZero"/>
        <c:crossBetween val="between"/>
        <c:majorUnit val="0.4"/>
      </c:valAx>
      <c:spPr>
        <a:noFill/>
        <a:ln>
          <a:solidFill>
            <a:schemeClr val="accent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133349</xdr:colOff>
      <xdr:row>2</xdr:row>
      <xdr:rowOff>138111</xdr:rowOff>
    </xdr:from>
    <xdr:to>
      <xdr:col>23</xdr:col>
      <xdr:colOff>523874</xdr:colOff>
      <xdr:row>25</xdr:row>
      <xdr:rowOff>85724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4295195-78D8-4D9B-B16B-DBDCF79F05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133349</xdr:colOff>
      <xdr:row>2</xdr:row>
      <xdr:rowOff>138111</xdr:rowOff>
    </xdr:from>
    <xdr:to>
      <xdr:col>23</xdr:col>
      <xdr:colOff>523874</xdr:colOff>
      <xdr:row>25</xdr:row>
      <xdr:rowOff>85724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F7B36E5-50ED-4107-A7CE-F7A487ECDE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133349</xdr:colOff>
      <xdr:row>2</xdr:row>
      <xdr:rowOff>138111</xdr:rowOff>
    </xdr:from>
    <xdr:to>
      <xdr:col>23</xdr:col>
      <xdr:colOff>523874</xdr:colOff>
      <xdr:row>25</xdr:row>
      <xdr:rowOff>85724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8DA7F60-B7B7-4EC2-8758-CD9FBA4427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133349</xdr:colOff>
      <xdr:row>2</xdr:row>
      <xdr:rowOff>138111</xdr:rowOff>
    </xdr:from>
    <xdr:to>
      <xdr:col>23</xdr:col>
      <xdr:colOff>523874</xdr:colOff>
      <xdr:row>25</xdr:row>
      <xdr:rowOff>85724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FFFE753-FE44-4739-A819-F52CF844D9D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133349</xdr:colOff>
      <xdr:row>2</xdr:row>
      <xdr:rowOff>138111</xdr:rowOff>
    </xdr:from>
    <xdr:to>
      <xdr:col>23</xdr:col>
      <xdr:colOff>523874</xdr:colOff>
      <xdr:row>25</xdr:row>
      <xdr:rowOff>85724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AF65B06-C2B2-460F-9B19-DF040177D5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133349</xdr:colOff>
      <xdr:row>2</xdr:row>
      <xdr:rowOff>138111</xdr:rowOff>
    </xdr:from>
    <xdr:to>
      <xdr:col>23</xdr:col>
      <xdr:colOff>523874</xdr:colOff>
      <xdr:row>25</xdr:row>
      <xdr:rowOff>85724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FEDCFDD-6954-4A7E-88AB-A015FB2DDE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262303</xdr:colOff>
      <xdr:row>2</xdr:row>
      <xdr:rowOff>24544</xdr:rowOff>
    </xdr:from>
    <xdr:to>
      <xdr:col>16</xdr:col>
      <xdr:colOff>567104</xdr:colOff>
      <xdr:row>16</xdr:row>
      <xdr:rowOff>100744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0.31352</cdr:x>
      <cdr:y>0.15398</cdr:y>
    </cdr:from>
    <cdr:to>
      <cdr:x>0.51397</cdr:x>
      <cdr:y>0.48731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430216" y="422398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600" b="1"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</a:p>
      </cdr:txBody>
    </cdr:sp>
  </cdr:relSizeAnchor>
  <cdr:relSizeAnchor xmlns:cdr="http://schemas.openxmlformats.org/drawingml/2006/chartDrawing">
    <cdr:from>
      <cdr:x>0.72952</cdr:x>
      <cdr:y>0.12193</cdr:y>
    </cdr:from>
    <cdr:to>
      <cdr:x>0.92997</cdr:x>
      <cdr:y>0.45526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3327889" y="334475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600" b="1"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en-US" sz="1100" b="1">
            <a:latin typeface="Times New Roman" panose="02020603050405020304" pitchFamily="18" charset="0"/>
            <a:cs typeface="Times New Roman" panose="02020603050405020304" pitchFamily="18" charset="0"/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8:R28"/>
  <sheetViews>
    <sheetView topLeftCell="A7" workbookViewId="0">
      <selection activeCell="K10" sqref="K10"/>
    </sheetView>
  </sheetViews>
  <sheetFormatPr defaultRowHeight="15" x14ac:dyDescent="0.25"/>
  <cols>
    <col min="10" max="10" width="8.28515625" bestFit="1" customWidth="1"/>
  </cols>
  <sheetData>
    <row r="8" spans="8:11" x14ac:dyDescent="0.25">
      <c r="H8" s="2" t="s">
        <v>0</v>
      </c>
      <c r="I8" s="2" t="s">
        <v>2</v>
      </c>
      <c r="J8" s="2" t="s">
        <v>1</v>
      </c>
    </row>
    <row r="9" spans="8:11" x14ac:dyDescent="0.25">
      <c r="H9" s="3">
        <v>1</v>
      </c>
      <c r="I9" s="3">
        <v>0</v>
      </c>
      <c r="J9" s="1">
        <v>2.2172930000000001E-4</v>
      </c>
      <c r="K9">
        <f>4.53*0.6417*0.3</f>
        <v>0.87207030000000008</v>
      </c>
    </row>
    <row r="10" spans="8:11" x14ac:dyDescent="0.25">
      <c r="H10" s="3">
        <v>2</v>
      </c>
      <c r="I10" s="3">
        <f>I9+0.15</f>
        <v>0.15</v>
      </c>
      <c r="J10" s="1">
        <v>0.10727639999999999</v>
      </c>
    </row>
    <row r="11" spans="8:11" x14ac:dyDescent="0.25">
      <c r="H11" s="3">
        <v>3</v>
      </c>
      <c r="I11" s="3">
        <f t="shared" ref="I11:I19" si="0">I10+0.15</f>
        <v>0.3</v>
      </c>
      <c r="J11" s="1">
        <v>0.213418</v>
      </c>
    </row>
    <row r="12" spans="8:11" x14ac:dyDescent="0.25">
      <c r="H12" s="3">
        <v>4</v>
      </c>
      <c r="I12" s="3">
        <f t="shared" si="0"/>
        <v>0.44999999999999996</v>
      </c>
      <c r="J12" s="1">
        <v>0.31764750000000003</v>
      </c>
    </row>
    <row r="13" spans="8:11" x14ac:dyDescent="0.25">
      <c r="H13" s="3">
        <v>5</v>
      </c>
      <c r="I13" s="3">
        <f t="shared" si="0"/>
        <v>0.6</v>
      </c>
      <c r="J13" s="1">
        <v>0.41978840000000001</v>
      </c>
    </row>
    <row r="14" spans="8:11" x14ac:dyDescent="0.25">
      <c r="H14" s="3">
        <v>6</v>
      </c>
      <c r="I14" s="3">
        <f t="shared" si="0"/>
        <v>0.75</v>
      </c>
      <c r="J14" s="1">
        <v>0.51962140000000001</v>
      </c>
    </row>
    <row r="15" spans="8:11" x14ac:dyDescent="0.25">
      <c r="H15" s="3">
        <v>7</v>
      </c>
      <c r="I15" s="3">
        <f t="shared" si="0"/>
        <v>0.9</v>
      </c>
      <c r="J15" s="1">
        <v>0.6118941</v>
      </c>
    </row>
    <row r="16" spans="8:11" x14ac:dyDescent="0.25">
      <c r="H16" s="3">
        <v>8</v>
      </c>
      <c r="I16" s="3">
        <f t="shared" si="0"/>
        <v>1.05</v>
      </c>
      <c r="J16" s="1">
        <v>0.70278640000000003</v>
      </c>
    </row>
    <row r="17" spans="8:18" x14ac:dyDescent="0.25">
      <c r="H17" s="3">
        <v>9</v>
      </c>
      <c r="I17" s="3">
        <f t="shared" si="0"/>
        <v>1.2</v>
      </c>
      <c r="J17" s="1">
        <v>0.78901770000000004</v>
      </c>
    </row>
    <row r="18" spans="8:18" x14ac:dyDescent="0.25">
      <c r="H18" s="3">
        <v>10</v>
      </c>
      <c r="I18" s="3">
        <f t="shared" si="0"/>
        <v>1.3499999999999999</v>
      </c>
      <c r="J18" s="1">
        <v>0.8687878</v>
      </c>
    </row>
    <row r="19" spans="8:18" x14ac:dyDescent="0.25">
      <c r="H19" s="3">
        <v>11</v>
      </c>
      <c r="I19" s="3">
        <f t="shared" si="0"/>
        <v>1.4999999999999998</v>
      </c>
      <c r="J19" s="1">
        <v>0.97062110000000001</v>
      </c>
    </row>
    <row r="28" spans="8:18" x14ac:dyDescent="0.25">
      <c r="P28" t="s">
        <v>3</v>
      </c>
      <c r="Q28">
        <v>0.64170000000000005</v>
      </c>
      <c r="R28" t="s">
        <v>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H8:R38"/>
  <sheetViews>
    <sheetView workbookViewId="0">
      <selection activeCell="K10" sqref="K10"/>
    </sheetView>
  </sheetViews>
  <sheetFormatPr defaultRowHeight="15" x14ac:dyDescent="0.25"/>
  <cols>
    <col min="10" max="10" width="13.42578125" style="5" bestFit="1" customWidth="1"/>
  </cols>
  <sheetData>
    <row r="8" spans="8:11" x14ac:dyDescent="0.25">
      <c r="H8" s="2" t="s">
        <v>0</v>
      </c>
      <c r="I8" s="2" t="s">
        <v>2</v>
      </c>
      <c r="J8" s="4" t="s">
        <v>1</v>
      </c>
    </row>
    <row r="9" spans="8:11" x14ac:dyDescent="0.25">
      <c r="H9" s="3">
        <v>1</v>
      </c>
      <c r="I9" s="3">
        <v>0</v>
      </c>
      <c r="J9" s="1">
        <v>2.264977E-4</v>
      </c>
      <c r="K9">
        <f>4.53*1.5*0.1523</f>
        <v>1.0348785</v>
      </c>
    </row>
    <row r="10" spans="8:11" x14ac:dyDescent="0.25">
      <c r="H10" s="3">
        <v>2</v>
      </c>
      <c r="I10" s="3">
        <f>I9+0.15</f>
        <v>0.15</v>
      </c>
      <c r="J10" s="1">
        <v>2.338171E-2</v>
      </c>
    </row>
    <row r="11" spans="8:11" x14ac:dyDescent="0.25">
      <c r="H11" s="3">
        <v>3</v>
      </c>
      <c r="I11" s="3">
        <f t="shared" ref="I11:I19" si="0">I10+0.15</f>
        <v>0.3</v>
      </c>
      <c r="J11" s="1">
        <v>4.6341420000000001E-2</v>
      </c>
    </row>
    <row r="12" spans="8:11" x14ac:dyDescent="0.25">
      <c r="H12" s="3">
        <v>4</v>
      </c>
      <c r="I12" s="3">
        <f t="shared" si="0"/>
        <v>0.44999999999999996</v>
      </c>
      <c r="J12" s="1">
        <v>6.9339280000000003E-2</v>
      </c>
    </row>
    <row r="13" spans="8:11" x14ac:dyDescent="0.25">
      <c r="H13" s="3">
        <v>5</v>
      </c>
      <c r="I13" s="3">
        <f t="shared" si="0"/>
        <v>0.6</v>
      </c>
      <c r="J13" s="1">
        <v>9.2351440000000007E-2</v>
      </c>
    </row>
    <row r="14" spans="8:11" x14ac:dyDescent="0.25">
      <c r="H14" s="3">
        <v>6</v>
      </c>
      <c r="I14" s="3">
        <f t="shared" si="0"/>
        <v>0.75</v>
      </c>
      <c r="J14" s="1">
        <v>0.1150393</v>
      </c>
    </row>
    <row r="15" spans="8:11" x14ac:dyDescent="0.25">
      <c r="H15" s="3">
        <v>7</v>
      </c>
      <c r="I15" s="3">
        <f t="shared" si="0"/>
        <v>0.9</v>
      </c>
      <c r="J15" s="1">
        <v>0.13816829999999999</v>
      </c>
    </row>
    <row r="16" spans="8:11" x14ac:dyDescent="0.25">
      <c r="H16" s="3">
        <v>8</v>
      </c>
      <c r="I16" s="3">
        <f t="shared" si="0"/>
        <v>1.05</v>
      </c>
      <c r="J16" s="1">
        <v>0.1608562</v>
      </c>
    </row>
    <row r="17" spans="8:18" x14ac:dyDescent="0.25">
      <c r="H17" s="3">
        <v>9</v>
      </c>
      <c r="I17" s="3">
        <f t="shared" si="0"/>
        <v>1.2</v>
      </c>
      <c r="J17" s="1">
        <v>0.18318889999999999</v>
      </c>
    </row>
    <row r="18" spans="8:18" x14ac:dyDescent="0.25">
      <c r="H18" s="3">
        <v>10</v>
      </c>
      <c r="I18" s="3">
        <f t="shared" si="0"/>
        <v>1.3499999999999999</v>
      </c>
      <c r="J18" s="1">
        <v>0.20585059999999999</v>
      </c>
    </row>
    <row r="19" spans="8:18" x14ac:dyDescent="0.25">
      <c r="H19" s="3">
        <v>11</v>
      </c>
      <c r="I19" s="3">
        <f t="shared" si="0"/>
        <v>1.4999999999999998</v>
      </c>
      <c r="J19" s="1">
        <v>0.2290893</v>
      </c>
    </row>
    <row r="28" spans="8:18" x14ac:dyDescent="0.25">
      <c r="P28" t="s">
        <v>3</v>
      </c>
      <c r="Q28">
        <v>0.15229999999999999</v>
      </c>
      <c r="R28" t="s">
        <v>4</v>
      </c>
    </row>
    <row r="38" spans="13:13" x14ac:dyDescent="0.25">
      <c r="M38" s="5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H8:R38"/>
  <sheetViews>
    <sheetView workbookViewId="0">
      <selection activeCell="K10" sqref="K10"/>
    </sheetView>
  </sheetViews>
  <sheetFormatPr defaultRowHeight="15" x14ac:dyDescent="0.25"/>
  <cols>
    <col min="10" max="10" width="13.42578125" style="5" bestFit="1" customWidth="1"/>
  </cols>
  <sheetData>
    <row r="8" spans="8:11" x14ac:dyDescent="0.25">
      <c r="H8" s="2" t="s">
        <v>0</v>
      </c>
      <c r="I8" s="2" t="s">
        <v>2</v>
      </c>
      <c r="J8" s="4" t="s">
        <v>1</v>
      </c>
    </row>
    <row r="9" spans="8:11" x14ac:dyDescent="0.25">
      <c r="H9" s="3">
        <v>1</v>
      </c>
      <c r="I9" s="3">
        <v>0</v>
      </c>
      <c r="J9" s="1">
        <v>2.5033949999999998E-4</v>
      </c>
      <c r="K9">
        <f>4.53*1.3*0.1531</f>
        <v>0.90160590000000007</v>
      </c>
    </row>
    <row r="10" spans="8:11" x14ac:dyDescent="0.25">
      <c r="H10" s="3">
        <v>2</v>
      </c>
      <c r="I10" s="3">
        <f>I9+0.15</f>
        <v>0.15</v>
      </c>
      <c r="J10" s="1">
        <v>2.3407939999999999E-2</v>
      </c>
    </row>
    <row r="11" spans="8:11" x14ac:dyDescent="0.25">
      <c r="H11" s="3">
        <v>3</v>
      </c>
      <c r="I11" s="3">
        <f t="shared" ref="I11:I19" si="0">I10+0.15</f>
        <v>0.3</v>
      </c>
      <c r="J11" s="1">
        <v>4.6415329999999998E-2</v>
      </c>
    </row>
    <row r="12" spans="8:11" x14ac:dyDescent="0.25">
      <c r="H12" s="3">
        <v>4</v>
      </c>
      <c r="I12" s="3">
        <f t="shared" si="0"/>
        <v>0.44999999999999996</v>
      </c>
      <c r="J12" s="1">
        <v>6.9365499999999997E-2</v>
      </c>
    </row>
    <row r="13" spans="8:11" x14ac:dyDescent="0.25">
      <c r="H13" s="3">
        <v>5</v>
      </c>
      <c r="I13" s="3">
        <f t="shared" si="0"/>
        <v>0.6</v>
      </c>
      <c r="J13" s="1">
        <v>9.2537400000000006E-2</v>
      </c>
    </row>
    <row r="14" spans="8:11" x14ac:dyDescent="0.25">
      <c r="H14" s="3">
        <v>6</v>
      </c>
      <c r="I14" s="3">
        <f t="shared" si="0"/>
        <v>0.75</v>
      </c>
      <c r="J14" s="1">
        <v>0.1154828</v>
      </c>
    </row>
    <row r="15" spans="8:11" x14ac:dyDescent="0.25">
      <c r="H15" s="3">
        <v>7</v>
      </c>
      <c r="I15" s="3">
        <f t="shared" si="0"/>
        <v>0.9</v>
      </c>
      <c r="J15" s="1">
        <v>0.1383615</v>
      </c>
    </row>
    <row r="16" spans="8:11" x14ac:dyDescent="0.25">
      <c r="H16" s="3">
        <v>8</v>
      </c>
      <c r="I16" s="3">
        <f t="shared" si="0"/>
        <v>1.05</v>
      </c>
      <c r="J16" s="1">
        <v>0.1613021</v>
      </c>
    </row>
    <row r="17" spans="8:18" x14ac:dyDescent="0.25">
      <c r="H17" s="3">
        <v>9</v>
      </c>
      <c r="I17" s="3">
        <f t="shared" si="0"/>
        <v>1.2</v>
      </c>
      <c r="J17" s="1">
        <v>0.18426899999999999</v>
      </c>
    </row>
    <row r="18" spans="8:18" x14ac:dyDescent="0.25">
      <c r="H18" s="3">
        <v>10</v>
      </c>
      <c r="I18" s="3">
        <f t="shared" si="0"/>
        <v>1.3499999999999999</v>
      </c>
      <c r="J18" s="1">
        <v>0.2067947</v>
      </c>
    </row>
    <row r="19" spans="8:18" x14ac:dyDescent="0.25">
      <c r="H19" s="3">
        <v>11</v>
      </c>
      <c r="I19" s="3">
        <f t="shared" si="0"/>
        <v>1.4999999999999998</v>
      </c>
      <c r="J19" s="1">
        <v>0.22971150000000001</v>
      </c>
    </row>
    <row r="28" spans="8:18" x14ac:dyDescent="0.25">
      <c r="P28" t="s">
        <v>3</v>
      </c>
      <c r="Q28">
        <v>0.15310000000000001</v>
      </c>
      <c r="R28" t="s">
        <v>4</v>
      </c>
    </row>
    <row r="38" spans="13:13" x14ac:dyDescent="0.25">
      <c r="M38" s="5"/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H8:R38"/>
  <sheetViews>
    <sheetView workbookViewId="0">
      <selection activeCell="K10" sqref="K10"/>
    </sheetView>
  </sheetViews>
  <sheetFormatPr defaultRowHeight="15" x14ac:dyDescent="0.25"/>
  <cols>
    <col min="10" max="10" width="13.42578125" style="5" bestFit="1" customWidth="1"/>
  </cols>
  <sheetData>
    <row r="8" spans="8:11" x14ac:dyDescent="0.25">
      <c r="H8" s="2" t="s">
        <v>0</v>
      </c>
      <c r="I8" s="2" t="s">
        <v>2</v>
      </c>
      <c r="J8" s="4" t="s">
        <v>1</v>
      </c>
    </row>
    <row r="9" spans="8:11" x14ac:dyDescent="0.25">
      <c r="H9" s="3">
        <v>1</v>
      </c>
      <c r="I9" s="3">
        <v>0</v>
      </c>
      <c r="J9" s="1">
        <v>2.7179720000000001E-4</v>
      </c>
      <c r="K9">
        <f>4.53*0.3*0.2127</f>
        <v>0.28905930000000002</v>
      </c>
    </row>
    <row r="10" spans="8:11" x14ac:dyDescent="0.25">
      <c r="H10" s="3">
        <v>2</v>
      </c>
      <c r="I10" s="3">
        <f>I9+0.15</f>
        <v>0.15</v>
      </c>
      <c r="J10" s="1">
        <v>3.2737259999999997E-2</v>
      </c>
    </row>
    <row r="11" spans="8:11" x14ac:dyDescent="0.25">
      <c r="H11" s="3">
        <v>3</v>
      </c>
      <c r="I11" s="3">
        <f t="shared" ref="I11:I19" si="0">I10+0.15</f>
        <v>0.3</v>
      </c>
      <c r="J11" s="1">
        <v>6.4895149999999999E-2</v>
      </c>
    </row>
    <row r="12" spans="8:11" x14ac:dyDescent="0.25">
      <c r="H12" s="3">
        <v>4</v>
      </c>
      <c r="I12" s="3">
        <f t="shared" si="0"/>
        <v>0.44999999999999996</v>
      </c>
      <c r="J12" s="1">
        <v>9.6998210000000001E-2</v>
      </c>
    </row>
    <row r="13" spans="8:11" x14ac:dyDescent="0.25">
      <c r="H13" s="3">
        <v>5</v>
      </c>
      <c r="I13" s="3">
        <f t="shared" si="0"/>
        <v>0.6</v>
      </c>
      <c r="J13" s="1">
        <v>0.12904879999999999</v>
      </c>
    </row>
    <row r="14" spans="8:11" x14ac:dyDescent="0.25">
      <c r="H14" s="3">
        <v>6</v>
      </c>
      <c r="I14" s="3">
        <f t="shared" si="0"/>
        <v>0.75</v>
      </c>
      <c r="J14" s="1">
        <v>0.16091820000000001</v>
      </c>
    </row>
    <row r="15" spans="8:11" x14ac:dyDescent="0.25">
      <c r="H15" s="3">
        <v>7</v>
      </c>
      <c r="I15" s="3">
        <f t="shared" si="0"/>
        <v>0.9</v>
      </c>
      <c r="J15" s="1">
        <v>0.1929736</v>
      </c>
    </row>
    <row r="16" spans="8:11" x14ac:dyDescent="0.25">
      <c r="H16" s="3">
        <v>8</v>
      </c>
      <c r="I16" s="3">
        <f t="shared" si="0"/>
        <v>1.05</v>
      </c>
      <c r="J16" s="1">
        <v>0.22474769999999999</v>
      </c>
    </row>
    <row r="17" spans="8:18" x14ac:dyDescent="0.25">
      <c r="H17" s="3">
        <v>9</v>
      </c>
      <c r="I17" s="3">
        <f t="shared" si="0"/>
        <v>1.2</v>
      </c>
      <c r="J17" s="1">
        <v>0.25687219999999999</v>
      </c>
    </row>
    <row r="18" spans="8:18" x14ac:dyDescent="0.25">
      <c r="H18" s="3">
        <v>10</v>
      </c>
      <c r="I18" s="3">
        <f t="shared" si="0"/>
        <v>1.3499999999999999</v>
      </c>
      <c r="J18" s="1">
        <v>0.28787849999999998</v>
      </c>
    </row>
    <row r="19" spans="8:18" x14ac:dyDescent="0.25">
      <c r="H19" s="3">
        <v>11</v>
      </c>
      <c r="I19" s="3">
        <f t="shared" si="0"/>
        <v>1.4999999999999998</v>
      </c>
      <c r="J19" s="1">
        <v>0.31883240000000002</v>
      </c>
    </row>
    <row r="28" spans="8:18" x14ac:dyDescent="0.25">
      <c r="P28" t="s">
        <v>3</v>
      </c>
      <c r="Q28">
        <v>0.2127</v>
      </c>
      <c r="R28" t="s">
        <v>4</v>
      </c>
    </row>
    <row r="38" spans="13:13" x14ac:dyDescent="0.25">
      <c r="M38" s="5"/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H8:R38"/>
  <sheetViews>
    <sheetView workbookViewId="0">
      <selection activeCell="K10" sqref="K10"/>
    </sheetView>
  </sheetViews>
  <sheetFormatPr defaultRowHeight="15" x14ac:dyDescent="0.25"/>
  <cols>
    <col min="10" max="10" width="13.42578125" style="5" bestFit="1" customWidth="1"/>
  </cols>
  <sheetData>
    <row r="8" spans="8:11" x14ac:dyDescent="0.25">
      <c r="H8" s="2" t="s">
        <v>0</v>
      </c>
      <c r="I8" s="2" t="s">
        <v>2</v>
      </c>
      <c r="J8" s="4" t="s">
        <v>1</v>
      </c>
    </row>
    <row r="9" spans="8:11" x14ac:dyDescent="0.25">
      <c r="H9" s="3">
        <v>1</v>
      </c>
      <c r="I9" s="3">
        <v>0</v>
      </c>
      <c r="J9" s="1">
        <v>2.408028E-4</v>
      </c>
      <c r="K9">
        <f>4.53*0.3*0.2156</f>
        <v>0.29300039999999999</v>
      </c>
    </row>
    <row r="10" spans="8:11" x14ac:dyDescent="0.25">
      <c r="H10" s="3">
        <v>2</v>
      </c>
      <c r="I10" s="3">
        <f>I9+0.15</f>
        <v>0.15</v>
      </c>
      <c r="J10" s="1">
        <v>3.3197400000000002E-2</v>
      </c>
    </row>
    <row r="11" spans="8:11" x14ac:dyDescent="0.25">
      <c r="H11" s="3">
        <v>3</v>
      </c>
      <c r="I11" s="3">
        <f t="shared" ref="I11:I19" si="0">I10+0.15</f>
        <v>0.3</v>
      </c>
      <c r="J11" s="1">
        <v>6.5872669999999994E-2</v>
      </c>
    </row>
    <row r="12" spans="8:11" x14ac:dyDescent="0.25">
      <c r="H12" s="3">
        <v>4</v>
      </c>
      <c r="I12" s="3">
        <f t="shared" si="0"/>
        <v>0.44999999999999996</v>
      </c>
      <c r="J12" s="1">
        <v>9.8450179999999998E-2</v>
      </c>
    </row>
    <row r="13" spans="8:11" x14ac:dyDescent="0.25">
      <c r="H13" s="3">
        <v>5</v>
      </c>
      <c r="I13" s="3">
        <f t="shared" si="0"/>
        <v>0.6</v>
      </c>
      <c r="J13" s="1">
        <v>0.1309776</v>
      </c>
    </row>
    <row r="14" spans="8:11" x14ac:dyDescent="0.25">
      <c r="H14" s="3">
        <v>6</v>
      </c>
      <c r="I14" s="3">
        <f t="shared" si="0"/>
        <v>0.75</v>
      </c>
      <c r="J14" s="1">
        <v>0.16357179999999999</v>
      </c>
    </row>
    <row r="15" spans="8:11" x14ac:dyDescent="0.25">
      <c r="H15" s="3">
        <v>7</v>
      </c>
      <c r="I15" s="3">
        <f t="shared" si="0"/>
        <v>0.9</v>
      </c>
      <c r="J15" s="1">
        <v>0.1954198</v>
      </c>
    </row>
    <row r="16" spans="8:11" x14ac:dyDescent="0.25">
      <c r="H16" s="3">
        <v>8</v>
      </c>
      <c r="I16" s="3">
        <f t="shared" si="0"/>
        <v>1.05</v>
      </c>
      <c r="J16" s="1">
        <v>0.22779940000000001</v>
      </c>
    </row>
    <row r="17" spans="8:18" x14ac:dyDescent="0.25">
      <c r="H17" s="3">
        <v>9</v>
      </c>
      <c r="I17" s="3">
        <f t="shared" si="0"/>
        <v>1.2</v>
      </c>
      <c r="J17" s="1">
        <v>0.26055810000000001</v>
      </c>
    </row>
    <row r="18" spans="8:18" x14ac:dyDescent="0.25">
      <c r="H18" s="3">
        <v>10</v>
      </c>
      <c r="I18" s="3">
        <f t="shared" si="0"/>
        <v>1.3499999999999999</v>
      </c>
      <c r="J18" s="1">
        <v>0.29156209999999999</v>
      </c>
    </row>
    <row r="19" spans="8:18" x14ac:dyDescent="0.25">
      <c r="H19" s="3">
        <v>11</v>
      </c>
      <c r="I19" s="3">
        <f t="shared" si="0"/>
        <v>1.4999999999999998</v>
      </c>
      <c r="J19" s="1">
        <v>0.32373669999999999</v>
      </c>
    </row>
    <row r="28" spans="8:18" x14ac:dyDescent="0.25">
      <c r="P28" t="s">
        <v>3</v>
      </c>
      <c r="Q28">
        <v>0.21560000000000001</v>
      </c>
      <c r="R28" t="s">
        <v>4</v>
      </c>
    </row>
    <row r="38" spans="13:13" x14ac:dyDescent="0.25">
      <c r="M38" s="5"/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H8:R38"/>
  <sheetViews>
    <sheetView topLeftCell="M1" workbookViewId="0">
      <selection activeCell="K10" sqref="K10"/>
    </sheetView>
  </sheetViews>
  <sheetFormatPr defaultRowHeight="15" x14ac:dyDescent="0.25"/>
  <cols>
    <col min="10" max="10" width="13.42578125" style="5" bestFit="1" customWidth="1"/>
  </cols>
  <sheetData>
    <row r="8" spans="8:11" x14ac:dyDescent="0.25">
      <c r="H8" s="2" t="s">
        <v>0</v>
      </c>
      <c r="I8" s="2" t="s">
        <v>2</v>
      </c>
      <c r="J8" s="4" t="s">
        <v>1</v>
      </c>
    </row>
    <row r="9" spans="8:11" x14ac:dyDescent="0.25">
      <c r="H9" s="3">
        <v>1</v>
      </c>
      <c r="I9" s="3">
        <v>0</v>
      </c>
      <c r="J9" s="1">
        <v>-6.1273580000000001E-6</v>
      </c>
      <c r="K9">
        <f>4.53*0.1*0.1995</f>
        <v>9.0373500000000023E-2</v>
      </c>
    </row>
    <row r="10" spans="8:11" x14ac:dyDescent="0.25">
      <c r="H10" s="3">
        <v>2</v>
      </c>
      <c r="I10" s="3">
        <f>I9+0.15</f>
        <v>0.15</v>
      </c>
      <c r="J10" s="1">
        <v>3.1321790000000002E-2</v>
      </c>
    </row>
    <row r="11" spans="8:11" x14ac:dyDescent="0.25">
      <c r="H11" s="3">
        <v>3</v>
      </c>
      <c r="I11" s="3">
        <f t="shared" ref="I11:I19" si="0">I10+0.15</f>
        <v>0.3</v>
      </c>
      <c r="J11" s="1">
        <v>6.2618670000000001E-2</v>
      </c>
    </row>
    <row r="12" spans="8:11" x14ac:dyDescent="0.25">
      <c r="H12" s="3">
        <v>4</v>
      </c>
      <c r="I12" s="3">
        <f t="shared" si="0"/>
        <v>0.44999999999999996</v>
      </c>
      <c r="J12" s="1">
        <v>9.3316460000000004E-2</v>
      </c>
    </row>
    <row r="13" spans="8:11" x14ac:dyDescent="0.25">
      <c r="H13" s="3">
        <v>5</v>
      </c>
      <c r="I13" s="3">
        <f t="shared" si="0"/>
        <v>0.6</v>
      </c>
      <c r="J13" s="1">
        <v>0.12404469999999999</v>
      </c>
    </row>
    <row r="14" spans="8:11" x14ac:dyDescent="0.25">
      <c r="H14" s="3">
        <v>6</v>
      </c>
      <c r="I14" s="3">
        <f t="shared" si="0"/>
        <v>0.75</v>
      </c>
      <c r="J14" s="1">
        <v>0.15468680000000001</v>
      </c>
    </row>
    <row r="15" spans="8:11" x14ac:dyDescent="0.25">
      <c r="H15" s="3">
        <v>7</v>
      </c>
      <c r="I15" s="3">
        <f t="shared" si="0"/>
        <v>0.9</v>
      </c>
      <c r="J15" s="1">
        <v>0.1840273</v>
      </c>
    </row>
    <row r="16" spans="8:11" x14ac:dyDescent="0.25">
      <c r="H16" s="3">
        <v>8</v>
      </c>
      <c r="I16" s="3">
        <f t="shared" si="0"/>
        <v>1.05</v>
      </c>
      <c r="J16" s="1">
        <v>0.2135222</v>
      </c>
    </row>
    <row r="17" spans="8:18" x14ac:dyDescent="0.25">
      <c r="H17" s="3">
        <v>9</v>
      </c>
      <c r="I17" s="3">
        <f t="shared" si="0"/>
        <v>1.2</v>
      </c>
      <c r="J17" s="1">
        <v>0.24167920000000001</v>
      </c>
    </row>
    <row r="18" spans="8:18" x14ac:dyDescent="0.25">
      <c r="H18" s="3">
        <v>10</v>
      </c>
      <c r="I18" s="3">
        <f t="shared" si="0"/>
        <v>1.3499999999999999</v>
      </c>
      <c r="J18" s="1">
        <v>0.2708354</v>
      </c>
    </row>
    <row r="19" spans="8:18" x14ac:dyDescent="0.25">
      <c r="H19" s="3">
        <v>11</v>
      </c>
      <c r="I19" s="3">
        <f t="shared" si="0"/>
        <v>1.4999999999999998</v>
      </c>
      <c r="J19" s="1">
        <v>0.29922409999999999</v>
      </c>
    </row>
    <row r="28" spans="8:18" x14ac:dyDescent="0.25">
      <c r="P28" t="s">
        <v>3</v>
      </c>
      <c r="Q28">
        <v>0.19950000000000001</v>
      </c>
      <c r="R28" t="s">
        <v>4</v>
      </c>
    </row>
    <row r="38" spans="13:13" x14ac:dyDescent="0.25">
      <c r="M38" s="5"/>
    </row>
  </sheetData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D7:H15"/>
  <sheetViews>
    <sheetView tabSelected="1" topLeftCell="B1" zoomScale="130" zoomScaleNormal="130" workbookViewId="0">
      <selection activeCell="F7" sqref="F7:G11"/>
    </sheetView>
  </sheetViews>
  <sheetFormatPr defaultRowHeight="15" x14ac:dyDescent="0.25"/>
  <cols>
    <col min="1" max="3" width="9.140625" style="2"/>
    <col min="4" max="4" width="8.5703125" style="2" customWidth="1"/>
    <col min="5" max="5" width="9.140625" style="2" hidden="1" customWidth="1"/>
    <col min="6" max="6" width="26.85546875" style="2" customWidth="1"/>
    <col min="7" max="7" width="30.140625" style="2" customWidth="1"/>
    <col min="8" max="8" width="34" style="2" customWidth="1"/>
    <col min="9" max="16384" width="9.140625" style="2"/>
  </cols>
  <sheetData>
    <row r="7" spans="4:8" x14ac:dyDescent="0.25">
      <c r="F7" s="6" t="s">
        <v>8</v>
      </c>
      <c r="G7" s="11" t="s">
        <v>9</v>
      </c>
      <c r="H7" s="8" t="s">
        <v>7</v>
      </c>
    </row>
    <row r="8" spans="4:8" x14ac:dyDescent="0.25">
      <c r="F8" s="6">
        <f>1/1.034</f>
        <v>0.96711798839458407</v>
      </c>
      <c r="G8" s="11">
        <f>1/0.775</f>
        <v>1.2903225806451613</v>
      </c>
      <c r="H8" s="8">
        <f>1/0.289</f>
        <v>3.4602076124567476</v>
      </c>
    </row>
    <row r="9" spans="4:8" x14ac:dyDescent="0.25">
      <c r="F9" s="6">
        <f>1/0.9014</f>
        <v>1.1093854004881296</v>
      </c>
      <c r="G9" s="11">
        <f>1/0.872</f>
        <v>1.1467889908256881</v>
      </c>
      <c r="H9" s="8">
        <f>1/0.293</f>
        <v>3.4129692832764507</v>
      </c>
    </row>
    <row r="10" spans="4:8" x14ac:dyDescent="0.25">
      <c r="F10" s="6">
        <f>1/0.7976</f>
        <v>1.2537612838515546</v>
      </c>
      <c r="G10" s="11">
        <f>1/0.9482</f>
        <v>1.054629824931449</v>
      </c>
      <c r="H10" s="8">
        <f>1/0.2934</f>
        <v>3.4083162917518748</v>
      </c>
    </row>
    <row r="11" spans="4:8" x14ac:dyDescent="0.25">
      <c r="F11" s="6">
        <f>1/1.091</f>
        <v>0.91659028414298815</v>
      </c>
      <c r="G11" s="7"/>
      <c r="H11" s="8">
        <f>1/0.1175</f>
        <v>8.5106382978723403</v>
      </c>
    </row>
    <row r="12" spans="4:8" x14ac:dyDescent="0.25">
      <c r="F12" s="6"/>
      <c r="G12" s="7"/>
      <c r="H12" s="8">
        <f>1/0.0903</f>
        <v>11.074197120708748</v>
      </c>
    </row>
    <row r="13" spans="4:8" x14ac:dyDescent="0.25">
      <c r="F13" s="6"/>
      <c r="G13" s="7"/>
      <c r="H13" s="8"/>
    </row>
    <row r="14" spans="4:8" x14ac:dyDescent="0.25">
      <c r="D14" s="9" t="s">
        <v>5</v>
      </c>
      <c r="F14" s="2">
        <f>AVERAGE(F8:F11)</f>
        <v>1.0617137392193141</v>
      </c>
      <c r="G14" s="2">
        <f>AVERAGE(G8:G10)</f>
        <v>1.163913798800766</v>
      </c>
      <c r="H14" s="2">
        <f>AVERAGE(H8:H12)</f>
        <v>5.9732657212132327</v>
      </c>
    </row>
    <row r="15" spans="4:8" x14ac:dyDescent="0.25">
      <c r="D15" s="10" t="s">
        <v>6</v>
      </c>
      <c r="F15" s="2">
        <f>STDEVA(F8:F11)</f>
        <v>0.15183765450285605</v>
      </c>
      <c r="G15" s="2">
        <f t="shared" ref="G15" si="0">STDEVA(G8:G11)</f>
        <v>0.11877589427202132</v>
      </c>
      <c r="H15" s="2">
        <f>STDEVA(H8:H12)</f>
        <v>3.6023362287178848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Blank (2)</vt:lpstr>
      <vt:lpstr>Blank (4)</vt:lpstr>
      <vt:lpstr>Blank (5)</vt:lpstr>
      <vt:lpstr>Compress (1)</vt:lpstr>
      <vt:lpstr>Compress (2)</vt:lpstr>
      <vt:lpstr>Compress (5)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Arss2016</dc:creator>
  <cp:lastModifiedBy>KiraSensei 13</cp:lastModifiedBy>
  <dcterms:created xsi:type="dcterms:W3CDTF">2019-09-09T15:06:32Z</dcterms:created>
  <dcterms:modified xsi:type="dcterms:W3CDTF">2020-03-20T20:06:06Z</dcterms:modified>
</cp:coreProperties>
</file>