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0DE73342-2F70-4C8E-8A68-FC28BE25D076}" xr6:coauthVersionLast="45" xr6:coauthVersionMax="45" xr10:uidLastSave="{00000000-0000-0000-0000-000000000000}"/>
  <bookViews>
    <workbookView xWindow="-60" yWindow="5490" windowWidth="15345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" i="3" l="1"/>
  <c r="C71" i="3" s="1"/>
  <c r="D72" i="3"/>
  <c r="C72" i="3" s="1"/>
  <c r="D73" i="3"/>
  <c r="C73" i="3" s="1"/>
  <c r="D66" i="3"/>
  <c r="C66" i="3" s="1"/>
  <c r="D69" i="3"/>
  <c r="C69" i="3" s="1"/>
  <c r="D68" i="3"/>
  <c r="C68" i="3" s="1"/>
  <c r="D67" i="3"/>
  <c r="C67" i="3" s="1"/>
  <c r="D24" i="3"/>
  <c r="C24" i="3" s="1"/>
  <c r="D25" i="3"/>
  <c r="C25" i="3" s="1"/>
  <c r="D26" i="3"/>
  <c r="C26" i="3" s="1"/>
  <c r="D27" i="3"/>
  <c r="C27" i="3" s="1"/>
  <c r="D23" i="3"/>
  <c r="C23" i="3" s="1"/>
  <c r="F45" i="3"/>
  <c r="F46" i="3"/>
  <c r="F48" i="3"/>
  <c r="C47" i="3"/>
  <c r="D45" i="3"/>
  <c r="D46" i="3"/>
  <c r="D48" i="3"/>
  <c r="D124" i="3"/>
  <c r="C124" i="3" s="1"/>
  <c r="D125" i="3"/>
  <c r="C125" i="3" s="1"/>
  <c r="D126" i="3"/>
  <c r="C126" i="3" s="1"/>
  <c r="D127" i="3"/>
  <c r="C127" i="3" s="1"/>
  <c r="B8" i="3"/>
  <c r="B7" i="3"/>
  <c r="B6" i="3"/>
  <c r="B5" i="3"/>
  <c r="B4" i="3"/>
  <c r="C48" i="3" l="1"/>
  <c r="C46" i="3"/>
  <c r="C45" i="3"/>
  <c r="D123" i="3"/>
  <c r="C123" i="3" s="1"/>
  <c r="D111" i="3"/>
  <c r="C111" i="3" s="1"/>
  <c r="D110" i="3"/>
  <c r="C110" i="3" s="1"/>
  <c r="D98" i="3"/>
  <c r="C98" i="3" s="1"/>
  <c r="D97" i="3"/>
  <c r="C97" i="3" s="1"/>
  <c r="D74" i="3" l="1"/>
  <c r="C74" i="3" s="1"/>
  <c r="D75" i="3"/>
  <c r="C75" i="3" s="1"/>
  <c r="D51" i="3"/>
  <c r="D52" i="3"/>
  <c r="D53" i="3"/>
  <c r="D54" i="3"/>
  <c r="D50" i="3"/>
  <c r="F51" i="3"/>
  <c r="F52" i="3"/>
  <c r="F53" i="3"/>
  <c r="F54" i="3"/>
  <c r="F50" i="3"/>
  <c r="D30" i="3"/>
  <c r="C30" i="3" s="1"/>
  <c r="D31" i="3"/>
  <c r="C31" i="3" s="1"/>
  <c r="D32" i="3"/>
  <c r="C32" i="3" s="1"/>
  <c r="D33" i="3"/>
  <c r="C33" i="3" s="1"/>
  <c r="D29" i="3"/>
  <c r="C29" i="3" s="1"/>
  <c r="E5" i="3"/>
  <c r="E6" i="3"/>
  <c r="E7" i="3"/>
  <c r="E8" i="3"/>
  <c r="E4" i="3"/>
  <c r="D11" i="3"/>
  <c r="D121" i="3"/>
  <c r="F115" i="3" s="1"/>
  <c r="D108" i="3"/>
  <c r="F102" i="3" s="1"/>
  <c r="D64" i="3"/>
  <c r="D59" i="3" s="1"/>
  <c r="E59" i="3" s="1"/>
  <c r="C54" i="3" l="1"/>
  <c r="C53" i="3"/>
  <c r="C51" i="3"/>
  <c r="C52" i="3"/>
  <c r="C50" i="3"/>
  <c r="F58" i="3"/>
  <c r="D101" i="3"/>
  <c r="E101" i="3" s="1"/>
  <c r="D57" i="3"/>
  <c r="E57" i="3" s="1"/>
  <c r="D105" i="3"/>
  <c r="E105" i="3" s="1"/>
  <c r="D61" i="3"/>
  <c r="E61" i="3" s="1"/>
  <c r="D104" i="3"/>
  <c r="E104" i="3" s="1"/>
  <c r="D103" i="3"/>
  <c r="E103" i="3" s="1"/>
  <c r="F114" i="3"/>
  <c r="D102" i="3"/>
  <c r="E102" i="3" s="1"/>
  <c r="F118" i="3"/>
  <c r="D58" i="3"/>
  <c r="E58" i="3" s="1"/>
  <c r="F105" i="3"/>
  <c r="F117" i="3"/>
  <c r="F57" i="3"/>
  <c r="F104" i="3"/>
  <c r="F116" i="3"/>
  <c r="F61" i="3"/>
  <c r="F103" i="3"/>
  <c r="F60" i="3"/>
  <c r="D114" i="3"/>
  <c r="E114" i="3" s="1"/>
  <c r="F59" i="3"/>
  <c r="D118" i="3"/>
  <c r="E118" i="3" s="1"/>
  <c r="D117" i="3"/>
  <c r="E117" i="3" s="1"/>
  <c r="D116" i="3"/>
  <c r="E116" i="3" s="1"/>
  <c r="D115" i="3"/>
  <c r="E115" i="3" s="1"/>
  <c r="D60" i="3"/>
  <c r="E60" i="3" s="1"/>
  <c r="F101" i="3"/>
  <c r="D95" i="3"/>
  <c r="F92" i="3" s="1"/>
  <c r="D21" i="3"/>
  <c r="D15" i="3" s="1"/>
  <c r="E15" i="3" s="1"/>
  <c r="D43" i="3"/>
  <c r="F37" i="3" s="1"/>
  <c r="G37" i="3" s="1"/>
  <c r="D85" i="3"/>
  <c r="F80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G79" i="3" l="1"/>
  <c r="F91" i="3"/>
  <c r="F90" i="3"/>
  <c r="F89" i="3"/>
  <c r="D82" i="3"/>
  <c r="E82" i="3" s="1"/>
  <c r="D90" i="3"/>
  <c r="E90" i="3" s="1"/>
  <c r="D80" i="3"/>
  <c r="E80" i="3" s="1"/>
  <c r="D79" i="3"/>
  <c r="E79" i="3" s="1"/>
  <c r="F81" i="3"/>
  <c r="D89" i="3"/>
  <c r="E89" i="3" s="1"/>
  <c r="D88" i="3"/>
  <c r="E88" i="3" s="1"/>
  <c r="G78" i="3"/>
  <c r="G82" i="3"/>
  <c r="G81" i="3"/>
  <c r="F88" i="3"/>
  <c r="D81" i="3"/>
  <c r="E81" i="3" s="1"/>
  <c r="D92" i="3"/>
  <c r="E92" i="3" s="1"/>
  <c r="D91" i="3"/>
  <c r="E91" i="3" s="1"/>
  <c r="F79" i="3"/>
  <c r="G80" i="3"/>
  <c r="D78" i="3"/>
  <c r="E78" i="3" s="1"/>
  <c r="F78" i="3"/>
  <c r="F82" i="3"/>
  <c r="D16" i="3"/>
  <c r="E16" i="3" s="1"/>
  <c r="D17" i="3"/>
  <c r="E17" i="3" s="1"/>
  <c r="D37" i="3"/>
  <c r="E37" i="3" s="1"/>
  <c r="D18" i="3"/>
  <c r="E18" i="3" s="1"/>
  <c r="H36" i="3"/>
  <c r="H40" i="3"/>
  <c r="D36" i="3"/>
  <c r="E36" i="3" s="1"/>
  <c r="F14" i="3"/>
  <c r="H38" i="3"/>
  <c r="F15" i="3"/>
  <c r="F40" i="3"/>
  <c r="G40" i="3" s="1"/>
  <c r="H37" i="3"/>
  <c r="F16" i="3"/>
  <c r="D40" i="3"/>
  <c r="E40" i="3" s="1"/>
  <c r="H39" i="3"/>
  <c r="F36" i="3"/>
  <c r="G36" i="3" s="1"/>
  <c r="F17" i="3"/>
  <c r="F39" i="3"/>
  <c r="G39" i="3" s="1"/>
  <c r="F18" i="3"/>
  <c r="D39" i="3"/>
  <c r="E39" i="3" s="1"/>
  <c r="D14" i="3"/>
  <c r="E14" i="3" s="1"/>
  <c r="F38" i="3"/>
  <c r="G38" i="3" s="1"/>
  <c r="D38" i="3"/>
  <c r="E38" i="3" s="1"/>
</calcChain>
</file>

<file path=xl/sharedStrings.xml><?xml version="1.0" encoding="utf-8"?>
<sst xmlns="http://schemas.openxmlformats.org/spreadsheetml/2006/main" count="193" uniqueCount="106">
  <si>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</si>
  <si>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</si>
  <si>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</si>
  <si>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</si>
  <si>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</si>
  <si>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</si>
  <si>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</si>
  <si>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</si>
  <si>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</si>
  <si>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</si>
  <si>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</si>
  <si>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</si>
  <si>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</si>
  <si>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</si>
  <si>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</si>
  <si>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</si>
  <si>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</si>
  <si>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</si>
  <si>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</si>
  <si>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</si>
  <si>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</si>
  <si>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</si>
  <si>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</si>
  <si>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</si>
  <si>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</si>
  <si>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</si>
  <si>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</si>
  <si>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</si>
  <si>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</si>
  <si>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</si>
  <si>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</si>
  <si>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</si>
  <si>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</si>
  <si>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</si>
  <si>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</si>
  <si>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</si>
  <si>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</si>
  <si>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</si>
  <si>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</si>
  <si>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</si>
  <si>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</si>
  <si>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</si>
  <si>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</si>
  <si>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</si>
  <si>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</si>
  <si>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</si>
  <si>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</si>
  <si>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</si>
  <si>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</si>
  <si>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</si>
  <si>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</si>
  <si>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</si>
  <si>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</si>
  <si>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</si>
  <si>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</si>
  <si>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</si>
  <si>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</si>
  <si>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</si>
  <si>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</si>
  <si>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</si>
  <si>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</si>
  <si>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</si>
  <si>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</si>
  <si>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</si>
  <si>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</si>
  <si>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</si>
  <si>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m THF [mg]</t>
  </si>
  <si>
    <t>m PS [mg]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</si>
  <si>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</si>
  <si>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</si>
  <si>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</si>
  <si>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</si>
  <si>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</si>
  <si>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</si>
  <si>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</si>
  <si>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</si>
  <si>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</si>
  <si>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</si>
  <si>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</si>
  <si>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</si>
  <si>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</si>
  <si>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</si>
  <si>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</si>
  <si>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</si>
  <si>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</si>
  <si>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</si>
  <si>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</si>
  <si>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</si>
  <si>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</si>
  <si>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</si>
  <si>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</si>
  <si>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</si>
  <si>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</si>
  <si>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</si>
  <si>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</si>
  <si>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</si>
  <si>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</si>
  <si>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</si>
  <si>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</si>
  <si>
    <t>Infinite shear rate viscosity [Pa.s]</t>
  </si>
  <si>
    <t>Temperature [°C]</t>
  </si>
  <si>
    <t>Zero shear rate viscosity [Pa.s]</t>
  </si>
  <si>
    <t>Sample Set 00</t>
  </si>
  <si>
    <t>too thin</t>
  </si>
  <si>
    <t>too thick ?</t>
  </si>
  <si>
    <t>Sample
Set
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</si>
</sst>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b/>
      <sz val="11"/>
      <color theme="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10" fillId="0" borderId="0" xfId="0" applyNumberFormat="1" applyFont="1"/>
    <xf numFmtId="0" fontId="10" fillId="0" borderId="0" xfId="0" applyFont="1"/>
    <xf numFmtId="166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11" fillId="0" borderId="0" xfId="0" applyFont="1" applyFill="1"/>
    <xf numFmtId="165" fontId="7" fillId="0" borderId="0" xfId="0" applyNumberFormat="1" applyFont="1" applyFill="1"/>
    <xf numFmtId="0" fontId="7" fillId="0" borderId="0" xfId="0" applyFont="1" applyFill="1"/>
    <xf numFmtId="166" fontId="1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14" sqref="C14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43.28515625" style="6" bestFit="1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72</v>
      </c>
      <c r="B20" s="41" t="s">
        <v>70</v>
      </c>
      <c r="C20" s="6" t="s">
        <v>71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L127"/>
  <sheetViews>
    <sheetView tabSelected="1" workbookViewId="0">
      <selection activeCell="G26" sqref="G26"/>
    </sheetView>
  </sheetViews>
  <sheetFormatPr defaultRowHeight="15" x14ac:dyDescent="0.25"/>
  <cols>
    <col min="1" max="1" width="9" style="4" bestFit="1" customWidth="1"/>
    <col min="2" max="2" width="4.42578125" style="4" bestFit="1" customWidth="1"/>
    <col min="3" max="3" width="23.140625" style="4" bestFit="1" customWidth="1"/>
    <col min="4" max="4" width="13.7109375" style="4" bestFit="1" customWidth="1"/>
    <col min="5" max="5" width="13.7109375" style="4" customWidth="1"/>
    <col min="6" max="6" width="13.7109375" style="4" bestFit="1" customWidth="1"/>
    <col min="7" max="7" width="13.7109375" style="4" customWidth="1"/>
    <col min="8" max="8" width="12.42578125" style="4" customWidth="1"/>
    <col min="9" max="9" width="0.42578125" style="37" customWidth="1"/>
    <col min="10" max="12" width="15.7109375" style="4" customWidth="1"/>
    <col min="13" max="16384" width="9.140625" style="4"/>
  </cols>
  <sheetData>
    <row r="1" spans="1:12" s="13" customFormat="1" ht="18.75" x14ac:dyDescent="0.3">
      <c r="C1" s="13">
        <v>2000</v>
      </c>
      <c r="D1" s="13" t="s">
        <v>81</v>
      </c>
      <c r="I1" s="32"/>
    </row>
    <row r="3" spans="1:12" s="9" customFormat="1" x14ac:dyDescent="0.25">
      <c r="A3" s="59" t="s">
        <v>97</v>
      </c>
      <c r="B3" s="53"/>
      <c r="C3" s="31" t="s">
        <v>82</v>
      </c>
      <c r="D3" s="9" t="s">
        <v>90</v>
      </c>
      <c r="E3" s="9" t="s">
        <v>91</v>
      </c>
      <c r="F3" s="9" t="s">
        <v>64</v>
      </c>
      <c r="G3" s="9" t="s">
        <v>65</v>
      </c>
      <c r="I3" s="33"/>
      <c r="J3" s="5" t="s">
        <v>99</v>
      </c>
      <c r="K3" s="5" t="s">
        <v>101</v>
      </c>
      <c r="L3" s="5" t="s">
        <v>100</v>
      </c>
    </row>
    <row r="4" spans="1:12" s="12" customFormat="1" x14ac:dyDescent="0.25">
      <c r="A4" s="59"/>
      <c r="B4" s="53" t="str">
        <f>"000"</f>
        <v>000</v>
      </c>
      <c r="C4" s="18">
        <v>0</v>
      </c>
      <c r="D4" s="21">
        <v>2246</v>
      </c>
      <c r="E4" s="21">
        <f>D4/$D$10</f>
        <v>2000</v>
      </c>
      <c r="F4" s="22">
        <v>0</v>
      </c>
      <c r="G4" s="22">
        <v>11.28</v>
      </c>
      <c r="I4" s="34"/>
      <c r="J4" s="58">
        <v>1.7899999999999999E-4</v>
      </c>
      <c r="K4" s="58">
        <v>0.106836</v>
      </c>
      <c r="L4" s="58">
        <v>20</v>
      </c>
    </row>
    <row r="5" spans="1:12" s="12" customFormat="1" x14ac:dyDescent="0.25">
      <c r="A5" s="59"/>
      <c r="B5" s="53" t="str">
        <f>"025"</f>
        <v>025</v>
      </c>
      <c r="C5" s="18">
        <v>0.25</v>
      </c>
      <c r="D5" s="21">
        <v>2246</v>
      </c>
      <c r="E5" s="21">
        <f t="shared" ref="E5:E8" si="0">D5/$D$10</f>
        <v>2000</v>
      </c>
      <c r="F5" s="22">
        <v>5.65</v>
      </c>
      <c r="G5" s="22">
        <v>11.32</v>
      </c>
      <c r="I5" s="34"/>
      <c r="J5" s="58">
        <v>6.1300000000000005E-4</v>
      </c>
      <c r="K5" s="14">
        <v>22.628292999999999</v>
      </c>
      <c r="L5" s="58">
        <v>20</v>
      </c>
    </row>
    <row r="6" spans="1:12" s="12" customFormat="1" x14ac:dyDescent="0.25">
      <c r="A6" s="59"/>
      <c r="B6" s="53" t="str">
        <f>"050"</f>
        <v>050</v>
      </c>
      <c r="C6" s="18">
        <v>0.5</v>
      </c>
      <c r="D6" s="21">
        <v>2246</v>
      </c>
      <c r="E6" s="21">
        <f t="shared" si="0"/>
        <v>2000</v>
      </c>
      <c r="F6" s="22">
        <v>11.34</v>
      </c>
      <c r="G6" s="22">
        <v>11.34</v>
      </c>
      <c r="I6" s="34"/>
      <c r="J6" s="58">
        <v>1.6898E-2</v>
      </c>
      <c r="K6" s="14">
        <v>618.78667700000005</v>
      </c>
      <c r="L6" s="58">
        <v>20</v>
      </c>
    </row>
    <row r="7" spans="1:12" s="12" customFormat="1" x14ac:dyDescent="0.25">
      <c r="A7" s="59"/>
      <c r="B7" s="53" t="str">
        <f>"075"</f>
        <v>075</v>
      </c>
      <c r="C7" s="18">
        <v>0.75</v>
      </c>
      <c r="D7" s="21">
        <v>2246</v>
      </c>
      <c r="E7" s="21">
        <f t="shared" si="0"/>
        <v>2000</v>
      </c>
      <c r="F7" s="22">
        <v>17.059999999999999</v>
      </c>
      <c r="G7" s="22">
        <v>11.37</v>
      </c>
      <c r="I7" s="34"/>
      <c r="J7" s="66">
        <v>5.9131999999999997E-2</v>
      </c>
      <c r="K7" s="58">
        <v>4278.319708</v>
      </c>
      <c r="L7" s="58">
        <v>20</v>
      </c>
    </row>
    <row r="8" spans="1:12" s="12" customFormat="1" x14ac:dyDescent="0.25">
      <c r="A8" s="59"/>
      <c r="B8" s="53" t="str">
        <f>"100"</f>
        <v>100</v>
      </c>
      <c r="C8" s="19">
        <v>1</v>
      </c>
      <c r="D8" s="23">
        <v>2246</v>
      </c>
      <c r="E8" s="21">
        <f t="shared" si="0"/>
        <v>2000</v>
      </c>
      <c r="F8" s="24">
        <v>22.8</v>
      </c>
      <c r="G8" s="24">
        <v>11.4</v>
      </c>
      <c r="I8" s="35"/>
      <c r="J8" s="66">
        <v>-0.14122599999999999</v>
      </c>
      <c r="K8" s="14">
        <v>12927.421598000001</v>
      </c>
      <c r="L8" s="58">
        <v>20</v>
      </c>
    </row>
    <row r="9" spans="1:12" s="12" customFormat="1" x14ac:dyDescent="0.25">
      <c r="A9" s="59"/>
      <c r="B9" s="53"/>
      <c r="C9" s="19"/>
      <c r="D9" s="23"/>
      <c r="E9" s="23"/>
      <c r="F9" s="24"/>
      <c r="G9" s="24"/>
      <c r="I9" s="35"/>
      <c r="J9" s="58"/>
      <c r="K9" s="58"/>
      <c r="L9" s="58"/>
    </row>
    <row r="10" spans="1:12" s="12" customFormat="1" x14ac:dyDescent="0.25">
      <c r="A10" s="59"/>
      <c r="B10" s="53"/>
      <c r="C10" s="44" t="s">
        <v>35</v>
      </c>
      <c r="D10" s="45">
        <v>1.123</v>
      </c>
      <c r="E10" s="45"/>
      <c r="F10" s="45">
        <v>1.21</v>
      </c>
      <c r="G10" s="45">
        <v>0.4</v>
      </c>
      <c r="H10" s="44"/>
      <c r="I10" s="35"/>
      <c r="J10" s="58"/>
      <c r="L10" s="58"/>
    </row>
    <row r="11" spans="1:12" s="12" customFormat="1" x14ac:dyDescent="0.25">
      <c r="A11" s="59"/>
      <c r="B11" s="53"/>
      <c r="C11" s="16"/>
      <c r="D11" s="16">
        <f>C1*D10</f>
        <v>2246</v>
      </c>
      <c r="E11" s="16" t="s">
        <v>76</v>
      </c>
      <c r="G11" s="16"/>
      <c r="H11" s="46"/>
      <c r="I11" s="35"/>
      <c r="J11" s="14"/>
      <c r="L11" s="14"/>
    </row>
    <row r="13" spans="1:12" s="5" customFormat="1" x14ac:dyDescent="0.25">
      <c r="A13" s="59" t="s">
        <v>97</v>
      </c>
      <c r="B13" s="53"/>
      <c r="C13" s="31" t="s">
        <v>83</v>
      </c>
      <c r="D13" s="5" t="s">
        <v>66</v>
      </c>
      <c r="E13" s="5" t="s">
        <v>92</v>
      </c>
      <c r="F13" s="5" t="s">
        <v>67</v>
      </c>
      <c r="I13" s="36"/>
    </row>
    <row r="14" spans="1:12" x14ac:dyDescent="0.25">
      <c r="A14" s="59"/>
      <c r="B14" s="53"/>
      <c r="C14" s="15">
        <v>20</v>
      </c>
      <c r="D14" s="20">
        <f>$D$21*((100-C14)/100)</f>
        <v>1420.8000000000002</v>
      </c>
      <c r="E14" s="20">
        <f>D14/$D$20</f>
        <v>1600.0000000000002</v>
      </c>
      <c r="F14" s="20">
        <f>$D$21*(C14/100)</f>
        <v>355.20000000000005</v>
      </c>
      <c r="G14" s="20"/>
      <c r="H14" s="20"/>
    </row>
    <row r="15" spans="1:12" x14ac:dyDescent="0.25">
      <c r="A15" s="59"/>
      <c r="B15" s="53"/>
      <c r="C15" s="15">
        <v>25</v>
      </c>
      <c r="D15" s="20">
        <f>$D$21*((100-C15)/100)</f>
        <v>1332</v>
      </c>
      <c r="E15" s="20">
        <f>D15/$D$20</f>
        <v>1500</v>
      </c>
      <c r="F15" s="20">
        <f>$D$21*(C15/100)</f>
        <v>444</v>
      </c>
      <c r="G15" s="20"/>
      <c r="H15" s="20"/>
    </row>
    <row r="16" spans="1:12" x14ac:dyDescent="0.25">
      <c r="A16" s="59"/>
      <c r="B16" s="53"/>
      <c r="C16" s="15">
        <v>30</v>
      </c>
      <c r="D16" s="20">
        <f>$D$21*((100-C16)/100)</f>
        <v>1243.1999999999998</v>
      </c>
      <c r="E16" s="20">
        <f>D16/$D$20</f>
        <v>1399.9999999999998</v>
      </c>
      <c r="F16" s="20">
        <f>$D$21*(C16/100)</f>
        <v>532.79999999999995</v>
      </c>
      <c r="G16" s="20"/>
      <c r="H16" s="20"/>
    </row>
    <row r="17" spans="1:12" x14ac:dyDescent="0.25">
      <c r="A17" s="59"/>
      <c r="B17" s="53"/>
      <c r="C17" s="15">
        <v>35</v>
      </c>
      <c r="D17" s="20">
        <f>$D$21*((100-C17)/100)</f>
        <v>1154.4000000000001</v>
      </c>
      <c r="E17" s="20">
        <f>D17/$D$20</f>
        <v>1300</v>
      </c>
      <c r="F17" s="20">
        <f>$D$21*(C17/100)</f>
        <v>621.59999999999991</v>
      </c>
      <c r="G17" s="20"/>
      <c r="H17" s="20"/>
    </row>
    <row r="18" spans="1:12" x14ac:dyDescent="0.25">
      <c r="A18" s="59"/>
      <c r="B18" s="53"/>
      <c r="C18" s="15">
        <v>40</v>
      </c>
      <c r="D18" s="20">
        <f>$D$21*((100-C18)/100)</f>
        <v>1065.5999999999999</v>
      </c>
      <c r="E18" s="20">
        <f>D18/$D$20</f>
        <v>1199.9999999999998</v>
      </c>
      <c r="F18" s="20">
        <f>$D$21*(C18/100)</f>
        <v>710.40000000000009</v>
      </c>
      <c r="G18" s="20"/>
      <c r="H18" s="20"/>
    </row>
    <row r="19" spans="1:12" x14ac:dyDescent="0.25">
      <c r="A19" s="59"/>
      <c r="B19" s="53"/>
    </row>
    <row r="20" spans="1:12" x14ac:dyDescent="0.25">
      <c r="A20" s="59"/>
      <c r="B20" s="53"/>
      <c r="C20" s="44" t="s">
        <v>35</v>
      </c>
      <c r="D20" s="45">
        <v>0.88800000000000001</v>
      </c>
      <c r="E20" s="45"/>
      <c r="F20" s="45">
        <v>1.06</v>
      </c>
      <c r="G20" s="45"/>
      <c r="H20" s="16"/>
    </row>
    <row r="21" spans="1:12" x14ac:dyDescent="0.25">
      <c r="A21" s="59"/>
      <c r="B21" s="53"/>
      <c r="C21" s="16"/>
      <c r="D21" s="16">
        <f>C1*D20</f>
        <v>1776</v>
      </c>
      <c r="E21" s="16" t="s">
        <v>76</v>
      </c>
      <c r="G21" s="16"/>
      <c r="H21" s="16"/>
    </row>
    <row r="22" spans="1:12" x14ac:dyDescent="0.25">
      <c r="A22" s="42"/>
      <c r="B22" s="42"/>
      <c r="J22" s="5" t="s">
        <v>99</v>
      </c>
      <c r="K22" s="5" t="s">
        <v>101</v>
      </c>
      <c r="L22" s="5" t="s">
        <v>100</v>
      </c>
    </row>
    <row r="23" spans="1:12" ht="15" customHeight="1" x14ac:dyDescent="0.25">
      <c r="A23" s="60" t="s">
        <v>105</v>
      </c>
      <c r="B23" s="56">
        <v>0</v>
      </c>
      <c r="C23" s="20">
        <f>(F23/(D23+F23))*100</f>
        <v>10.937761185713491</v>
      </c>
      <c r="D23" s="20">
        <f>$D$20*E23</f>
        <v>1598.4</v>
      </c>
      <c r="E23" s="20">
        <v>1800</v>
      </c>
      <c r="F23" s="20">
        <v>196.3</v>
      </c>
      <c r="G23" s="20"/>
      <c r="H23" s="20"/>
      <c r="L23" s="58"/>
    </row>
    <row r="24" spans="1:12" x14ac:dyDescent="0.25">
      <c r="A24" s="60"/>
      <c r="B24" s="56">
        <v>1</v>
      </c>
      <c r="C24" s="20">
        <f t="shared" ref="C24:C27" si="1">(F24/(D24+F24))*100</f>
        <v>14.075929193465766</v>
      </c>
      <c r="D24" s="20">
        <f t="shared" ref="D24:D27" si="2">$D$20*E24</f>
        <v>1509.6</v>
      </c>
      <c r="E24" s="20">
        <v>1700</v>
      </c>
      <c r="F24" s="20">
        <v>247.3</v>
      </c>
      <c r="G24" s="20"/>
      <c r="H24" s="20"/>
      <c r="K24" s="67"/>
      <c r="L24" s="58"/>
    </row>
    <row r="25" spans="1:12" x14ac:dyDescent="0.25">
      <c r="A25" s="60"/>
      <c r="B25" s="56">
        <v>2</v>
      </c>
      <c r="C25" s="20">
        <f t="shared" si="1"/>
        <v>15.257662512630517</v>
      </c>
      <c r="D25" s="20">
        <f t="shared" si="2"/>
        <v>1509.6</v>
      </c>
      <c r="E25" s="20">
        <v>1700</v>
      </c>
      <c r="F25" s="20">
        <v>271.8</v>
      </c>
      <c r="G25" s="20"/>
      <c r="H25" s="20"/>
      <c r="J25" s="67"/>
      <c r="K25" s="67"/>
      <c r="L25" s="58"/>
    </row>
    <row r="26" spans="1:12" x14ac:dyDescent="0.25">
      <c r="A26" s="60"/>
      <c r="B26" s="56">
        <v>3</v>
      </c>
      <c r="C26" s="20">
        <f t="shared" si="1"/>
        <v>17.295786993918806</v>
      </c>
      <c r="D26" s="20">
        <f t="shared" si="2"/>
        <v>1509.6</v>
      </c>
      <c r="E26" s="20">
        <v>1700</v>
      </c>
      <c r="F26" s="20">
        <v>315.7</v>
      </c>
      <c r="G26" s="20"/>
      <c r="H26" s="20"/>
      <c r="L26" s="58"/>
    </row>
    <row r="27" spans="1:12" x14ac:dyDescent="0.25">
      <c r="A27" s="60"/>
      <c r="B27" s="56">
        <v>4</v>
      </c>
      <c r="C27" s="20">
        <f t="shared" si="1"/>
        <v>0</v>
      </c>
      <c r="D27" s="20">
        <f t="shared" si="2"/>
        <v>1420.8</v>
      </c>
      <c r="E27" s="20">
        <v>1600</v>
      </c>
      <c r="F27" s="20"/>
      <c r="G27" s="20"/>
      <c r="H27" s="20"/>
      <c r="K27" s="67"/>
      <c r="L27" s="58"/>
    </row>
    <row r="28" spans="1:12" x14ac:dyDescent="0.25">
      <c r="A28" s="42"/>
      <c r="B28" s="42"/>
      <c r="J28" s="5"/>
      <c r="K28" s="5"/>
      <c r="L28" s="5"/>
    </row>
    <row r="29" spans="1:12" ht="15" customHeight="1" x14ac:dyDescent="0.25">
      <c r="A29" s="60" t="s">
        <v>98</v>
      </c>
      <c r="B29" s="56">
        <v>0</v>
      </c>
      <c r="C29" s="20">
        <f>(F29/(D29+F29))*100</f>
        <v>0.25833988543187686</v>
      </c>
      <c r="D29" s="20">
        <f>$D$20*E29</f>
        <v>1776</v>
      </c>
      <c r="E29" s="20">
        <v>2000</v>
      </c>
      <c r="F29" s="20">
        <v>4.5999999999999996</v>
      </c>
      <c r="G29" s="20"/>
      <c r="H29" s="20"/>
      <c r="J29" s="4">
        <v>2.6400000000000002E-4</v>
      </c>
      <c r="K29" s="4">
        <v>1.7329999999999999E-3</v>
      </c>
      <c r="L29" s="58">
        <v>20</v>
      </c>
    </row>
    <row r="30" spans="1:12" x14ac:dyDescent="0.25">
      <c r="A30" s="60"/>
      <c r="B30" s="56">
        <v>1</v>
      </c>
      <c r="C30" s="20">
        <f t="shared" ref="C30:C33" si="3">(F30/(D30+F30))*100</f>
        <v>4.1635898892360119</v>
      </c>
      <c r="D30" s="20">
        <f t="shared" ref="D30:D33" si="4">$D$20*E30</f>
        <v>1687.2</v>
      </c>
      <c r="E30" s="20">
        <v>1900</v>
      </c>
      <c r="F30" s="20">
        <v>73.3</v>
      </c>
      <c r="G30" s="20"/>
      <c r="H30" s="20"/>
      <c r="J30" s="4">
        <v>2.9629999999999999E-3</v>
      </c>
      <c r="K30" s="67">
        <v>0.95067100000000004</v>
      </c>
      <c r="L30" s="58">
        <v>20</v>
      </c>
    </row>
    <row r="31" spans="1:12" x14ac:dyDescent="0.25">
      <c r="A31" s="60"/>
      <c r="B31" s="56">
        <v>2</v>
      </c>
      <c r="C31" s="20">
        <f t="shared" si="3"/>
        <v>8.3275980729525099</v>
      </c>
      <c r="D31" s="20">
        <f t="shared" si="4"/>
        <v>1598.4</v>
      </c>
      <c r="E31" s="20">
        <v>1800</v>
      </c>
      <c r="F31" s="20">
        <v>145.19999999999999</v>
      </c>
      <c r="G31" s="20"/>
      <c r="H31" s="20"/>
      <c r="J31" s="67">
        <v>3.5182999999999999E-2</v>
      </c>
      <c r="K31" s="67">
        <v>4.2918999999999999E-2</v>
      </c>
      <c r="L31" s="58">
        <v>20</v>
      </c>
    </row>
    <row r="32" spans="1:12" x14ac:dyDescent="0.25">
      <c r="A32" s="60"/>
      <c r="B32" s="56">
        <v>3</v>
      </c>
      <c r="C32" s="20">
        <f t="shared" si="3"/>
        <v>11.031949237448513</v>
      </c>
      <c r="D32" s="20">
        <f t="shared" si="4"/>
        <v>1598.4</v>
      </c>
      <c r="E32" s="20">
        <v>1800</v>
      </c>
      <c r="F32" s="20">
        <v>198.2</v>
      </c>
      <c r="G32" s="20"/>
      <c r="H32" s="20"/>
      <c r="J32" s="4">
        <v>2.8964E-2</v>
      </c>
      <c r="K32" s="4">
        <v>0.31996999999999998</v>
      </c>
      <c r="L32" s="58">
        <v>20</v>
      </c>
    </row>
    <row r="33" spans="1:12" x14ac:dyDescent="0.25">
      <c r="A33" s="60"/>
      <c r="B33" s="56">
        <v>4</v>
      </c>
      <c r="C33" s="20">
        <f t="shared" si="3"/>
        <v>15.172902080219371</v>
      </c>
      <c r="D33" s="20">
        <f t="shared" si="4"/>
        <v>1509.6</v>
      </c>
      <c r="E33" s="20">
        <v>1700</v>
      </c>
      <c r="F33" s="20">
        <v>270.02</v>
      </c>
      <c r="G33" s="20"/>
      <c r="H33" s="20"/>
      <c r="J33" s="4">
        <v>0.198681</v>
      </c>
      <c r="K33" s="67">
        <v>1.2781130000000001</v>
      </c>
      <c r="L33" s="58">
        <v>20</v>
      </c>
    </row>
    <row r="34" spans="1:12" x14ac:dyDescent="0.25">
      <c r="A34" s="43"/>
      <c r="B34" s="43"/>
    </row>
    <row r="35" spans="1:12" s="5" customFormat="1" x14ac:dyDescent="0.25">
      <c r="A35" s="59" t="s">
        <v>97</v>
      </c>
      <c r="B35" s="53"/>
      <c r="C35" s="31" t="s">
        <v>84</v>
      </c>
      <c r="D35" s="17" t="s">
        <v>66</v>
      </c>
      <c r="E35" s="17" t="s">
        <v>92</v>
      </c>
      <c r="F35" s="5" t="s">
        <v>69</v>
      </c>
      <c r="G35" s="5" t="s">
        <v>93</v>
      </c>
      <c r="H35" s="17" t="s">
        <v>68</v>
      </c>
      <c r="I35" s="36"/>
    </row>
    <row r="36" spans="1:12" x14ac:dyDescent="0.25">
      <c r="A36" s="59"/>
      <c r="B36" s="53"/>
      <c r="C36" s="15">
        <v>9</v>
      </c>
      <c r="D36" s="20">
        <f>$D$43*((100-C36)*0.75/100)</f>
        <v>1233.2774999999999</v>
      </c>
      <c r="E36" s="20">
        <f>D36/$D$42</f>
        <v>1388.8260135135133</v>
      </c>
      <c r="F36" s="20">
        <f>$D$43*((100-C36)*0.25/100)</f>
        <v>411.09250000000003</v>
      </c>
      <c r="G36" s="20">
        <f>F36/$F$42</f>
        <v>432.72894736842113</v>
      </c>
      <c r="H36" s="20">
        <f>$D$43*(C36/100)</f>
        <v>162.63</v>
      </c>
    </row>
    <row r="37" spans="1:12" x14ac:dyDescent="0.25">
      <c r="A37" s="59"/>
      <c r="B37" s="53"/>
      <c r="C37" s="15">
        <v>14</v>
      </c>
      <c r="D37" s="20">
        <f t="shared" ref="D37:D40" si="5">$D$43*((100-C37)*0.75/100)</f>
        <v>1165.5150000000001</v>
      </c>
      <c r="E37" s="20">
        <f t="shared" ref="E37:E40" si="6">D37/$D$42</f>
        <v>1312.5168918918921</v>
      </c>
      <c r="F37" s="20">
        <f t="shared" ref="F37:F40" si="7">$D$43*((100-C37)*0.25/100)</f>
        <v>388.505</v>
      </c>
      <c r="G37" s="20">
        <f t="shared" ref="G37:G40" si="8">F37/$F$42</f>
        <v>408.95263157894738</v>
      </c>
      <c r="H37" s="20">
        <f t="shared" ref="H37:H40" si="9">$D$43*(C37/100)</f>
        <v>252.98000000000002</v>
      </c>
    </row>
    <row r="38" spans="1:12" x14ac:dyDescent="0.25">
      <c r="A38" s="59"/>
      <c r="B38" s="53"/>
      <c r="C38" s="15">
        <v>19</v>
      </c>
      <c r="D38" s="20">
        <f t="shared" si="5"/>
        <v>1097.7525000000001</v>
      </c>
      <c r="E38" s="20">
        <f t="shared" si="6"/>
        <v>1236.2077702702702</v>
      </c>
      <c r="F38" s="20">
        <f t="shared" si="7"/>
        <v>365.91750000000002</v>
      </c>
      <c r="G38" s="20">
        <f t="shared" si="8"/>
        <v>385.17631578947373</v>
      </c>
      <c r="H38" s="20">
        <f t="shared" si="9"/>
        <v>343.33</v>
      </c>
    </row>
    <row r="39" spans="1:12" x14ac:dyDescent="0.25">
      <c r="A39" s="59"/>
      <c r="B39" s="53"/>
      <c r="C39" s="15">
        <v>24</v>
      </c>
      <c r="D39" s="20">
        <f t="shared" si="5"/>
        <v>1029.99</v>
      </c>
      <c r="E39" s="20">
        <f t="shared" si="6"/>
        <v>1159.8986486486485</v>
      </c>
      <c r="F39" s="20">
        <f t="shared" si="7"/>
        <v>343.33</v>
      </c>
      <c r="G39" s="20">
        <f t="shared" si="8"/>
        <v>361.4</v>
      </c>
      <c r="H39" s="20">
        <f t="shared" si="9"/>
        <v>433.68</v>
      </c>
    </row>
    <row r="40" spans="1:12" x14ac:dyDescent="0.25">
      <c r="A40" s="59"/>
      <c r="B40" s="53"/>
      <c r="C40" s="15">
        <v>29</v>
      </c>
      <c r="D40" s="20">
        <f t="shared" si="5"/>
        <v>962.22749999999996</v>
      </c>
      <c r="E40" s="20">
        <f t="shared" si="6"/>
        <v>1083.5895270270269</v>
      </c>
      <c r="F40" s="20">
        <f t="shared" si="7"/>
        <v>320.74250000000001</v>
      </c>
      <c r="G40" s="20">
        <f t="shared" si="8"/>
        <v>337.62368421052633</v>
      </c>
      <c r="H40" s="20">
        <f t="shared" si="9"/>
        <v>524.03</v>
      </c>
    </row>
    <row r="41" spans="1:12" x14ac:dyDescent="0.25">
      <c r="A41" s="59"/>
      <c r="B41" s="53"/>
    </row>
    <row r="42" spans="1:12" x14ac:dyDescent="0.25">
      <c r="A42" s="59"/>
      <c r="B42" s="53"/>
      <c r="C42" s="44" t="s">
        <v>35</v>
      </c>
      <c r="D42" s="45">
        <v>0.88800000000000001</v>
      </c>
      <c r="E42" s="45"/>
      <c r="F42" s="45">
        <v>0.95</v>
      </c>
      <c r="G42" s="20">
        <v>1400</v>
      </c>
      <c r="H42" s="45">
        <v>1.04</v>
      </c>
    </row>
    <row r="43" spans="1:12" x14ac:dyDescent="0.25">
      <c r="A43" s="59"/>
      <c r="B43" s="53"/>
      <c r="C43" s="16"/>
      <c r="D43" s="16">
        <f>C1*((D42*0.75)+(F42*0.25))</f>
        <v>1807</v>
      </c>
      <c r="E43" s="16" t="s">
        <v>76</v>
      </c>
      <c r="F43" s="16"/>
      <c r="G43" s="16"/>
      <c r="H43" s="16"/>
    </row>
    <row r="44" spans="1:12" x14ac:dyDescent="0.25">
      <c r="J44" s="5" t="s">
        <v>99</v>
      </c>
      <c r="K44" s="5" t="s">
        <v>101</v>
      </c>
      <c r="L44" s="5" t="s">
        <v>100</v>
      </c>
    </row>
    <row r="45" spans="1:12" x14ac:dyDescent="0.25">
      <c r="A45" s="60" t="s">
        <v>105</v>
      </c>
      <c r="B45" s="56">
        <v>5</v>
      </c>
      <c r="C45" s="20">
        <f>(H45/(D45+F45+H45))*100</f>
        <v>0</v>
      </c>
      <c r="D45" s="20">
        <f>$D$42*E45</f>
        <v>1243.2</v>
      </c>
      <c r="E45" s="20">
        <v>1400</v>
      </c>
      <c r="F45" s="20">
        <f>$F$42*G45</f>
        <v>380</v>
      </c>
      <c r="G45" s="20">
        <v>400</v>
      </c>
      <c r="H45" s="20"/>
      <c r="J45" s="6"/>
      <c r="K45" s="67"/>
      <c r="L45" s="58"/>
    </row>
    <row r="46" spans="1:12" x14ac:dyDescent="0.25">
      <c r="A46" s="61"/>
      <c r="B46" s="57">
        <v>6</v>
      </c>
      <c r="C46" s="20">
        <f t="shared" ref="C46:C48" si="10">(H46/(D46+F46+H46))*100</f>
        <v>0</v>
      </c>
      <c r="D46" s="20">
        <f t="shared" ref="D46" si="11">$D$42*E46</f>
        <v>1154.4000000000001</v>
      </c>
      <c r="E46" s="20">
        <v>1300</v>
      </c>
      <c r="F46" s="20">
        <f t="shared" ref="F46:F48" si="12">$F$42*G46</f>
        <v>380</v>
      </c>
      <c r="G46" s="20">
        <v>400</v>
      </c>
      <c r="H46" s="20"/>
      <c r="L46" s="58"/>
    </row>
    <row r="47" spans="1:12" x14ac:dyDescent="0.25">
      <c r="A47" s="61"/>
      <c r="B47" s="57">
        <v>7</v>
      </c>
      <c r="C47" s="20">
        <f t="shared" si="10"/>
        <v>0</v>
      </c>
      <c r="D47" s="20">
        <v>1151</v>
      </c>
      <c r="E47" s="20">
        <v>1300</v>
      </c>
      <c r="F47" s="20">
        <v>383</v>
      </c>
      <c r="G47" s="20">
        <v>400</v>
      </c>
      <c r="H47" s="20"/>
      <c r="J47" s="67"/>
      <c r="K47" s="67"/>
      <c r="L47" s="58"/>
    </row>
    <row r="48" spans="1:12" x14ac:dyDescent="0.25">
      <c r="A48" s="61"/>
      <c r="B48" s="57">
        <v>8</v>
      </c>
      <c r="C48" s="20">
        <f t="shared" si="10"/>
        <v>0</v>
      </c>
      <c r="D48" s="20">
        <f t="shared" ref="D48" si="13">$D$42*E48</f>
        <v>1154.4000000000001</v>
      </c>
      <c r="E48" s="20">
        <v>1300</v>
      </c>
      <c r="F48" s="20">
        <f t="shared" si="12"/>
        <v>380</v>
      </c>
      <c r="G48" s="20">
        <v>400</v>
      </c>
      <c r="H48" s="20"/>
      <c r="J48" s="67"/>
      <c r="K48" s="6"/>
      <c r="L48" s="58"/>
    </row>
    <row r="49" spans="1:12" x14ac:dyDescent="0.25">
      <c r="J49" s="5"/>
      <c r="K49" s="5"/>
      <c r="L49" s="5"/>
    </row>
    <row r="50" spans="1:12" x14ac:dyDescent="0.25">
      <c r="A50" s="60" t="s">
        <v>98</v>
      </c>
      <c r="B50" s="56">
        <v>5</v>
      </c>
      <c r="C50" s="20">
        <f>(H50/(D50+F50+H50))*100</f>
        <v>1.4023026136301631</v>
      </c>
      <c r="D50" s="20">
        <f>$D$42*E50</f>
        <v>1332</v>
      </c>
      <c r="E50" s="20">
        <v>1500</v>
      </c>
      <c r="F50" s="20">
        <f>$F$42*G50</f>
        <v>475</v>
      </c>
      <c r="G50" s="20">
        <v>500</v>
      </c>
      <c r="H50" s="20">
        <v>25.7</v>
      </c>
      <c r="J50" s="6">
        <v>8.7530000000000004E-3</v>
      </c>
      <c r="K50" s="67">
        <v>8.3807010000000002</v>
      </c>
      <c r="L50" s="58">
        <v>20</v>
      </c>
    </row>
    <row r="51" spans="1:12" x14ac:dyDescent="0.25">
      <c r="A51" s="61"/>
      <c r="B51" s="57">
        <v>6</v>
      </c>
      <c r="C51" s="20">
        <f t="shared" ref="C51:C54" si="14">(H51/(D51+F51+H51))*100</f>
        <v>3.8727524204702628</v>
      </c>
      <c r="D51" s="20">
        <f t="shared" ref="D51:D54" si="15">$D$42*E51</f>
        <v>1332</v>
      </c>
      <c r="E51" s="20">
        <v>1500</v>
      </c>
      <c r="F51" s="20">
        <f t="shared" ref="F51:F54" si="16">$F$42*G51</f>
        <v>475</v>
      </c>
      <c r="G51" s="20">
        <v>500</v>
      </c>
      <c r="H51" s="20">
        <v>72.8</v>
      </c>
      <c r="J51" s="4">
        <v>4.2900000000000004E-3</v>
      </c>
      <c r="K51" s="4">
        <v>3.0336999999999999E-2</v>
      </c>
      <c r="L51" s="58">
        <v>20</v>
      </c>
    </row>
    <row r="52" spans="1:12" x14ac:dyDescent="0.25">
      <c r="A52" s="61"/>
      <c r="B52" s="57">
        <v>7</v>
      </c>
      <c r="C52" s="20">
        <f t="shared" si="14"/>
        <v>8.0392045776443251</v>
      </c>
      <c r="D52" s="20">
        <f>$D$42*G42</f>
        <v>1243.2</v>
      </c>
      <c r="E52" s="20">
        <v>1400</v>
      </c>
      <c r="F52" s="20">
        <f t="shared" si="16"/>
        <v>380</v>
      </c>
      <c r="G52" s="20">
        <v>400</v>
      </c>
      <c r="H52" s="20">
        <v>141.9</v>
      </c>
      <c r="J52" s="67">
        <v>1.9382E-2</v>
      </c>
      <c r="K52" s="67">
        <v>0.236674</v>
      </c>
      <c r="L52" s="58">
        <v>20</v>
      </c>
    </row>
    <row r="53" spans="1:12" x14ac:dyDescent="0.25">
      <c r="A53" s="61"/>
      <c r="B53" s="57">
        <v>8</v>
      </c>
      <c r="C53" s="20">
        <f t="shared" si="14"/>
        <v>11.750158164145628</v>
      </c>
      <c r="D53" s="20">
        <f t="shared" si="15"/>
        <v>1154.4000000000001</v>
      </c>
      <c r="E53" s="20">
        <v>1300</v>
      </c>
      <c r="F53" s="20">
        <f t="shared" si="16"/>
        <v>380</v>
      </c>
      <c r="G53" s="20">
        <v>400</v>
      </c>
      <c r="H53" s="20">
        <v>204.3</v>
      </c>
      <c r="J53" s="67">
        <v>3.4037999999999999E-2</v>
      </c>
      <c r="K53" s="6">
        <v>4.5269999999999998E-3</v>
      </c>
      <c r="L53" s="58">
        <v>20</v>
      </c>
    </row>
    <row r="54" spans="1:12" x14ac:dyDescent="0.25">
      <c r="A54" s="61"/>
      <c r="B54" s="57">
        <v>9</v>
      </c>
      <c r="C54" s="20">
        <f t="shared" si="14"/>
        <v>14.646492740724259</v>
      </c>
      <c r="D54" s="20">
        <f t="shared" si="15"/>
        <v>1154.4000000000001</v>
      </c>
      <c r="E54" s="20">
        <v>1300</v>
      </c>
      <c r="F54" s="20">
        <f t="shared" si="16"/>
        <v>380</v>
      </c>
      <c r="G54" s="20">
        <v>400</v>
      </c>
      <c r="H54" s="20">
        <v>263.3</v>
      </c>
      <c r="J54" s="4">
        <v>6.9047999999999998E-2</v>
      </c>
      <c r="K54" s="4">
        <v>9.5713000000000006E-2</v>
      </c>
      <c r="L54" s="58">
        <v>20</v>
      </c>
    </row>
    <row r="56" spans="1:12" s="5" customFormat="1" x14ac:dyDescent="0.25">
      <c r="A56" s="59" t="s">
        <v>97</v>
      </c>
      <c r="B56" s="53"/>
      <c r="C56" s="31" t="s">
        <v>85</v>
      </c>
      <c r="D56" s="5" t="s">
        <v>73</v>
      </c>
      <c r="E56" s="5" t="s">
        <v>94</v>
      </c>
      <c r="F56" s="17" t="s">
        <v>68</v>
      </c>
      <c r="G56" s="17"/>
      <c r="I56" s="36"/>
    </row>
    <row r="57" spans="1:12" x14ac:dyDescent="0.25">
      <c r="A57" s="59"/>
      <c r="B57" s="53"/>
      <c r="C57" s="15">
        <v>9</v>
      </c>
      <c r="D57" s="20">
        <f>$D$64*((100-C57)/100)</f>
        <v>1869.14</v>
      </c>
      <c r="E57" s="20">
        <f>D57/$D$63</f>
        <v>1820.0000000000002</v>
      </c>
      <c r="F57" s="20">
        <f>$D$64*(C57/100)</f>
        <v>184.85999999999999</v>
      </c>
      <c r="G57" s="20"/>
      <c r="H57" s="20"/>
    </row>
    <row r="58" spans="1:12" x14ac:dyDescent="0.25">
      <c r="A58" s="59"/>
      <c r="B58" s="53"/>
      <c r="C58" s="15">
        <v>14</v>
      </c>
      <c r="D58" s="20">
        <f t="shared" ref="D58:D61" si="17">$D$64*((100-C58)/100)</f>
        <v>1766.44</v>
      </c>
      <c r="E58" s="20">
        <f t="shared" ref="E58:E61" si="18">D58/$D$63</f>
        <v>1720.0000000000002</v>
      </c>
      <c r="F58" s="20">
        <f t="shared" ref="F58:F61" si="19">$D$64*(C58/100)</f>
        <v>287.56</v>
      </c>
      <c r="G58" s="20"/>
      <c r="H58" s="20"/>
    </row>
    <row r="59" spans="1:12" x14ac:dyDescent="0.25">
      <c r="A59" s="59"/>
      <c r="B59" s="53"/>
      <c r="C59" s="15">
        <v>19</v>
      </c>
      <c r="D59" s="20">
        <f t="shared" si="17"/>
        <v>1663.74</v>
      </c>
      <c r="E59" s="20">
        <f t="shared" si="18"/>
        <v>1620.0000000000002</v>
      </c>
      <c r="F59" s="20">
        <f t="shared" si="19"/>
        <v>390.26</v>
      </c>
      <c r="G59" s="20"/>
      <c r="H59" s="20"/>
    </row>
    <row r="60" spans="1:12" x14ac:dyDescent="0.25">
      <c r="A60" s="59"/>
      <c r="B60" s="53"/>
      <c r="C60" s="15">
        <v>24</v>
      </c>
      <c r="D60" s="20">
        <f t="shared" si="17"/>
        <v>1561.04</v>
      </c>
      <c r="E60" s="20">
        <f t="shared" si="18"/>
        <v>1520</v>
      </c>
      <c r="F60" s="20">
        <f t="shared" si="19"/>
        <v>492.96</v>
      </c>
      <c r="G60" s="20"/>
      <c r="H60" s="20"/>
    </row>
    <row r="61" spans="1:12" x14ac:dyDescent="0.25">
      <c r="A61" s="59"/>
      <c r="B61" s="53"/>
      <c r="C61" s="15">
        <v>29</v>
      </c>
      <c r="D61" s="20">
        <f t="shared" si="17"/>
        <v>1458.34</v>
      </c>
      <c r="E61" s="20">
        <f t="shared" si="18"/>
        <v>1420</v>
      </c>
      <c r="F61" s="20">
        <f t="shared" si="19"/>
        <v>595.66</v>
      </c>
      <c r="G61" s="20"/>
      <c r="H61" s="20"/>
    </row>
    <row r="62" spans="1:12" x14ac:dyDescent="0.25">
      <c r="A62" s="59"/>
      <c r="B62" s="53"/>
    </row>
    <row r="63" spans="1:12" x14ac:dyDescent="0.25">
      <c r="A63" s="59"/>
      <c r="B63" s="53"/>
      <c r="C63" s="44" t="s">
        <v>35</v>
      </c>
      <c r="D63" s="16">
        <v>1.0269999999999999</v>
      </c>
      <c r="E63" s="16"/>
      <c r="F63" s="45">
        <v>1.04</v>
      </c>
      <c r="G63" s="45"/>
      <c r="H63" s="16"/>
    </row>
    <row r="64" spans="1:12" x14ac:dyDescent="0.25">
      <c r="A64" s="59"/>
      <c r="B64" s="53"/>
      <c r="C64" s="16"/>
      <c r="D64" s="16">
        <f>C1*D63</f>
        <v>2054</v>
      </c>
      <c r="E64" s="16" t="s">
        <v>76</v>
      </c>
      <c r="F64" s="16"/>
      <c r="G64" s="16"/>
      <c r="H64" s="16"/>
    </row>
    <row r="65" spans="1:12" x14ac:dyDescent="0.25">
      <c r="A65" s="50"/>
      <c r="B65" s="50"/>
      <c r="C65" s="41"/>
      <c r="D65" s="6"/>
      <c r="E65" s="6"/>
      <c r="F65" s="6"/>
      <c r="G65" s="6"/>
      <c r="H65" s="6"/>
      <c r="J65" s="5" t="s">
        <v>99</v>
      </c>
      <c r="K65" s="5" t="s">
        <v>101</v>
      </c>
      <c r="L65" s="5" t="s">
        <v>100</v>
      </c>
    </row>
    <row r="66" spans="1:12" x14ac:dyDescent="0.25">
      <c r="A66" s="62" t="s">
        <v>105</v>
      </c>
      <c r="B66" s="54">
        <v>9</v>
      </c>
      <c r="C66" s="51">
        <f>(F66/(D66+F66))*100</f>
        <v>0</v>
      </c>
      <c r="D66" s="52">
        <f>$D$63*E66</f>
        <v>1848.6</v>
      </c>
      <c r="E66" s="52">
        <v>1800</v>
      </c>
      <c r="F66" s="52"/>
      <c r="G66" s="52"/>
      <c r="H66" s="52"/>
      <c r="K66" s="67"/>
      <c r="L66" s="58"/>
    </row>
    <row r="67" spans="1:12" x14ac:dyDescent="0.25">
      <c r="A67" s="63"/>
      <c r="B67" s="55">
        <v>10</v>
      </c>
      <c r="C67" s="51">
        <f t="shared" ref="C67:C69" si="20">(F67/(D67+F67))*100</f>
        <v>0</v>
      </c>
      <c r="D67" s="52">
        <f t="shared" ref="D67:D69" si="21">$D$63*E67</f>
        <v>1745.8999999999999</v>
      </c>
      <c r="E67" s="52">
        <v>1700</v>
      </c>
      <c r="F67" s="52"/>
      <c r="G67" s="52"/>
      <c r="H67" s="52"/>
      <c r="L67" s="58"/>
    </row>
    <row r="68" spans="1:12" x14ac:dyDescent="0.25">
      <c r="A68" s="63"/>
      <c r="B68" s="55">
        <v>11</v>
      </c>
      <c r="C68" s="51">
        <f t="shared" si="20"/>
        <v>0</v>
      </c>
      <c r="D68" s="52">
        <f t="shared" si="21"/>
        <v>1745.8999999999999</v>
      </c>
      <c r="E68" s="52">
        <v>1700</v>
      </c>
      <c r="F68" s="52"/>
      <c r="G68" s="52"/>
      <c r="H68" s="52"/>
      <c r="K68" s="67"/>
      <c r="L68" s="58"/>
    </row>
    <row r="69" spans="1:12" x14ac:dyDescent="0.25">
      <c r="A69" s="63"/>
      <c r="B69" s="55">
        <v>12</v>
      </c>
      <c r="C69" s="51">
        <f t="shared" si="20"/>
        <v>0</v>
      </c>
      <c r="D69" s="52">
        <f t="shared" si="21"/>
        <v>1745.8999999999999</v>
      </c>
      <c r="E69" s="52">
        <v>1700</v>
      </c>
      <c r="F69" s="52"/>
      <c r="G69" s="52"/>
      <c r="H69" s="52"/>
      <c r="L69" s="58"/>
    </row>
    <row r="70" spans="1:12" x14ac:dyDescent="0.25">
      <c r="A70" s="50"/>
      <c r="B70" s="50"/>
      <c r="C70" s="41"/>
      <c r="D70" s="6"/>
      <c r="E70" s="6"/>
      <c r="F70" s="6"/>
      <c r="G70" s="6"/>
      <c r="H70" s="6"/>
      <c r="J70" s="5"/>
      <c r="K70" s="5"/>
      <c r="L70" s="5"/>
    </row>
    <row r="71" spans="1:12" x14ac:dyDescent="0.25">
      <c r="A71" s="62" t="s">
        <v>98</v>
      </c>
      <c r="B71" s="54">
        <v>10</v>
      </c>
      <c r="C71" s="51">
        <f>(F71/(D71+F71))*100</f>
        <v>1.0263576350407171</v>
      </c>
      <c r="D71" s="52">
        <f>$D$63*E71</f>
        <v>2054</v>
      </c>
      <c r="E71" s="52">
        <v>2000</v>
      </c>
      <c r="F71" s="52">
        <v>21.3</v>
      </c>
      <c r="G71" s="52"/>
      <c r="H71" s="52"/>
      <c r="J71" s="4">
        <v>2.0917000000000002E-2</v>
      </c>
      <c r="K71" s="67">
        <v>53.570850999999998</v>
      </c>
      <c r="L71" s="58">
        <v>20</v>
      </c>
    </row>
    <row r="72" spans="1:12" x14ac:dyDescent="0.25">
      <c r="A72" s="63"/>
      <c r="B72" s="55">
        <v>11</v>
      </c>
      <c r="C72" s="51">
        <f t="shared" ref="C72:C75" si="22">(F72/(D72+F72))*100</f>
        <v>3.5633092814075318</v>
      </c>
      <c r="D72" s="52">
        <f t="shared" ref="D72:D75" si="23">$D$63*E72</f>
        <v>1951.2999999999997</v>
      </c>
      <c r="E72" s="52">
        <v>1900</v>
      </c>
      <c r="F72" s="52">
        <v>72.099999999999994</v>
      </c>
      <c r="G72" s="52"/>
      <c r="H72" s="52"/>
      <c r="J72" s="4">
        <v>9.1500000000000001E-3</v>
      </c>
      <c r="K72" s="4">
        <v>2.2258E-2</v>
      </c>
      <c r="L72" s="58">
        <v>20</v>
      </c>
    </row>
    <row r="73" spans="1:12" x14ac:dyDescent="0.25">
      <c r="A73" s="63"/>
      <c r="B73" s="55">
        <v>12</v>
      </c>
      <c r="C73" s="51">
        <f t="shared" si="22"/>
        <v>7.74067974247642</v>
      </c>
      <c r="D73" s="52">
        <f t="shared" si="23"/>
        <v>1848.6</v>
      </c>
      <c r="E73" s="52">
        <v>1800</v>
      </c>
      <c r="F73" s="52">
        <v>155.1</v>
      </c>
      <c r="G73" s="52"/>
      <c r="H73" s="52"/>
      <c r="J73" s="4">
        <v>3.1720999999999999E-2</v>
      </c>
      <c r="K73" s="67">
        <v>2.6790000000000001E-2</v>
      </c>
      <c r="L73" s="58">
        <v>20</v>
      </c>
    </row>
    <row r="74" spans="1:12" x14ac:dyDescent="0.25">
      <c r="A74" s="63"/>
      <c r="B74" s="55">
        <v>13</v>
      </c>
      <c r="C74" s="51">
        <f t="shared" si="22"/>
        <v>11.512134411947729</v>
      </c>
      <c r="D74" s="52">
        <f t="shared" si="23"/>
        <v>1848.6</v>
      </c>
      <c r="E74" s="52">
        <v>1800</v>
      </c>
      <c r="F74" s="52">
        <v>240.5</v>
      </c>
      <c r="G74" s="52"/>
      <c r="H74" s="52"/>
      <c r="J74" s="4">
        <v>8.6243E-2</v>
      </c>
      <c r="K74" s="4">
        <v>1.5518959999999999</v>
      </c>
      <c r="L74" s="58">
        <v>20</v>
      </c>
    </row>
    <row r="75" spans="1:12" x14ac:dyDescent="0.25">
      <c r="A75" s="63"/>
      <c r="B75" s="55">
        <v>14</v>
      </c>
      <c r="C75" s="51">
        <f t="shared" si="22"/>
        <v>14.950311769290725</v>
      </c>
      <c r="D75" s="52">
        <f t="shared" si="23"/>
        <v>1745.8999999999999</v>
      </c>
      <c r="E75" s="52">
        <v>1700</v>
      </c>
      <c r="F75" s="52">
        <v>306.89999999999998</v>
      </c>
      <c r="G75" s="52"/>
      <c r="H75" s="52"/>
      <c r="J75" s="4">
        <v>0.15590399999999999</v>
      </c>
      <c r="K75" s="67">
        <v>0.16277</v>
      </c>
      <c r="L75" s="58">
        <v>20</v>
      </c>
    </row>
    <row r="77" spans="1:12" x14ac:dyDescent="0.25">
      <c r="A77" s="59" t="s">
        <v>97</v>
      </c>
      <c r="B77" s="53"/>
      <c r="C77" s="31" t="s">
        <v>86</v>
      </c>
      <c r="D77" s="26" t="s">
        <v>73</v>
      </c>
      <c r="E77" s="26" t="s">
        <v>94</v>
      </c>
      <c r="F77" s="26" t="s">
        <v>74</v>
      </c>
      <c r="G77" s="26" t="s">
        <v>75</v>
      </c>
      <c r="H77" s="39"/>
      <c r="J77" s="5"/>
      <c r="K77" s="5"/>
      <c r="L77" s="5"/>
    </row>
    <row r="78" spans="1:12" x14ac:dyDescent="0.25">
      <c r="A78" s="59"/>
      <c r="B78" s="53"/>
      <c r="C78" s="30">
        <v>0.25</v>
      </c>
      <c r="D78" s="28">
        <f t="shared" ref="D78:D79" si="24">$D$85*((100-C78)/100)</f>
        <v>2048.8650000000002</v>
      </c>
      <c r="E78" s="28">
        <f>D78/$D$84</f>
        <v>1995.0000000000005</v>
      </c>
      <c r="F78" s="28">
        <f>$D$85*((C78*0.3)/100)</f>
        <v>1.5405</v>
      </c>
      <c r="G78" s="28">
        <f>$D$85*((C78*0.7)/100)</f>
        <v>3.5944999999999996</v>
      </c>
      <c r="H78" s="39"/>
    </row>
    <row r="79" spans="1:12" x14ac:dyDescent="0.25">
      <c r="A79" s="59"/>
      <c r="B79" s="53"/>
      <c r="C79" s="30">
        <v>3.75</v>
      </c>
      <c r="D79" s="28">
        <f t="shared" si="24"/>
        <v>1976.9750000000001</v>
      </c>
      <c r="E79" s="28">
        <f t="shared" ref="E79:E82" si="25">D79/$D$84</f>
        <v>1925.0000000000002</v>
      </c>
      <c r="F79" s="28">
        <f t="shared" ref="F79:F82" si="26">$D$85*((C79*0.3)/100)</f>
        <v>23.107499999999998</v>
      </c>
      <c r="G79" s="28">
        <f>$D$85*((C79*0.7)/100)</f>
        <v>53.917499999999997</v>
      </c>
      <c r="H79" s="39"/>
    </row>
    <row r="80" spans="1:12" x14ac:dyDescent="0.25">
      <c r="A80" s="59"/>
      <c r="B80" s="53"/>
      <c r="C80" s="30">
        <v>7.5</v>
      </c>
      <c r="D80" s="28">
        <f>$D$85*((100-C80)/100)</f>
        <v>1899.95</v>
      </c>
      <c r="E80" s="28">
        <f t="shared" si="25"/>
        <v>1850.0000000000002</v>
      </c>
      <c r="F80" s="28">
        <f t="shared" si="26"/>
        <v>46.214999999999996</v>
      </c>
      <c r="G80" s="28">
        <f>$D$85*((C80*0.7)/100)</f>
        <v>107.83499999999999</v>
      </c>
      <c r="H80" s="39"/>
    </row>
    <row r="81" spans="1:12" x14ac:dyDescent="0.25">
      <c r="A81" s="59"/>
      <c r="B81" s="53"/>
      <c r="C81" s="30">
        <v>11.25</v>
      </c>
      <c r="D81" s="28">
        <f t="shared" ref="D81:D82" si="27">$D$85*((100-C81)/100)</f>
        <v>1822.925</v>
      </c>
      <c r="E81" s="28">
        <f t="shared" si="25"/>
        <v>1775</v>
      </c>
      <c r="F81" s="28">
        <f t="shared" si="26"/>
        <v>69.322500000000005</v>
      </c>
      <c r="G81" s="28">
        <f>$D$85*((C81*0.7)/100)</f>
        <v>161.75249999999997</v>
      </c>
      <c r="H81" s="39"/>
    </row>
    <row r="82" spans="1:12" x14ac:dyDescent="0.25">
      <c r="A82" s="59"/>
      <c r="B82" s="53"/>
      <c r="C82" s="30">
        <v>15</v>
      </c>
      <c r="D82" s="28">
        <f t="shared" si="27"/>
        <v>1745.8999999999999</v>
      </c>
      <c r="E82" s="28">
        <f t="shared" si="25"/>
        <v>1700</v>
      </c>
      <c r="F82" s="28">
        <f t="shared" si="26"/>
        <v>92.429999999999993</v>
      </c>
      <c r="G82" s="28">
        <f>$D$85*((C82*0.7)/100)</f>
        <v>215.67</v>
      </c>
      <c r="H82" s="39"/>
    </row>
    <row r="83" spans="1:12" x14ac:dyDescent="0.25">
      <c r="A83" s="59"/>
      <c r="B83" s="53"/>
      <c r="C83" s="27"/>
      <c r="D83" s="27"/>
      <c r="E83" s="27"/>
      <c r="F83" s="27"/>
      <c r="G83" s="27"/>
      <c r="H83" s="39"/>
    </row>
    <row r="84" spans="1:12" x14ac:dyDescent="0.25">
      <c r="A84" s="59"/>
      <c r="B84" s="53"/>
      <c r="C84" s="47" t="s">
        <v>35</v>
      </c>
      <c r="D84" s="48">
        <v>1.0269999999999999</v>
      </c>
      <c r="E84" s="48"/>
      <c r="F84" s="48">
        <v>1.2450000000000001</v>
      </c>
      <c r="G84" s="25">
        <v>1.1839999999999999</v>
      </c>
      <c r="H84" s="49"/>
    </row>
    <row r="85" spans="1:12" x14ac:dyDescent="0.25">
      <c r="A85" s="59"/>
      <c r="B85" s="53"/>
      <c r="C85" s="25"/>
      <c r="D85" s="25">
        <f>C1*D84</f>
        <v>2054</v>
      </c>
      <c r="E85" s="25" t="s">
        <v>76</v>
      </c>
      <c r="F85" s="25"/>
      <c r="G85" s="25"/>
      <c r="H85" s="25"/>
    </row>
    <row r="87" spans="1:12" s="5" customFormat="1" x14ac:dyDescent="0.25">
      <c r="A87" s="59" t="s">
        <v>97</v>
      </c>
      <c r="B87" s="53"/>
      <c r="C87" s="31" t="s">
        <v>87</v>
      </c>
      <c r="D87" s="5" t="s">
        <v>77</v>
      </c>
      <c r="E87" s="5" t="s">
        <v>95</v>
      </c>
      <c r="F87" s="5" t="s">
        <v>78</v>
      </c>
      <c r="G87" s="70"/>
      <c r="H87" s="70"/>
      <c r="I87" s="36"/>
    </row>
    <row r="88" spans="1:12" x14ac:dyDescent="0.25">
      <c r="A88" s="59"/>
      <c r="B88" s="53"/>
      <c r="C88" s="15">
        <v>0.25</v>
      </c>
      <c r="D88" s="20">
        <f>$D$95*((100-C88)/100)</f>
        <v>2958.9840000000004</v>
      </c>
      <c r="E88" s="20">
        <f>D88/$D$94</f>
        <v>1995.0000000000002</v>
      </c>
      <c r="F88" s="20">
        <f>$D$95*(C88/100)</f>
        <v>7.4160000000000004</v>
      </c>
      <c r="G88" s="74"/>
      <c r="H88" s="68"/>
    </row>
    <row r="89" spans="1:12" x14ac:dyDescent="0.25">
      <c r="A89" s="59"/>
      <c r="B89" s="53"/>
      <c r="C89" s="30">
        <v>3.75</v>
      </c>
      <c r="D89" s="38">
        <f>$D$95*((100-C89)/100)</f>
        <v>2855.1600000000003</v>
      </c>
      <c r="E89" s="20">
        <f>D89/$D$94</f>
        <v>1925</v>
      </c>
      <c r="F89" s="38">
        <f>$D$95*(C89/100)</f>
        <v>111.24</v>
      </c>
      <c r="G89" s="68"/>
      <c r="H89" s="68"/>
    </row>
    <row r="90" spans="1:12" x14ac:dyDescent="0.25">
      <c r="A90" s="59"/>
      <c r="B90" s="53"/>
      <c r="C90" s="15">
        <v>7.5</v>
      </c>
      <c r="D90" s="20">
        <f>$D$95*((100-C90)/100)</f>
        <v>2743.92</v>
      </c>
      <c r="E90" s="20">
        <f>D90/$D$94</f>
        <v>1850</v>
      </c>
      <c r="F90" s="20">
        <f>$D$95*(C90/100)</f>
        <v>222.48</v>
      </c>
      <c r="G90" s="68"/>
      <c r="H90" s="68"/>
    </row>
    <row r="91" spans="1:12" x14ac:dyDescent="0.25">
      <c r="A91" s="59"/>
      <c r="B91" s="53"/>
      <c r="C91" s="30">
        <v>11.25</v>
      </c>
      <c r="D91" s="38">
        <f>$D$95*((100-C91)/100)</f>
        <v>2632.68</v>
      </c>
      <c r="E91" s="20">
        <f>D91/$D$94</f>
        <v>1774.9999999999998</v>
      </c>
      <c r="F91" s="38">
        <f>$D$95*(C91/100)</f>
        <v>333.72</v>
      </c>
      <c r="G91" s="71"/>
      <c r="H91" s="68"/>
    </row>
    <row r="92" spans="1:12" x14ac:dyDescent="0.25">
      <c r="A92" s="59"/>
      <c r="B92" s="53"/>
      <c r="C92" s="15">
        <v>15</v>
      </c>
      <c r="D92" s="20">
        <f>$D$95*((100-C92)/100)</f>
        <v>2521.44</v>
      </c>
      <c r="E92" s="20">
        <f>D92/$D$94</f>
        <v>1700</v>
      </c>
      <c r="F92" s="20">
        <f>$D$95*(C92/100)</f>
        <v>444.96</v>
      </c>
      <c r="G92" s="71"/>
      <c r="H92" s="68"/>
    </row>
    <row r="93" spans="1:12" x14ac:dyDescent="0.25">
      <c r="A93" s="59"/>
      <c r="B93" s="53"/>
      <c r="G93" s="69"/>
      <c r="H93" s="69"/>
    </row>
    <row r="94" spans="1:12" x14ac:dyDescent="0.25">
      <c r="A94" s="59"/>
      <c r="B94" s="53"/>
      <c r="C94" s="44" t="s">
        <v>35</v>
      </c>
      <c r="D94" s="45">
        <v>1.4832000000000001</v>
      </c>
      <c r="E94" s="45"/>
      <c r="F94" s="45">
        <v>1.2</v>
      </c>
      <c r="G94" s="72"/>
      <c r="H94" s="73"/>
    </row>
    <row r="95" spans="1:12" x14ac:dyDescent="0.25">
      <c r="A95" s="59"/>
      <c r="B95" s="53"/>
      <c r="C95" s="16"/>
      <c r="D95" s="16">
        <f>C1*D94</f>
        <v>2966.4</v>
      </c>
      <c r="E95" s="16" t="s">
        <v>76</v>
      </c>
      <c r="F95" s="16"/>
      <c r="G95" s="73"/>
      <c r="H95" s="73"/>
    </row>
    <row r="96" spans="1:12" x14ac:dyDescent="0.25">
      <c r="A96" s="64"/>
      <c r="B96" s="64"/>
      <c r="C96" s="16"/>
      <c r="D96" s="16"/>
      <c r="E96" s="16"/>
      <c r="F96" s="16"/>
      <c r="G96" s="73"/>
      <c r="H96" s="73"/>
      <c r="J96" s="5" t="s">
        <v>99</v>
      </c>
      <c r="K96" s="5" t="s">
        <v>101</v>
      </c>
      <c r="L96" s="5" t="s">
        <v>100</v>
      </c>
    </row>
    <row r="97" spans="1:12" x14ac:dyDescent="0.25">
      <c r="A97" s="62" t="s">
        <v>102</v>
      </c>
      <c r="B97" s="54">
        <v>0</v>
      </c>
      <c r="C97" s="52">
        <f>(F97/(D97+F97))*100</f>
        <v>0.24548542220129804</v>
      </c>
      <c r="D97" s="6">
        <f>$D$94*E97</f>
        <v>2966.4</v>
      </c>
      <c r="E97" s="6">
        <v>2000</v>
      </c>
      <c r="F97" s="6">
        <v>7.3</v>
      </c>
      <c r="G97" s="74"/>
      <c r="H97" s="73"/>
      <c r="L97" s="58">
        <v>20</v>
      </c>
    </row>
    <row r="98" spans="1:12" x14ac:dyDescent="0.25">
      <c r="A98" s="62"/>
      <c r="B98" s="54">
        <v>1</v>
      </c>
      <c r="C98" s="52">
        <f t="shared" ref="C98" si="28">(F98/(D98+F98))*100</f>
        <v>7.5875055383252095</v>
      </c>
      <c r="D98" s="6">
        <f>$D$94*E98</f>
        <v>2669.76</v>
      </c>
      <c r="E98" s="6">
        <v>1800</v>
      </c>
      <c r="F98" s="6">
        <v>219.2</v>
      </c>
      <c r="G98" s="71" t="s">
        <v>104</v>
      </c>
      <c r="H98" s="73"/>
      <c r="L98" s="58">
        <v>20</v>
      </c>
    </row>
    <row r="99" spans="1:12" x14ac:dyDescent="0.25">
      <c r="G99" s="69"/>
      <c r="H99" s="69"/>
      <c r="L99" s="58"/>
    </row>
    <row r="100" spans="1:12" x14ac:dyDescent="0.25">
      <c r="A100" s="59" t="s">
        <v>97</v>
      </c>
      <c r="B100" s="53"/>
      <c r="C100" s="31" t="s">
        <v>88</v>
      </c>
      <c r="D100" s="5" t="s">
        <v>79</v>
      </c>
      <c r="E100" s="5" t="s">
        <v>96</v>
      </c>
      <c r="F100" s="5" t="s">
        <v>78</v>
      </c>
      <c r="G100" s="70"/>
      <c r="H100" s="69"/>
      <c r="L100" s="58"/>
    </row>
    <row r="101" spans="1:12" x14ac:dyDescent="0.25">
      <c r="A101" s="59"/>
      <c r="B101" s="53"/>
      <c r="C101" s="15">
        <v>0.25</v>
      </c>
      <c r="D101" s="20">
        <f>$D$108*((100-C101)/100)</f>
        <v>2644.3724999999999</v>
      </c>
      <c r="E101" s="20">
        <f>D101/$D$107</f>
        <v>1995</v>
      </c>
      <c r="F101" s="20">
        <f>$D$108*(C101/100)</f>
        <v>6.6275000000000004</v>
      </c>
      <c r="G101" s="68"/>
      <c r="H101" s="68"/>
    </row>
    <row r="102" spans="1:12" x14ac:dyDescent="0.25">
      <c r="A102" s="59"/>
      <c r="B102" s="53"/>
      <c r="C102" s="30">
        <v>3.75</v>
      </c>
      <c r="D102" s="38">
        <f t="shared" ref="D102:D105" si="29">$D$108*((100-C102)/100)</f>
        <v>2551.5875000000001</v>
      </c>
      <c r="E102" s="20">
        <f t="shared" ref="E102:E105" si="30">D102/$D$107</f>
        <v>1925.0000000000002</v>
      </c>
      <c r="F102" s="38">
        <f t="shared" ref="F102:F105" si="31">$D$108*(C102/100)</f>
        <v>99.412499999999994</v>
      </c>
      <c r="G102" s="68"/>
      <c r="H102" s="68"/>
    </row>
    <row r="103" spans="1:12" x14ac:dyDescent="0.25">
      <c r="A103" s="59"/>
      <c r="B103" s="53"/>
      <c r="C103" s="15">
        <v>7.5</v>
      </c>
      <c r="D103" s="20">
        <f t="shared" si="29"/>
        <v>2452.1750000000002</v>
      </c>
      <c r="E103" s="20">
        <f t="shared" si="30"/>
        <v>1850.0000000000002</v>
      </c>
      <c r="F103" s="20">
        <f t="shared" si="31"/>
        <v>198.82499999999999</v>
      </c>
      <c r="G103" s="68"/>
      <c r="H103" s="68"/>
    </row>
    <row r="104" spans="1:12" x14ac:dyDescent="0.25">
      <c r="A104" s="59"/>
      <c r="B104" s="53"/>
      <c r="C104" s="30">
        <v>11.25</v>
      </c>
      <c r="D104" s="38">
        <f t="shared" si="29"/>
        <v>2352.7624999999998</v>
      </c>
      <c r="E104" s="20">
        <f t="shared" si="30"/>
        <v>1775</v>
      </c>
      <c r="F104" s="38">
        <f t="shared" si="31"/>
        <v>298.23750000000001</v>
      </c>
      <c r="G104" s="71"/>
      <c r="H104" s="68"/>
    </row>
    <row r="105" spans="1:12" x14ac:dyDescent="0.25">
      <c r="A105" s="59"/>
      <c r="B105" s="53"/>
      <c r="C105" s="15">
        <v>15</v>
      </c>
      <c r="D105" s="20">
        <f t="shared" si="29"/>
        <v>2253.35</v>
      </c>
      <c r="E105" s="20">
        <f t="shared" si="30"/>
        <v>1700</v>
      </c>
      <c r="F105" s="20">
        <f t="shared" si="31"/>
        <v>397.65</v>
      </c>
      <c r="G105" s="71"/>
      <c r="H105" s="68"/>
    </row>
    <row r="106" spans="1:12" x14ac:dyDescent="0.25">
      <c r="A106" s="59"/>
      <c r="B106" s="53"/>
      <c r="G106" s="69"/>
      <c r="H106" s="69"/>
    </row>
    <row r="107" spans="1:12" x14ac:dyDescent="0.25">
      <c r="A107" s="59"/>
      <c r="B107" s="53"/>
      <c r="C107" s="44" t="s">
        <v>35</v>
      </c>
      <c r="D107" s="45">
        <v>1.3254999999999999</v>
      </c>
      <c r="E107" s="45"/>
      <c r="F107" s="45">
        <v>1.2</v>
      </c>
      <c r="G107" s="72"/>
      <c r="H107" s="73"/>
    </row>
    <row r="108" spans="1:12" x14ac:dyDescent="0.25">
      <c r="A108" s="59"/>
      <c r="B108" s="53"/>
      <c r="C108" s="16"/>
      <c r="D108" s="16">
        <f>C1*D107</f>
        <v>2651</v>
      </c>
      <c r="E108" s="16" t="s">
        <v>76</v>
      </c>
      <c r="F108" s="16"/>
      <c r="G108" s="73"/>
      <c r="H108" s="73"/>
    </row>
    <row r="109" spans="1:12" x14ac:dyDescent="0.25">
      <c r="G109" s="69"/>
      <c r="H109" s="69"/>
      <c r="J109" s="5" t="s">
        <v>99</v>
      </c>
      <c r="K109" s="5" t="s">
        <v>101</v>
      </c>
      <c r="L109" s="5" t="s">
        <v>100</v>
      </c>
    </row>
    <row r="110" spans="1:12" x14ac:dyDescent="0.25">
      <c r="A110" s="60" t="s">
        <v>102</v>
      </c>
      <c r="B110" s="56">
        <v>3</v>
      </c>
      <c r="C110" s="20">
        <f>(F110/(D110+F110))*100</f>
        <v>0.29336542801263726</v>
      </c>
      <c r="D110" s="4">
        <f>$D$107*E110</f>
        <v>2651</v>
      </c>
      <c r="E110" s="4">
        <v>2000</v>
      </c>
      <c r="F110" s="4">
        <v>7.8</v>
      </c>
      <c r="G110" s="74"/>
      <c r="H110" s="69"/>
      <c r="L110" s="58">
        <v>20</v>
      </c>
    </row>
    <row r="111" spans="1:12" x14ac:dyDescent="0.25">
      <c r="A111" s="60"/>
      <c r="B111" s="56">
        <v>4</v>
      </c>
      <c r="C111" s="20">
        <f t="shared" ref="C111" si="32">(F111/(D111+F111))*100</f>
        <v>7.6056228943190192</v>
      </c>
      <c r="D111" s="4">
        <f>$D$107*E111</f>
        <v>2385.8999999999996</v>
      </c>
      <c r="E111" s="4">
        <v>1800</v>
      </c>
      <c r="F111" s="4">
        <v>196.4</v>
      </c>
      <c r="G111" s="71" t="s">
        <v>104</v>
      </c>
      <c r="H111" s="69"/>
      <c r="L111" s="58">
        <v>20</v>
      </c>
    </row>
    <row r="112" spans="1:12" x14ac:dyDescent="0.25">
      <c r="G112" s="69"/>
      <c r="H112" s="69"/>
      <c r="L112" s="58"/>
    </row>
    <row r="113" spans="1:12" s="5" customFormat="1" x14ac:dyDescent="0.25">
      <c r="A113" s="59" t="s">
        <v>97</v>
      </c>
      <c r="B113" s="53"/>
      <c r="C113" s="31" t="s">
        <v>89</v>
      </c>
      <c r="D113" s="5" t="s">
        <v>69</v>
      </c>
      <c r="E113" s="5" t="s">
        <v>93</v>
      </c>
      <c r="F113" s="5" t="s">
        <v>80</v>
      </c>
      <c r="I113" s="36"/>
      <c r="L113" s="58"/>
    </row>
    <row r="114" spans="1:12" x14ac:dyDescent="0.25">
      <c r="A114" s="59"/>
      <c r="B114" s="53"/>
      <c r="C114" s="15">
        <v>0.25</v>
      </c>
      <c r="D114" s="20">
        <f>$D$121*((100-C114)/100)</f>
        <v>1895.25</v>
      </c>
      <c r="E114" s="20">
        <f>D114/$D$120</f>
        <v>1995</v>
      </c>
      <c r="F114" s="20">
        <f>$D$121*(C114/100)</f>
        <v>4.75</v>
      </c>
      <c r="G114" s="20"/>
      <c r="H114" s="20"/>
    </row>
    <row r="115" spans="1:12" x14ac:dyDescent="0.25">
      <c r="A115" s="59"/>
      <c r="B115" s="53"/>
      <c r="C115" s="15">
        <v>3.75</v>
      </c>
      <c r="D115" s="20">
        <f t="shared" ref="D115:D118" si="33">$D$121*((100-C115)/100)</f>
        <v>1828.75</v>
      </c>
      <c r="E115" s="20">
        <f t="shared" ref="E115:E118" si="34">D115/$D$120</f>
        <v>1925</v>
      </c>
      <c r="F115" s="20">
        <f t="shared" ref="F115:F118" si="35">$D$121*(C115/100)</f>
        <v>71.25</v>
      </c>
      <c r="G115" s="20"/>
      <c r="H115" s="20"/>
    </row>
    <row r="116" spans="1:12" x14ac:dyDescent="0.25">
      <c r="A116" s="59"/>
      <c r="B116" s="53"/>
      <c r="C116" s="15">
        <v>7.5</v>
      </c>
      <c r="D116" s="20">
        <f t="shared" si="33"/>
        <v>1757.5</v>
      </c>
      <c r="E116" s="20">
        <f t="shared" si="34"/>
        <v>1850</v>
      </c>
      <c r="F116" s="20">
        <f t="shared" si="35"/>
        <v>142.5</v>
      </c>
      <c r="G116" s="20"/>
      <c r="H116" s="20"/>
    </row>
    <row r="117" spans="1:12" x14ac:dyDescent="0.25">
      <c r="A117" s="59"/>
      <c r="B117" s="53"/>
      <c r="C117" s="15">
        <v>11.25</v>
      </c>
      <c r="D117" s="20">
        <f t="shared" si="33"/>
        <v>1686.25</v>
      </c>
      <c r="E117" s="20">
        <f t="shared" si="34"/>
        <v>1775</v>
      </c>
      <c r="F117" s="20">
        <f t="shared" si="35"/>
        <v>213.75</v>
      </c>
      <c r="G117" s="20"/>
      <c r="H117" s="20"/>
    </row>
    <row r="118" spans="1:12" x14ac:dyDescent="0.25">
      <c r="A118" s="59"/>
      <c r="B118" s="53"/>
      <c r="C118" s="15">
        <v>15</v>
      </c>
      <c r="D118" s="20">
        <f t="shared" si="33"/>
        <v>1615</v>
      </c>
      <c r="E118" s="20">
        <f t="shared" si="34"/>
        <v>1700</v>
      </c>
      <c r="F118" s="20">
        <f t="shared" si="35"/>
        <v>285</v>
      </c>
      <c r="G118" s="20"/>
      <c r="H118" s="20"/>
    </row>
    <row r="119" spans="1:12" x14ac:dyDescent="0.25">
      <c r="A119" s="59"/>
      <c r="B119" s="53"/>
    </row>
    <row r="120" spans="1:12" x14ac:dyDescent="0.25">
      <c r="A120" s="59"/>
      <c r="B120" s="53"/>
      <c r="C120" s="44" t="s">
        <v>35</v>
      </c>
      <c r="D120" s="45">
        <v>0.95</v>
      </c>
      <c r="E120" s="45"/>
      <c r="F120" s="45">
        <v>1.07</v>
      </c>
      <c r="G120" s="45"/>
      <c r="H120" s="16"/>
    </row>
    <row r="121" spans="1:12" x14ac:dyDescent="0.25">
      <c r="A121" s="59"/>
      <c r="B121" s="53"/>
      <c r="C121" s="16"/>
      <c r="D121" s="16">
        <f>C1*D120</f>
        <v>1900</v>
      </c>
      <c r="E121" s="16" t="s">
        <v>76</v>
      </c>
      <c r="F121" s="16"/>
      <c r="G121" s="16"/>
      <c r="H121" s="16"/>
    </row>
    <row r="122" spans="1:12" x14ac:dyDescent="0.25">
      <c r="J122" s="5" t="s">
        <v>99</v>
      </c>
      <c r="K122" s="5" t="s">
        <v>101</v>
      </c>
      <c r="L122" s="5" t="s">
        <v>100</v>
      </c>
    </row>
    <row r="123" spans="1:12" x14ac:dyDescent="0.25">
      <c r="A123" s="65" t="s">
        <v>102</v>
      </c>
      <c r="B123" s="54">
        <v>6</v>
      </c>
      <c r="C123" s="51">
        <f>(F123/(D123+F123))*100</f>
        <v>0.61202071454726159</v>
      </c>
      <c r="D123" s="41">
        <f>$D$120*E123</f>
        <v>1900</v>
      </c>
      <c r="E123" s="41">
        <v>2000</v>
      </c>
      <c r="F123" s="41">
        <v>11.7</v>
      </c>
      <c r="G123" s="74" t="s">
        <v>103</v>
      </c>
      <c r="L123" s="58">
        <v>20</v>
      </c>
    </row>
    <row r="124" spans="1:12" x14ac:dyDescent="0.25">
      <c r="A124" s="65"/>
      <c r="B124" s="54">
        <v>7</v>
      </c>
      <c r="C124" s="51">
        <f t="shared" ref="C124:C127" si="36">(F124/(D124+F124))*100</f>
        <v>4.9399620813145146</v>
      </c>
      <c r="D124" s="41">
        <f>$D$120*E124</f>
        <v>1805</v>
      </c>
      <c r="E124" s="41">
        <v>1900</v>
      </c>
      <c r="F124" s="41">
        <v>93.8</v>
      </c>
      <c r="G124" s="74" t="s">
        <v>103</v>
      </c>
      <c r="L124" s="58">
        <v>20</v>
      </c>
    </row>
    <row r="125" spans="1:12" x14ac:dyDescent="0.25">
      <c r="A125" s="65"/>
      <c r="B125" s="54">
        <v>8</v>
      </c>
      <c r="C125" s="51">
        <f t="shared" si="36"/>
        <v>8.0002152041749603</v>
      </c>
      <c r="D125" s="41">
        <f>$D$120*E125</f>
        <v>1710</v>
      </c>
      <c r="E125" s="41">
        <v>1800</v>
      </c>
      <c r="F125" s="41">
        <v>148.69999999999999</v>
      </c>
      <c r="G125" s="74" t="s">
        <v>103</v>
      </c>
      <c r="L125" s="58">
        <v>20</v>
      </c>
    </row>
    <row r="126" spans="1:12" x14ac:dyDescent="0.25">
      <c r="A126" s="65"/>
      <c r="B126" s="54">
        <v>9</v>
      </c>
      <c r="C126" s="51">
        <f t="shared" si="36"/>
        <v>11.43108717045631</v>
      </c>
      <c r="D126" s="41">
        <f>$D$120*E126</f>
        <v>1710</v>
      </c>
      <c r="E126" s="41">
        <v>1800</v>
      </c>
      <c r="F126" s="41">
        <v>220.7</v>
      </c>
      <c r="G126" s="74" t="s">
        <v>103</v>
      </c>
      <c r="L126" s="58">
        <v>20</v>
      </c>
    </row>
    <row r="127" spans="1:12" x14ac:dyDescent="0.25">
      <c r="A127" s="65"/>
      <c r="B127" s="54">
        <v>10</v>
      </c>
      <c r="C127" s="51">
        <f t="shared" si="36"/>
        <v>15.165204601565371</v>
      </c>
      <c r="D127" s="41">
        <f>$D$120*E127</f>
        <v>1615</v>
      </c>
      <c r="E127" s="41">
        <v>1700</v>
      </c>
      <c r="F127" s="41">
        <v>288.7</v>
      </c>
      <c r="G127" s="74" t="s">
        <v>103</v>
      </c>
      <c r="L127" s="58">
        <v>20</v>
      </c>
    </row>
  </sheetData>
  <mergeCells count="17">
    <mergeCell ref="A123:A127"/>
    <mergeCell ref="A23:A27"/>
    <mergeCell ref="A45:A48"/>
    <mergeCell ref="A66:A69"/>
    <mergeCell ref="A56:A64"/>
    <mergeCell ref="A77:A85"/>
    <mergeCell ref="A87:A95"/>
    <mergeCell ref="A100:A108"/>
    <mergeCell ref="A113:A121"/>
    <mergeCell ref="A71:A75"/>
    <mergeCell ref="A97:A98"/>
    <mergeCell ref="A110:A111"/>
    <mergeCell ref="A3:A11"/>
    <mergeCell ref="A13:A21"/>
    <mergeCell ref="A35:A43"/>
    <mergeCell ref="A29:A33"/>
    <mergeCell ref="A50:A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2019-12-18T17:52:55Z</dcterms:modified>
</cp:coreProperties>
</file>