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3C8458C3-A764-4230-8686-960D84552C95}" xr6:coauthVersionLast="45" xr6:coauthVersionMax="45" xr10:uidLastSave="{00000000-0000-0000-0000-000000000000}"/>
  <bookViews>
    <workbookView xWindow="-120" yWindow="-120" windowWidth="29040" windowHeight="15840" activeTab="2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3" l="1"/>
  <c r="F55" i="3"/>
  <c r="F56" i="3"/>
  <c r="F57" i="3"/>
  <c r="D54" i="3"/>
  <c r="D55" i="3"/>
  <c r="D56" i="3"/>
  <c r="D57" i="3"/>
  <c r="C56" i="3"/>
  <c r="D79" i="3"/>
  <c r="C79" i="3" s="1"/>
  <c r="F67" i="3"/>
  <c r="F70" i="3"/>
  <c r="D74" i="3"/>
  <c r="F69" i="3" s="1"/>
  <c r="D73" i="3"/>
  <c r="D44" i="3"/>
  <c r="D51" i="3"/>
  <c r="H46" i="3" s="1"/>
  <c r="F23" i="3"/>
  <c r="F24" i="3"/>
  <c r="F20" i="3"/>
  <c r="D28" i="3"/>
  <c r="F21" i="3" s="1"/>
  <c r="D82" i="3"/>
  <c r="C82" i="3" s="1"/>
  <c r="D83" i="3"/>
  <c r="C83" i="3" s="1"/>
  <c r="D84" i="3"/>
  <c r="C84" i="3" s="1"/>
  <c r="D76" i="3"/>
  <c r="C76" i="3" s="1"/>
  <c r="D80" i="3"/>
  <c r="C80" i="3" s="1"/>
  <c r="D78" i="3"/>
  <c r="C78" i="3" s="1"/>
  <c r="D77" i="3"/>
  <c r="C77" i="3" s="1"/>
  <c r="D31" i="3"/>
  <c r="C31" i="3" s="1"/>
  <c r="D32" i="3"/>
  <c r="C32" i="3" s="1"/>
  <c r="D33" i="3"/>
  <c r="C33" i="3" s="1"/>
  <c r="D34" i="3"/>
  <c r="C34" i="3" s="1"/>
  <c r="D30" i="3"/>
  <c r="C30" i="3" s="1"/>
  <c r="F53" i="3"/>
  <c r="D53" i="3"/>
  <c r="D135" i="3"/>
  <c r="C135" i="3" s="1"/>
  <c r="D136" i="3"/>
  <c r="C136" i="3" s="1"/>
  <c r="D137" i="3"/>
  <c r="C137" i="3" s="1"/>
  <c r="D138" i="3"/>
  <c r="C138" i="3" s="1"/>
  <c r="B8" i="3"/>
  <c r="B7" i="3"/>
  <c r="B6" i="3"/>
  <c r="B5" i="3"/>
  <c r="B4" i="3"/>
  <c r="H43" i="3" l="1"/>
  <c r="D47" i="3"/>
  <c r="D24" i="3"/>
  <c r="D23" i="3"/>
  <c r="F47" i="3"/>
  <c r="H44" i="3"/>
  <c r="D22" i="3"/>
  <c r="D69" i="3"/>
  <c r="D20" i="3"/>
  <c r="F43" i="3"/>
  <c r="H45" i="3"/>
  <c r="F68" i="3"/>
  <c r="D46" i="3"/>
  <c r="D21" i="3"/>
  <c r="D45" i="3"/>
  <c r="D66" i="3"/>
  <c r="F66" i="3"/>
  <c r="D70" i="3"/>
  <c r="F22" i="3"/>
  <c r="F45" i="3"/>
  <c r="D68" i="3"/>
  <c r="F46" i="3"/>
  <c r="F44" i="3"/>
  <c r="D67" i="3"/>
  <c r="H47" i="3"/>
  <c r="D43" i="3"/>
  <c r="C55" i="3"/>
  <c r="C57" i="3"/>
  <c r="C54" i="3"/>
  <c r="C53" i="3"/>
  <c r="D134" i="3"/>
  <c r="C134" i="3" s="1"/>
  <c r="D122" i="3"/>
  <c r="C122" i="3" s="1"/>
  <c r="D121" i="3"/>
  <c r="C121" i="3" s="1"/>
  <c r="D109" i="3"/>
  <c r="C109" i="3" s="1"/>
  <c r="D108" i="3"/>
  <c r="C108" i="3" s="1"/>
  <c r="D85" i="3" l="1"/>
  <c r="C85" i="3" s="1"/>
  <c r="D86" i="3"/>
  <c r="C86" i="3" s="1"/>
  <c r="D60" i="3"/>
  <c r="D61" i="3"/>
  <c r="D62" i="3"/>
  <c r="D63" i="3"/>
  <c r="D59" i="3"/>
  <c r="F60" i="3"/>
  <c r="F61" i="3"/>
  <c r="F62" i="3"/>
  <c r="F63" i="3"/>
  <c r="F59" i="3"/>
  <c r="D37" i="3"/>
  <c r="C37" i="3" s="1"/>
  <c r="D38" i="3"/>
  <c r="C38" i="3" s="1"/>
  <c r="D39" i="3"/>
  <c r="C39" i="3" s="1"/>
  <c r="D40" i="3"/>
  <c r="C40" i="3" s="1"/>
  <c r="D36" i="3"/>
  <c r="C36" i="3" s="1"/>
  <c r="E5" i="3"/>
  <c r="E6" i="3"/>
  <c r="E7" i="3"/>
  <c r="E8" i="3"/>
  <c r="E4" i="3"/>
  <c r="D11" i="3"/>
  <c r="D132" i="3"/>
  <c r="F126" i="3" s="1"/>
  <c r="D119" i="3"/>
  <c r="F113" i="3" s="1"/>
  <c r="E68" i="3"/>
  <c r="C63" i="3" l="1"/>
  <c r="C62" i="3"/>
  <c r="C60" i="3"/>
  <c r="C61" i="3"/>
  <c r="C59" i="3"/>
  <c r="D112" i="3"/>
  <c r="E112" i="3" s="1"/>
  <c r="E66" i="3"/>
  <c r="D116" i="3"/>
  <c r="E116" i="3" s="1"/>
  <c r="E70" i="3"/>
  <c r="D115" i="3"/>
  <c r="E115" i="3" s="1"/>
  <c r="D114" i="3"/>
  <c r="E114" i="3" s="1"/>
  <c r="F125" i="3"/>
  <c r="D113" i="3"/>
  <c r="E113" i="3" s="1"/>
  <c r="F129" i="3"/>
  <c r="E67" i="3"/>
  <c r="F116" i="3"/>
  <c r="F128" i="3"/>
  <c r="F115" i="3"/>
  <c r="F127" i="3"/>
  <c r="F114" i="3"/>
  <c r="D125" i="3"/>
  <c r="E125" i="3" s="1"/>
  <c r="D129" i="3"/>
  <c r="E129" i="3" s="1"/>
  <c r="D128" i="3"/>
  <c r="E128" i="3" s="1"/>
  <c r="D127" i="3"/>
  <c r="E127" i="3" s="1"/>
  <c r="D126" i="3"/>
  <c r="E126" i="3" s="1"/>
  <c r="E69" i="3"/>
  <c r="F112" i="3"/>
  <c r="D106" i="3"/>
  <c r="F103" i="3" s="1"/>
  <c r="D27" i="3"/>
  <c r="D50" i="3"/>
  <c r="G44" i="3" s="1"/>
  <c r="D96" i="3"/>
  <c r="F91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E21" i="3" l="1"/>
  <c r="G90" i="3"/>
  <c r="F102" i="3"/>
  <c r="F101" i="3"/>
  <c r="F100" i="3"/>
  <c r="D93" i="3"/>
  <c r="E93" i="3" s="1"/>
  <c r="D101" i="3"/>
  <c r="E101" i="3" s="1"/>
  <c r="D91" i="3"/>
  <c r="E91" i="3" s="1"/>
  <c r="D90" i="3"/>
  <c r="E90" i="3" s="1"/>
  <c r="F92" i="3"/>
  <c r="D100" i="3"/>
  <c r="E100" i="3" s="1"/>
  <c r="D99" i="3"/>
  <c r="E99" i="3" s="1"/>
  <c r="G89" i="3"/>
  <c r="G93" i="3"/>
  <c r="G92" i="3"/>
  <c r="F99" i="3"/>
  <c r="D92" i="3"/>
  <c r="E92" i="3" s="1"/>
  <c r="D103" i="3"/>
  <c r="E103" i="3" s="1"/>
  <c r="D102" i="3"/>
  <c r="E102" i="3" s="1"/>
  <c r="F90" i="3"/>
  <c r="G91" i="3"/>
  <c r="D89" i="3"/>
  <c r="E89" i="3" s="1"/>
  <c r="F89" i="3"/>
  <c r="F93" i="3"/>
  <c r="E22" i="3"/>
  <c r="E23" i="3"/>
  <c r="E44" i="3"/>
  <c r="E24" i="3"/>
  <c r="E43" i="3"/>
  <c r="G47" i="3"/>
  <c r="E47" i="3"/>
  <c r="G43" i="3"/>
  <c r="G46" i="3"/>
  <c r="E46" i="3"/>
  <c r="E20" i="3"/>
  <c r="G45" i="3"/>
  <c r="E45" i="3"/>
</calcChain>
</file>

<file path=xl/sharedStrings.xml><?xml version="1.0" encoding="utf-8"?>
<sst xmlns="http://schemas.openxmlformats.org/spreadsheetml/2006/main" count="194" uniqueCount="105">
  <si>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</si>
  <si>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</si>
  <si>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</si>
  <si>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</si>
  <si>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</si>
  <si>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</si>
  <si>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</si>
  <si>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</si>
  <si>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</si>
  <si>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</si>
  <si>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</si>
  <si>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</si>
  <si>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</si>
  <si>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</si>
  <si>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</si>
  <si>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</si>
  <si>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</si>
  <si>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</si>
  <si>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</si>
  <si>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</si>
  <si>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</si>
  <si>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</si>
  <si>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</si>
  <si>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</si>
  <si>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</si>
  <si>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</si>
  <si>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</si>
  <si>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</si>
  <si>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</si>
  <si>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</si>
  <si>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</si>
  <si>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</si>
  <si>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</si>
  <si>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</si>
  <si>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</si>
  <si>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</si>
  <si>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</si>
  <si>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</si>
  <si>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</si>
  <si>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</si>
  <si>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</si>
  <si>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</si>
  <si>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</si>
  <si>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</si>
  <si>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</si>
  <si>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</si>
  <si>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</si>
  <si>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</si>
  <si>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</si>
  <si>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</si>
  <si>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</si>
  <si>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</si>
  <si>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</si>
  <si>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</si>
  <si>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</si>
  <si>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</si>
  <si>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</si>
  <si>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</si>
  <si>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</si>
  <si>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</si>
  <si>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</si>
  <si>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</si>
  <si>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</si>
  <si>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</si>
  <si>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</si>
  <si>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</si>
  <si>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m THF [mg]</t>
  </si>
  <si>
    <t>m PS [mg]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</si>
  <si>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</si>
  <si>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</si>
  <si>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</si>
  <si>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</si>
  <si>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</si>
  <si>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</si>
  <si>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</si>
  <si>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</si>
  <si>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</si>
  <si>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</si>
  <si>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</si>
  <si>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</si>
  <si>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</si>
  <si>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</si>
  <si>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</si>
  <si>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</si>
  <si>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</si>
  <si>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</si>
  <si>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</si>
  <si>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</si>
  <si>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</si>
  <si>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</si>
  <si>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</si>
  <si>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</si>
  <si>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</si>
  <si>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</si>
  <si>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</si>
  <si>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</si>
  <si>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</si>
  <si>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</si>
  <si>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</si>
  <si>
    <t>Infinite shear rate viscosity [Pa.s]</t>
  </si>
  <si>
    <t>Temperature [°C]</t>
  </si>
  <si>
    <t>Zero shear rate viscosity [Pa.s]</t>
  </si>
  <si>
    <t>Sample Set 00</t>
  </si>
  <si>
    <t>too thin</t>
  </si>
  <si>
    <t>Sample
Set
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</si>
</sst>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  <font>
      <sz val="11"/>
      <color rgb="FFFF0000"/>
      <name val="Consolas"/>
      <family val="3"/>
    </font>
    <font>
      <b/>
      <sz val="11"/>
      <color theme="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9" fillId="0" borderId="0" xfId="0" applyFont="1" applyFill="1" applyAlignment="1">
      <alignment horizontal="center" vertical="center"/>
    </xf>
    <xf numFmtId="164" fontId="10" fillId="0" borderId="0" xfId="0" applyNumberFormat="1" applyFont="1"/>
    <xf numFmtId="0" fontId="10" fillId="0" borderId="0" xfId="0" applyFont="1"/>
    <xf numFmtId="166" fontId="1" fillId="0" borderId="0" xfId="0" applyNumberFormat="1" applyFont="1" applyFill="1"/>
    <xf numFmtId="0" fontId="1" fillId="0" borderId="0" xfId="0" applyFont="1" applyFill="1"/>
    <xf numFmtId="0" fontId="2" fillId="0" borderId="0" xfId="0" applyFont="1" applyFill="1"/>
    <xf numFmtId="0" fontId="11" fillId="0" borderId="0" xfId="0" applyFont="1" applyFill="1"/>
    <xf numFmtId="165" fontId="7" fillId="0" borderId="0" xfId="0" applyNumberFormat="1" applyFont="1" applyFill="1"/>
    <xf numFmtId="0" fontId="7" fillId="0" borderId="0" xfId="0" applyFont="1" applyFill="1"/>
    <xf numFmtId="166" fontId="11" fillId="0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workbookViewId="0">
      <selection activeCell="C14" sqref="C14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43.28515625" style="6" bestFit="1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72</v>
      </c>
      <c r="B20" s="41" t="s">
        <v>70</v>
      </c>
      <c r="C20" s="6" t="s">
        <v>71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L138"/>
  <sheetViews>
    <sheetView tabSelected="1" topLeftCell="B1" workbookViewId="0">
      <selection activeCell="D13" sqref="D13"/>
    </sheetView>
  </sheetViews>
  <sheetFormatPr defaultRowHeight="15" x14ac:dyDescent="0.25"/>
  <cols>
    <col min="1" max="1" width="9" style="4" bestFit="1" customWidth="1"/>
    <col min="2" max="2" width="4.42578125" style="4" bestFit="1" customWidth="1"/>
    <col min="3" max="3" width="23.140625" style="4" bestFit="1" customWidth="1"/>
    <col min="4" max="4" width="13.7109375" style="4" bestFit="1" customWidth="1"/>
    <col min="5" max="5" width="13.7109375" style="4" customWidth="1"/>
    <col min="6" max="6" width="13.7109375" style="4" bestFit="1" customWidth="1"/>
    <col min="7" max="7" width="13.7109375" style="4" customWidth="1"/>
    <col min="8" max="8" width="12.42578125" style="4" customWidth="1"/>
    <col min="9" max="9" width="0.42578125" style="37" customWidth="1"/>
    <col min="10" max="12" width="15.7109375" style="4" customWidth="1"/>
    <col min="13" max="16384" width="9.140625" style="4"/>
  </cols>
  <sheetData>
    <row r="1" spans="1:12" s="13" customFormat="1" ht="18.75" x14ac:dyDescent="0.3">
      <c r="C1" s="13">
        <v>2000</v>
      </c>
      <c r="D1" s="13" t="s">
        <v>81</v>
      </c>
      <c r="I1" s="32"/>
    </row>
    <row r="2" spans="1:12" x14ac:dyDescent="0.25">
      <c r="C2" s="4">
        <v>3000</v>
      </c>
    </row>
    <row r="3" spans="1:12" s="9" customFormat="1" x14ac:dyDescent="0.25">
      <c r="A3" s="75" t="s">
        <v>97</v>
      </c>
      <c r="B3" s="53"/>
      <c r="C3" s="31" t="s">
        <v>82</v>
      </c>
      <c r="D3" s="9" t="s">
        <v>90</v>
      </c>
      <c r="E3" s="9" t="s">
        <v>91</v>
      </c>
      <c r="F3" s="9" t="s">
        <v>64</v>
      </c>
      <c r="G3" s="9" t="s">
        <v>65</v>
      </c>
      <c r="I3" s="33"/>
      <c r="J3" s="5" t="s">
        <v>99</v>
      </c>
      <c r="K3" s="5" t="s">
        <v>101</v>
      </c>
      <c r="L3" s="5" t="s">
        <v>100</v>
      </c>
    </row>
    <row r="4" spans="1:12" s="12" customFormat="1" x14ac:dyDescent="0.25">
      <c r="A4" s="75"/>
      <c r="B4" s="53" t="str">
        <f>"000"</f>
        <v>000</v>
      </c>
      <c r="C4" s="18">
        <v>0</v>
      </c>
      <c r="D4" s="21">
        <v>2246</v>
      </c>
      <c r="E4" s="21">
        <f>D4/$D$10</f>
        <v>2000</v>
      </c>
      <c r="F4" s="22">
        <v>0</v>
      </c>
      <c r="G4" s="22">
        <v>11.28</v>
      </c>
      <c r="I4" s="34"/>
      <c r="J4" s="58">
        <v>1.7899999999999999E-4</v>
      </c>
      <c r="K4" s="58">
        <v>0.106836</v>
      </c>
      <c r="L4" s="58">
        <v>20</v>
      </c>
    </row>
    <row r="5" spans="1:12" s="12" customFormat="1" x14ac:dyDescent="0.25">
      <c r="A5" s="75"/>
      <c r="B5" s="53" t="str">
        <f>"025"</f>
        <v>025</v>
      </c>
      <c r="C5" s="18">
        <v>0.25</v>
      </c>
      <c r="D5" s="21">
        <v>2246</v>
      </c>
      <c r="E5" s="21">
        <f t="shared" ref="E5:E8" si="0">D5/$D$10</f>
        <v>2000</v>
      </c>
      <c r="F5" s="22">
        <v>5.65</v>
      </c>
      <c r="G5" s="22">
        <v>11.32</v>
      </c>
      <c r="I5" s="34"/>
      <c r="J5" s="58">
        <v>6.1300000000000005E-4</v>
      </c>
      <c r="K5" s="14">
        <v>22.628292999999999</v>
      </c>
      <c r="L5" s="58">
        <v>20</v>
      </c>
    </row>
    <row r="6" spans="1:12" s="12" customFormat="1" x14ac:dyDescent="0.25">
      <c r="A6" s="75"/>
      <c r="B6" s="53" t="str">
        <f>"050"</f>
        <v>050</v>
      </c>
      <c r="C6" s="18">
        <v>0.5</v>
      </c>
      <c r="D6" s="21">
        <v>2246</v>
      </c>
      <c r="E6" s="21">
        <f t="shared" si="0"/>
        <v>2000</v>
      </c>
      <c r="F6" s="22">
        <v>11.34</v>
      </c>
      <c r="G6" s="22">
        <v>11.34</v>
      </c>
      <c r="I6" s="34"/>
      <c r="J6" s="58">
        <v>1.6898E-2</v>
      </c>
      <c r="K6" s="14">
        <v>618.78667700000005</v>
      </c>
      <c r="L6" s="58">
        <v>20</v>
      </c>
    </row>
    <row r="7" spans="1:12" s="12" customFormat="1" x14ac:dyDescent="0.25">
      <c r="A7" s="75"/>
      <c r="B7" s="53" t="str">
        <f>"075"</f>
        <v>075</v>
      </c>
      <c r="C7" s="18">
        <v>0.75</v>
      </c>
      <c r="D7" s="21">
        <v>2246</v>
      </c>
      <c r="E7" s="21">
        <f t="shared" si="0"/>
        <v>2000</v>
      </c>
      <c r="F7" s="22">
        <v>17.059999999999999</v>
      </c>
      <c r="G7" s="22">
        <v>11.37</v>
      </c>
      <c r="I7" s="34"/>
      <c r="J7" s="60">
        <v>5.9131999999999997E-2</v>
      </c>
      <c r="K7" s="58">
        <v>4278.319708</v>
      </c>
      <c r="L7" s="58">
        <v>20</v>
      </c>
    </row>
    <row r="8" spans="1:12" s="12" customFormat="1" x14ac:dyDescent="0.25">
      <c r="A8" s="75"/>
      <c r="B8" s="53" t="str">
        <f>"100"</f>
        <v>100</v>
      </c>
      <c r="C8" s="19">
        <v>1</v>
      </c>
      <c r="D8" s="23">
        <v>2246</v>
      </c>
      <c r="E8" s="21">
        <f t="shared" si="0"/>
        <v>2000</v>
      </c>
      <c r="F8" s="24">
        <v>22.8</v>
      </c>
      <c r="G8" s="24">
        <v>11.4</v>
      </c>
      <c r="I8" s="35"/>
      <c r="J8" s="60">
        <v>-0.14122599999999999</v>
      </c>
      <c r="K8" s="14">
        <v>12927.421598000001</v>
      </c>
      <c r="L8" s="58">
        <v>20</v>
      </c>
    </row>
    <row r="9" spans="1:12" s="12" customFormat="1" x14ac:dyDescent="0.25">
      <c r="A9" s="75"/>
      <c r="B9" s="53"/>
      <c r="C9" s="19"/>
      <c r="D9" s="23"/>
      <c r="E9" s="23"/>
      <c r="F9" s="24"/>
      <c r="G9" s="24"/>
      <c r="I9" s="35"/>
      <c r="J9" s="58"/>
      <c r="K9" s="58"/>
      <c r="L9" s="58"/>
    </row>
    <row r="10" spans="1:12" s="12" customFormat="1" x14ac:dyDescent="0.25">
      <c r="A10" s="75"/>
      <c r="B10" s="53"/>
      <c r="C10" s="44" t="s">
        <v>35</v>
      </c>
      <c r="D10" s="45">
        <v>1.123</v>
      </c>
      <c r="E10" s="45"/>
      <c r="F10" s="45">
        <v>1.21</v>
      </c>
      <c r="G10" s="45">
        <v>0.4</v>
      </c>
      <c r="H10" s="44"/>
      <c r="I10" s="35"/>
      <c r="J10" s="58"/>
      <c r="L10" s="58"/>
    </row>
    <row r="11" spans="1:12" s="12" customFormat="1" x14ac:dyDescent="0.25">
      <c r="A11" s="75"/>
      <c r="B11" s="53"/>
      <c r="C11" s="16"/>
      <c r="D11" s="16">
        <f>C1*D10</f>
        <v>2246</v>
      </c>
      <c r="E11" s="16" t="s">
        <v>76</v>
      </c>
      <c r="G11" s="16"/>
      <c r="H11" s="46"/>
      <c r="I11" s="35"/>
      <c r="J11" s="14"/>
      <c r="L11" s="14"/>
    </row>
    <row r="13" spans="1:12" x14ac:dyDescent="0.25">
      <c r="B13" s="4">
        <v>0</v>
      </c>
    </row>
    <row r="14" spans="1:12" x14ac:dyDescent="0.25">
      <c r="B14" s="4">
        <v>1</v>
      </c>
    </row>
    <row r="15" spans="1:12" x14ac:dyDescent="0.25">
      <c r="B15" s="4">
        <v>2</v>
      </c>
    </row>
    <row r="16" spans="1:12" x14ac:dyDescent="0.25">
      <c r="B16" s="4">
        <v>3</v>
      </c>
    </row>
    <row r="17" spans="1:12" x14ac:dyDescent="0.25">
      <c r="B17" s="4">
        <v>4</v>
      </c>
    </row>
    <row r="19" spans="1:12" s="5" customFormat="1" x14ac:dyDescent="0.25">
      <c r="A19" s="75" t="s">
        <v>97</v>
      </c>
      <c r="B19" s="53"/>
      <c r="C19" s="31" t="s">
        <v>83</v>
      </c>
      <c r="D19" s="5" t="s">
        <v>66</v>
      </c>
      <c r="E19" s="5" t="s">
        <v>92</v>
      </c>
      <c r="F19" s="5" t="s">
        <v>67</v>
      </c>
      <c r="I19" s="36"/>
    </row>
    <row r="20" spans="1:12" x14ac:dyDescent="0.25">
      <c r="A20" s="75"/>
      <c r="B20" s="53"/>
      <c r="C20" s="15">
        <v>20</v>
      </c>
      <c r="D20" s="20">
        <f>$D$28*((100-C20)/100)</f>
        <v>2131.2000000000003</v>
      </c>
      <c r="E20" s="20">
        <f>D20/$D$26</f>
        <v>2400.0000000000005</v>
      </c>
      <c r="F20" s="20">
        <f>$D$28*(C20/100)</f>
        <v>532.80000000000007</v>
      </c>
      <c r="G20" s="20"/>
      <c r="H20" s="20"/>
    </row>
    <row r="21" spans="1:12" x14ac:dyDescent="0.25">
      <c r="A21" s="75"/>
      <c r="B21" s="53"/>
      <c r="C21" s="15">
        <v>25</v>
      </c>
      <c r="D21" s="20">
        <f t="shared" ref="D21:D24" si="1">$D$28*((100-C21)/100)</f>
        <v>1998</v>
      </c>
      <c r="E21" s="20">
        <f>D21/$D$26</f>
        <v>2250</v>
      </c>
      <c r="F21" s="20">
        <f t="shared" ref="F21:F24" si="2">$D$28*(C21/100)</f>
        <v>666</v>
      </c>
      <c r="G21" s="20"/>
      <c r="H21" s="20"/>
      <c r="J21" s="4">
        <v>0.35607699999999998</v>
      </c>
      <c r="K21" s="61">
        <v>0.12851899999999999</v>
      </c>
    </row>
    <row r="22" spans="1:12" x14ac:dyDescent="0.25">
      <c r="A22" s="75"/>
      <c r="B22" s="53"/>
      <c r="C22" s="15">
        <v>30</v>
      </c>
      <c r="D22" s="20">
        <f t="shared" si="1"/>
        <v>1864.8</v>
      </c>
      <c r="E22" s="20">
        <f>D22/$D$26</f>
        <v>2100</v>
      </c>
      <c r="F22" s="20">
        <f t="shared" si="2"/>
        <v>799.19999999999993</v>
      </c>
      <c r="G22" s="20"/>
      <c r="H22" s="20"/>
      <c r="J22" s="61">
        <v>0.918902</v>
      </c>
      <c r="K22" s="61">
        <v>1.331504</v>
      </c>
    </row>
    <row r="23" spans="1:12" x14ac:dyDescent="0.25">
      <c r="A23" s="75"/>
      <c r="B23" s="53"/>
      <c r="C23" s="15">
        <v>35</v>
      </c>
      <c r="D23" s="20">
        <f t="shared" si="1"/>
        <v>1731.6000000000001</v>
      </c>
      <c r="E23" s="20">
        <f>D23/$D$26</f>
        <v>1950.0000000000002</v>
      </c>
      <c r="F23" s="20">
        <f t="shared" si="2"/>
        <v>932.4</v>
      </c>
      <c r="G23" s="20"/>
      <c r="H23" s="20"/>
      <c r="J23" s="61">
        <v>2.5808939999999998</v>
      </c>
      <c r="K23" s="61">
        <v>3.4811550000000002</v>
      </c>
    </row>
    <row r="24" spans="1:12" x14ac:dyDescent="0.25">
      <c r="A24" s="75"/>
      <c r="B24" s="53"/>
      <c r="C24" s="15">
        <v>40</v>
      </c>
      <c r="D24" s="20">
        <f t="shared" si="1"/>
        <v>1598.3999999999999</v>
      </c>
      <c r="E24" s="20">
        <f>D24/$D$26</f>
        <v>1799.9999999999998</v>
      </c>
      <c r="F24" s="20">
        <f t="shared" si="2"/>
        <v>1065.6000000000001</v>
      </c>
      <c r="G24" s="20"/>
      <c r="H24" s="20"/>
      <c r="J24" s="4">
        <v>0.48035</v>
      </c>
      <c r="K24" s="4">
        <v>6.1443620000000001</v>
      </c>
    </row>
    <row r="25" spans="1:12" x14ac:dyDescent="0.25">
      <c r="A25" s="75"/>
      <c r="B25" s="53"/>
    </row>
    <row r="26" spans="1:12" x14ac:dyDescent="0.25">
      <c r="A26" s="75"/>
      <c r="B26" s="53"/>
      <c r="C26" s="44" t="s">
        <v>35</v>
      </c>
      <c r="D26" s="45">
        <v>0.88800000000000001</v>
      </c>
      <c r="E26" s="45"/>
      <c r="F26" s="45">
        <v>1.06</v>
      </c>
      <c r="G26" s="45"/>
      <c r="H26" s="16"/>
    </row>
    <row r="27" spans="1:12" x14ac:dyDescent="0.25">
      <c r="A27" s="75"/>
      <c r="B27" s="53"/>
      <c r="C27" s="16"/>
      <c r="D27" s="16">
        <f>C1*D26</f>
        <v>1776</v>
      </c>
      <c r="E27" s="16" t="s">
        <v>76</v>
      </c>
      <c r="G27" s="16"/>
      <c r="H27" s="16"/>
    </row>
    <row r="28" spans="1:12" x14ac:dyDescent="0.25">
      <c r="A28" s="69"/>
      <c r="B28" s="69"/>
      <c r="D28" s="16">
        <f>C2*D26</f>
        <v>2664</v>
      </c>
      <c r="E28" s="16" t="s">
        <v>76</v>
      </c>
      <c r="J28" s="5" t="s">
        <v>99</v>
      </c>
      <c r="K28" s="5" t="s">
        <v>101</v>
      </c>
      <c r="L28" s="5" t="s">
        <v>100</v>
      </c>
    </row>
    <row r="29" spans="1:12" x14ac:dyDescent="0.25">
      <c r="A29" s="42"/>
      <c r="B29" s="42"/>
      <c r="J29" s="5"/>
      <c r="K29" s="5"/>
      <c r="L29" s="5"/>
    </row>
    <row r="30" spans="1:12" ht="15" customHeight="1" x14ac:dyDescent="0.25">
      <c r="A30" s="71" t="s">
        <v>104</v>
      </c>
      <c r="B30" s="56">
        <v>0</v>
      </c>
      <c r="C30" s="20">
        <f>(F30/(D30+F30))*100</f>
        <v>19.752993448301833</v>
      </c>
      <c r="D30" s="20">
        <f>$D$26*E30</f>
        <v>2131.1999999999998</v>
      </c>
      <c r="E30" s="20">
        <v>2400</v>
      </c>
      <c r="F30" s="20">
        <v>524.6</v>
      </c>
      <c r="G30" s="20"/>
      <c r="H30" s="20"/>
      <c r="L30" s="58"/>
    </row>
    <row r="31" spans="1:12" x14ac:dyDescent="0.25">
      <c r="A31" s="71"/>
      <c r="B31" s="56">
        <v>1</v>
      </c>
      <c r="C31" s="20">
        <f t="shared" ref="C31:C34" si="3">(F31/(D31+F31))*100</f>
        <v>25.221052631578942</v>
      </c>
      <c r="D31" s="20">
        <f t="shared" ref="D31:D34" si="4">$D$26*E31</f>
        <v>1953.6000000000001</v>
      </c>
      <c r="E31" s="20">
        <v>2200</v>
      </c>
      <c r="F31" s="20">
        <v>658.9</v>
      </c>
      <c r="G31" s="20"/>
      <c r="H31" s="20"/>
      <c r="K31" s="61"/>
      <c r="L31" s="58"/>
    </row>
    <row r="32" spans="1:12" x14ac:dyDescent="0.25">
      <c r="A32" s="71"/>
      <c r="B32" s="56">
        <v>2</v>
      </c>
      <c r="C32" s="20">
        <f t="shared" si="3"/>
        <v>30.222637979420021</v>
      </c>
      <c r="D32" s="20">
        <f t="shared" si="4"/>
        <v>1864.8</v>
      </c>
      <c r="E32" s="20">
        <v>2100</v>
      </c>
      <c r="F32" s="20">
        <v>807.7</v>
      </c>
      <c r="G32" s="20"/>
      <c r="H32" s="20"/>
      <c r="J32" s="61"/>
      <c r="K32" s="61"/>
      <c r="L32" s="58"/>
    </row>
    <row r="33" spans="1:12" x14ac:dyDescent="0.25">
      <c r="A33" s="71"/>
      <c r="B33" s="56">
        <v>3</v>
      </c>
      <c r="C33" s="20">
        <f t="shared" si="3"/>
        <v>35.583384239462433</v>
      </c>
      <c r="D33" s="20">
        <f t="shared" si="4"/>
        <v>1687.2</v>
      </c>
      <c r="E33" s="20">
        <v>1900</v>
      </c>
      <c r="F33" s="20">
        <v>932</v>
      </c>
      <c r="G33" s="20"/>
      <c r="H33" s="20"/>
      <c r="L33" s="58"/>
    </row>
    <row r="34" spans="1:12" x14ac:dyDescent="0.25">
      <c r="A34" s="71"/>
      <c r="B34" s="56">
        <v>4</v>
      </c>
      <c r="C34" s="20">
        <f t="shared" si="3"/>
        <v>39.941384233861875</v>
      </c>
      <c r="D34" s="20">
        <f t="shared" si="4"/>
        <v>1598.4</v>
      </c>
      <c r="E34" s="20">
        <v>1800</v>
      </c>
      <c r="F34" s="20">
        <v>1063</v>
      </c>
      <c r="G34" s="20"/>
      <c r="H34" s="20"/>
      <c r="K34" s="61"/>
      <c r="L34" s="58"/>
    </row>
    <row r="35" spans="1:12" x14ac:dyDescent="0.25">
      <c r="A35" s="42"/>
      <c r="B35" s="42"/>
      <c r="J35" s="5"/>
      <c r="K35" s="5"/>
      <c r="L35" s="5"/>
    </row>
    <row r="36" spans="1:12" ht="15" customHeight="1" x14ac:dyDescent="0.25">
      <c r="A36" s="71" t="s">
        <v>98</v>
      </c>
      <c r="B36" s="56">
        <v>0</v>
      </c>
      <c r="C36" s="20">
        <f>(F36/(D36+F36))*100</f>
        <v>0.25833988543187686</v>
      </c>
      <c r="D36" s="20">
        <f>$D$26*E36</f>
        <v>1776</v>
      </c>
      <c r="E36" s="20">
        <v>2000</v>
      </c>
      <c r="F36" s="20">
        <v>4.5999999999999996</v>
      </c>
      <c r="G36" s="20"/>
      <c r="H36" s="20"/>
      <c r="J36" s="4">
        <v>2.6400000000000002E-4</v>
      </c>
      <c r="K36" s="4">
        <v>1.7329999999999999E-3</v>
      </c>
      <c r="L36" s="58">
        <v>20</v>
      </c>
    </row>
    <row r="37" spans="1:12" x14ac:dyDescent="0.25">
      <c r="A37" s="71"/>
      <c r="B37" s="56">
        <v>1</v>
      </c>
      <c r="C37" s="20">
        <f t="shared" ref="C37:C40" si="5">(F37/(D37+F37))*100</f>
        <v>4.1635898892360119</v>
      </c>
      <c r="D37" s="20">
        <f t="shared" ref="D37:D40" si="6">$D$26*E37</f>
        <v>1687.2</v>
      </c>
      <c r="E37" s="20">
        <v>1900</v>
      </c>
      <c r="F37" s="20">
        <v>73.3</v>
      </c>
      <c r="G37" s="20"/>
      <c r="H37" s="20"/>
      <c r="J37" s="4">
        <v>2.9629999999999999E-3</v>
      </c>
      <c r="K37" s="61">
        <v>0.95067100000000004</v>
      </c>
      <c r="L37" s="58">
        <v>20</v>
      </c>
    </row>
    <row r="38" spans="1:12" x14ac:dyDescent="0.25">
      <c r="A38" s="71"/>
      <c r="B38" s="56">
        <v>2</v>
      </c>
      <c r="C38" s="20">
        <f t="shared" si="5"/>
        <v>8.3275980729525099</v>
      </c>
      <c r="D38" s="20">
        <f t="shared" si="6"/>
        <v>1598.4</v>
      </c>
      <c r="E38" s="20">
        <v>1800</v>
      </c>
      <c r="F38" s="20">
        <v>145.19999999999999</v>
      </c>
      <c r="G38" s="20"/>
      <c r="H38" s="20"/>
      <c r="J38" s="61">
        <v>3.5182999999999999E-2</v>
      </c>
      <c r="K38" s="61">
        <v>4.2918999999999999E-2</v>
      </c>
      <c r="L38" s="58">
        <v>20</v>
      </c>
    </row>
    <row r="39" spans="1:12" x14ac:dyDescent="0.25">
      <c r="A39" s="71"/>
      <c r="B39" s="56">
        <v>3</v>
      </c>
      <c r="C39" s="20">
        <f t="shared" si="5"/>
        <v>11.031949237448513</v>
      </c>
      <c r="D39" s="20">
        <f t="shared" si="6"/>
        <v>1598.4</v>
      </c>
      <c r="E39" s="20">
        <v>1800</v>
      </c>
      <c r="F39" s="20">
        <v>198.2</v>
      </c>
      <c r="G39" s="20"/>
      <c r="H39" s="20"/>
      <c r="J39" s="4">
        <v>2.8964E-2</v>
      </c>
      <c r="K39" s="4">
        <v>0.31996999999999998</v>
      </c>
      <c r="L39" s="58">
        <v>20</v>
      </c>
    </row>
    <row r="40" spans="1:12" x14ac:dyDescent="0.25">
      <c r="A40" s="71"/>
      <c r="B40" s="56">
        <v>4</v>
      </c>
      <c r="C40" s="20">
        <f t="shared" si="5"/>
        <v>15.172902080219371</v>
      </c>
      <c r="D40" s="20">
        <f t="shared" si="6"/>
        <v>1509.6</v>
      </c>
      <c r="E40" s="20">
        <v>1700</v>
      </c>
      <c r="F40" s="20">
        <v>270.02</v>
      </c>
      <c r="G40" s="20"/>
      <c r="H40" s="20"/>
      <c r="J40" s="4">
        <v>0.198681</v>
      </c>
      <c r="K40" s="61">
        <v>1.2781130000000001</v>
      </c>
      <c r="L40" s="58">
        <v>20</v>
      </c>
    </row>
    <row r="41" spans="1:12" x14ac:dyDescent="0.25">
      <c r="A41" s="43"/>
      <c r="B41" s="43"/>
    </row>
    <row r="42" spans="1:12" s="5" customFormat="1" x14ac:dyDescent="0.25">
      <c r="A42" s="75" t="s">
        <v>97</v>
      </c>
      <c r="B42" s="53"/>
      <c r="C42" s="31" t="s">
        <v>84</v>
      </c>
      <c r="D42" s="17" t="s">
        <v>66</v>
      </c>
      <c r="E42" s="17" t="s">
        <v>92</v>
      </c>
      <c r="F42" s="5" t="s">
        <v>69</v>
      </c>
      <c r="G42" s="5" t="s">
        <v>93</v>
      </c>
      <c r="H42" s="17" t="s">
        <v>68</v>
      </c>
      <c r="I42" s="36"/>
    </row>
    <row r="43" spans="1:12" x14ac:dyDescent="0.25">
      <c r="A43" s="75"/>
      <c r="B43" s="53"/>
      <c r="C43" s="15">
        <v>9</v>
      </c>
      <c r="D43" s="20">
        <f>$D$51*((100-C43)*0.75/100)</f>
        <v>1849.91625</v>
      </c>
      <c r="E43" s="20">
        <f>D43/$D$49</f>
        <v>2083.2390202702704</v>
      </c>
      <c r="F43" s="20">
        <f>$D$51*((100-C43)*0.25/100)</f>
        <v>616.63875000000007</v>
      </c>
      <c r="G43" s="20">
        <f>F43/$F$49</f>
        <v>649.0934210526317</v>
      </c>
      <c r="H43" s="20">
        <f>$D$51*(C43/100)</f>
        <v>243.94499999999999</v>
      </c>
    </row>
    <row r="44" spans="1:12" x14ac:dyDescent="0.25">
      <c r="A44" s="75"/>
      <c r="B44" s="53"/>
      <c r="C44" s="15">
        <v>14</v>
      </c>
      <c r="D44" s="20">
        <f t="shared" ref="D44:D47" si="7">$D$51*((100-C44)*0.75/100)</f>
        <v>1748.2725</v>
      </c>
      <c r="E44" s="20">
        <f t="shared" ref="E44:E47" si="8">D44/$D$49</f>
        <v>1968.7753378378379</v>
      </c>
      <c r="F44" s="20">
        <f t="shared" ref="F44:F47" si="9">$D$51*((100-C44)*0.25/100)</f>
        <v>582.75749999999994</v>
      </c>
      <c r="G44" s="20">
        <f t="shared" ref="G44:G47" si="10">F44/$F$49</f>
        <v>613.42894736842106</v>
      </c>
      <c r="H44" s="20">
        <f t="shared" ref="H44:H47" si="11">$D$51*(C44/100)</f>
        <v>379.47</v>
      </c>
    </row>
    <row r="45" spans="1:12" x14ac:dyDescent="0.25">
      <c r="A45" s="75"/>
      <c r="B45" s="53"/>
      <c r="C45" s="15">
        <v>19</v>
      </c>
      <c r="D45" s="20">
        <f t="shared" si="7"/>
        <v>1646.6287500000001</v>
      </c>
      <c r="E45" s="20">
        <f t="shared" si="8"/>
        <v>1854.3116554054054</v>
      </c>
      <c r="F45" s="20">
        <f t="shared" si="9"/>
        <v>548.87625000000003</v>
      </c>
      <c r="G45" s="20">
        <f t="shared" si="10"/>
        <v>577.76447368421054</v>
      </c>
      <c r="H45" s="20">
        <f t="shared" si="11"/>
        <v>514.995</v>
      </c>
    </row>
    <row r="46" spans="1:12" x14ac:dyDescent="0.25">
      <c r="A46" s="75"/>
      <c r="B46" s="53"/>
      <c r="C46" s="15">
        <v>24</v>
      </c>
      <c r="D46" s="20">
        <f t="shared" si="7"/>
        <v>1544.9849999999999</v>
      </c>
      <c r="E46" s="20">
        <f t="shared" si="8"/>
        <v>1739.8479729729729</v>
      </c>
      <c r="F46" s="20">
        <f t="shared" si="9"/>
        <v>514.995</v>
      </c>
      <c r="G46" s="20">
        <f t="shared" si="10"/>
        <v>542.1</v>
      </c>
      <c r="H46" s="20">
        <f t="shared" si="11"/>
        <v>650.52</v>
      </c>
    </row>
    <row r="47" spans="1:12" x14ac:dyDescent="0.25">
      <c r="A47" s="75"/>
      <c r="B47" s="53"/>
      <c r="C47" s="15">
        <v>29</v>
      </c>
      <c r="D47" s="20">
        <f t="shared" si="7"/>
        <v>1443.3412499999999</v>
      </c>
      <c r="E47" s="20">
        <f t="shared" si="8"/>
        <v>1625.3842905405404</v>
      </c>
      <c r="F47" s="20">
        <f t="shared" si="9"/>
        <v>481.11374999999998</v>
      </c>
      <c r="G47" s="20">
        <f t="shared" si="10"/>
        <v>506.4355263157895</v>
      </c>
      <c r="H47" s="20">
        <f t="shared" si="11"/>
        <v>786.04499999999996</v>
      </c>
    </row>
    <row r="48" spans="1:12" x14ac:dyDescent="0.25">
      <c r="A48" s="75"/>
      <c r="B48" s="53"/>
    </row>
    <row r="49" spans="1:12" x14ac:dyDescent="0.25">
      <c r="A49" s="75"/>
      <c r="B49" s="53"/>
      <c r="C49" s="44" t="s">
        <v>35</v>
      </c>
      <c r="D49" s="45">
        <v>0.88800000000000001</v>
      </c>
      <c r="E49" s="45"/>
      <c r="F49" s="45">
        <v>0.95</v>
      </c>
      <c r="G49" s="20">
        <v>1400</v>
      </c>
      <c r="H49" s="45">
        <v>1.04</v>
      </c>
    </row>
    <row r="50" spans="1:12" x14ac:dyDescent="0.25">
      <c r="A50" s="75"/>
      <c r="B50" s="53"/>
      <c r="C50" s="16"/>
      <c r="D50" s="16">
        <f>C1*((D49*0.75)+(F49*0.25))</f>
        <v>1807</v>
      </c>
      <c r="E50" s="16" t="s">
        <v>76</v>
      </c>
      <c r="F50" s="16"/>
      <c r="G50" s="16"/>
      <c r="H50" s="16"/>
    </row>
    <row r="51" spans="1:12" x14ac:dyDescent="0.25">
      <c r="A51" s="53"/>
      <c r="B51" s="53"/>
      <c r="C51" s="16"/>
      <c r="D51" s="16">
        <f>C2*((D49*0.75)+(F49*0.25))</f>
        <v>2710.5</v>
      </c>
      <c r="E51" s="16" t="s">
        <v>76</v>
      </c>
      <c r="F51" s="16"/>
      <c r="G51" s="16"/>
      <c r="H51" s="16"/>
    </row>
    <row r="52" spans="1:12" x14ac:dyDescent="0.25">
      <c r="J52" s="5" t="s">
        <v>99</v>
      </c>
      <c r="K52" s="5" t="s">
        <v>101</v>
      </c>
      <c r="L52" s="5" t="s">
        <v>100</v>
      </c>
    </row>
    <row r="53" spans="1:12" x14ac:dyDescent="0.25">
      <c r="A53" s="71" t="s">
        <v>104</v>
      </c>
      <c r="B53" s="56">
        <v>5</v>
      </c>
      <c r="C53" s="20">
        <f>(H53/(D53+F53+H53))*100</f>
        <v>9.2846497764530547</v>
      </c>
      <c r="D53" s="20">
        <f>$D$49*E53</f>
        <v>1864.8</v>
      </c>
      <c r="E53" s="20">
        <v>2100</v>
      </c>
      <c r="F53" s="20">
        <f>$F$49*G53</f>
        <v>570</v>
      </c>
      <c r="G53" s="20">
        <v>600</v>
      </c>
      <c r="H53" s="20">
        <v>249.2</v>
      </c>
      <c r="J53" s="6"/>
      <c r="K53" s="61"/>
      <c r="L53" s="58"/>
    </row>
    <row r="54" spans="1:12" x14ac:dyDescent="0.25">
      <c r="A54" s="72"/>
      <c r="B54" s="57">
        <v>6</v>
      </c>
      <c r="C54" s="20">
        <f t="shared" ref="C54:C57" si="12">(H54/(D54+F54+H54))*100</f>
        <v>13.75317083930738</v>
      </c>
      <c r="D54" s="20">
        <f t="shared" ref="D54:D57" si="13">$D$49*E54</f>
        <v>1776</v>
      </c>
      <c r="E54" s="20">
        <v>2000</v>
      </c>
      <c r="F54" s="20">
        <f t="shared" ref="F54:F57" si="14">$F$49*G54</f>
        <v>570</v>
      </c>
      <c r="G54" s="20">
        <v>600</v>
      </c>
      <c r="H54" s="20">
        <v>374.1</v>
      </c>
      <c r="L54" s="58"/>
    </row>
    <row r="55" spans="1:12" x14ac:dyDescent="0.25">
      <c r="A55" s="72"/>
      <c r="B55" s="57">
        <v>7</v>
      </c>
      <c r="C55" s="20">
        <f t="shared" si="12"/>
        <v>19.465181058495823</v>
      </c>
      <c r="D55" s="20">
        <f t="shared" si="13"/>
        <v>1598.4</v>
      </c>
      <c r="E55" s="20">
        <v>1800</v>
      </c>
      <c r="F55" s="20">
        <f t="shared" si="14"/>
        <v>570</v>
      </c>
      <c r="G55" s="20">
        <v>600</v>
      </c>
      <c r="H55" s="20">
        <v>524.1</v>
      </c>
      <c r="J55" s="61"/>
      <c r="K55" s="61"/>
      <c r="L55" s="58"/>
    </row>
    <row r="56" spans="1:12" x14ac:dyDescent="0.25">
      <c r="A56" s="72"/>
      <c r="B56" s="57">
        <v>8</v>
      </c>
      <c r="C56" s="20">
        <f t="shared" si="12"/>
        <v>24.788721719028313</v>
      </c>
      <c r="D56" s="20">
        <f t="shared" si="13"/>
        <v>1509.6</v>
      </c>
      <c r="E56" s="20">
        <v>1700</v>
      </c>
      <c r="F56" s="20">
        <f t="shared" si="14"/>
        <v>475</v>
      </c>
      <c r="G56" s="20">
        <v>500</v>
      </c>
      <c r="H56" s="20">
        <v>654.1</v>
      </c>
      <c r="J56" s="61"/>
      <c r="K56" s="61"/>
      <c r="L56" s="58"/>
    </row>
    <row r="57" spans="1:12" x14ac:dyDescent="0.25">
      <c r="A57" s="72"/>
      <c r="B57" s="57">
        <v>9</v>
      </c>
      <c r="C57" s="20">
        <f t="shared" si="12"/>
        <v>29.406524885870166</v>
      </c>
      <c r="D57" s="20">
        <f t="shared" si="13"/>
        <v>1332</v>
      </c>
      <c r="E57" s="20">
        <v>1500</v>
      </c>
      <c r="F57" s="20">
        <f t="shared" si="14"/>
        <v>570</v>
      </c>
      <c r="G57" s="20">
        <v>600</v>
      </c>
      <c r="H57" s="20">
        <v>792.3</v>
      </c>
      <c r="J57" s="61"/>
      <c r="K57" s="6"/>
      <c r="L57" s="58"/>
    </row>
    <row r="58" spans="1:12" x14ac:dyDescent="0.25">
      <c r="J58" s="5"/>
      <c r="K58" s="5"/>
      <c r="L58" s="5"/>
    </row>
    <row r="59" spans="1:12" x14ac:dyDescent="0.25">
      <c r="A59" s="71" t="s">
        <v>98</v>
      </c>
      <c r="B59" s="56">
        <v>5</v>
      </c>
      <c r="C59" s="20">
        <f>(H59/(D59+F59+H59))*100</f>
        <v>1.4023026136301631</v>
      </c>
      <c r="D59" s="20">
        <f>$D$49*E59</f>
        <v>1332</v>
      </c>
      <c r="E59" s="20">
        <v>1500</v>
      </c>
      <c r="F59" s="20">
        <f>$F$49*G59</f>
        <v>475</v>
      </c>
      <c r="G59" s="20">
        <v>500</v>
      </c>
      <c r="H59" s="20">
        <v>25.7</v>
      </c>
      <c r="J59" s="6">
        <v>8.7530000000000004E-3</v>
      </c>
      <c r="K59" s="61">
        <v>8.3807010000000002</v>
      </c>
      <c r="L59" s="58">
        <v>20</v>
      </c>
    </row>
    <row r="60" spans="1:12" x14ac:dyDescent="0.25">
      <c r="A60" s="72"/>
      <c r="B60" s="57">
        <v>6</v>
      </c>
      <c r="C60" s="20">
        <f t="shared" ref="C60:C63" si="15">(H60/(D60+F60+H60))*100</f>
        <v>3.8727524204702628</v>
      </c>
      <c r="D60" s="20">
        <f t="shared" ref="D60:D63" si="16">$D$49*E60</f>
        <v>1332</v>
      </c>
      <c r="E60" s="20">
        <v>1500</v>
      </c>
      <c r="F60" s="20">
        <f t="shared" ref="F60:F63" si="17">$F$49*G60</f>
        <v>475</v>
      </c>
      <c r="G60" s="20">
        <v>500</v>
      </c>
      <c r="H60" s="20">
        <v>72.8</v>
      </c>
      <c r="J60" s="4">
        <v>4.2900000000000004E-3</v>
      </c>
      <c r="K60" s="4">
        <v>3.0336999999999999E-2</v>
      </c>
      <c r="L60" s="58">
        <v>20</v>
      </c>
    </row>
    <row r="61" spans="1:12" x14ac:dyDescent="0.25">
      <c r="A61" s="72"/>
      <c r="B61" s="57">
        <v>7</v>
      </c>
      <c r="C61" s="20">
        <f t="shared" si="15"/>
        <v>8.0392045776443251</v>
      </c>
      <c r="D61" s="20">
        <f>$D$49*G49</f>
        <v>1243.2</v>
      </c>
      <c r="E61" s="20">
        <v>1400</v>
      </c>
      <c r="F61" s="20">
        <f t="shared" si="17"/>
        <v>380</v>
      </c>
      <c r="G61" s="20">
        <v>400</v>
      </c>
      <c r="H61" s="20">
        <v>141.9</v>
      </c>
      <c r="J61" s="61">
        <v>1.9382E-2</v>
      </c>
      <c r="K61" s="61">
        <v>0.236674</v>
      </c>
      <c r="L61" s="58">
        <v>20</v>
      </c>
    </row>
    <row r="62" spans="1:12" x14ac:dyDescent="0.25">
      <c r="A62" s="72"/>
      <c r="B62" s="57">
        <v>8</v>
      </c>
      <c r="C62" s="20">
        <f t="shared" si="15"/>
        <v>11.750158164145628</v>
      </c>
      <c r="D62" s="20">
        <f t="shared" si="16"/>
        <v>1154.4000000000001</v>
      </c>
      <c r="E62" s="20">
        <v>1300</v>
      </c>
      <c r="F62" s="20">
        <f t="shared" si="17"/>
        <v>380</v>
      </c>
      <c r="G62" s="20">
        <v>400</v>
      </c>
      <c r="H62" s="20">
        <v>204.3</v>
      </c>
      <c r="J62" s="61">
        <v>3.4037999999999999E-2</v>
      </c>
      <c r="K62" s="6">
        <v>4.5269999999999998E-3</v>
      </c>
      <c r="L62" s="58">
        <v>20</v>
      </c>
    </row>
    <row r="63" spans="1:12" x14ac:dyDescent="0.25">
      <c r="A63" s="72"/>
      <c r="B63" s="57">
        <v>9</v>
      </c>
      <c r="C63" s="20">
        <f t="shared" si="15"/>
        <v>14.646492740724259</v>
      </c>
      <c r="D63" s="20">
        <f t="shared" si="16"/>
        <v>1154.4000000000001</v>
      </c>
      <c r="E63" s="20">
        <v>1300</v>
      </c>
      <c r="F63" s="20">
        <f t="shared" si="17"/>
        <v>380</v>
      </c>
      <c r="G63" s="20">
        <v>400</v>
      </c>
      <c r="H63" s="20">
        <v>263.3</v>
      </c>
      <c r="J63" s="4">
        <v>6.9047999999999998E-2</v>
      </c>
      <c r="K63" s="4">
        <v>9.5713000000000006E-2</v>
      </c>
      <c r="L63" s="58">
        <v>20</v>
      </c>
    </row>
    <row r="65" spans="1:12" s="5" customFormat="1" x14ac:dyDescent="0.25">
      <c r="A65" s="75" t="s">
        <v>97</v>
      </c>
      <c r="B65" s="53"/>
      <c r="C65" s="31" t="s">
        <v>85</v>
      </c>
      <c r="D65" s="5" t="s">
        <v>73</v>
      </c>
      <c r="E65" s="5" t="s">
        <v>94</v>
      </c>
      <c r="F65" s="17" t="s">
        <v>68</v>
      </c>
      <c r="G65" s="17"/>
      <c r="I65" s="36"/>
    </row>
    <row r="66" spans="1:12" x14ac:dyDescent="0.25">
      <c r="A66" s="75"/>
      <c r="B66" s="53"/>
      <c r="C66" s="15">
        <v>9</v>
      </c>
      <c r="D66" s="20">
        <f>$D$74*((100-C66)/100)</f>
        <v>2803.7099999999996</v>
      </c>
      <c r="E66" s="20">
        <f>D66/$D$72</f>
        <v>2730</v>
      </c>
      <c r="F66" s="20">
        <f>$D$74*(C66/100)</f>
        <v>277.28999999999996</v>
      </c>
      <c r="G66" s="20"/>
      <c r="H66" s="20"/>
    </row>
    <row r="67" spans="1:12" x14ac:dyDescent="0.25">
      <c r="A67" s="75"/>
      <c r="B67" s="53"/>
      <c r="C67" s="15">
        <v>14</v>
      </c>
      <c r="D67" s="20">
        <f t="shared" ref="D67:D70" si="18">$D$74*((100-C67)/100)</f>
        <v>2649.6599999999994</v>
      </c>
      <c r="E67" s="20">
        <f t="shared" ref="E67:E70" si="19">D67/$D$72</f>
        <v>2579.9999999999995</v>
      </c>
      <c r="F67" s="20">
        <f t="shared" ref="F67:F70" si="20">$D$74*(C67/100)</f>
        <v>431.34</v>
      </c>
      <c r="G67" s="20"/>
      <c r="H67" s="20"/>
    </row>
    <row r="68" spans="1:12" x14ac:dyDescent="0.25">
      <c r="A68" s="75"/>
      <c r="B68" s="53"/>
      <c r="C68" s="15">
        <v>19</v>
      </c>
      <c r="D68" s="20">
        <f t="shared" si="18"/>
        <v>2495.6099999999997</v>
      </c>
      <c r="E68" s="20">
        <f t="shared" si="19"/>
        <v>2430</v>
      </c>
      <c r="F68" s="20">
        <f t="shared" si="20"/>
        <v>585.38999999999987</v>
      </c>
      <c r="G68" s="20"/>
      <c r="H68" s="20"/>
    </row>
    <row r="69" spans="1:12" x14ac:dyDescent="0.25">
      <c r="A69" s="75"/>
      <c r="B69" s="53"/>
      <c r="C69" s="15">
        <v>24</v>
      </c>
      <c r="D69" s="20">
        <f t="shared" si="18"/>
        <v>2341.5599999999995</v>
      </c>
      <c r="E69" s="20">
        <f t="shared" si="19"/>
        <v>2279.9999999999995</v>
      </c>
      <c r="F69" s="20">
        <f t="shared" si="20"/>
        <v>739.43999999999983</v>
      </c>
      <c r="G69" s="20"/>
      <c r="H69" s="20"/>
    </row>
    <row r="70" spans="1:12" x14ac:dyDescent="0.25">
      <c r="A70" s="75"/>
      <c r="B70" s="53"/>
      <c r="C70" s="15">
        <v>29</v>
      </c>
      <c r="D70" s="20">
        <f t="shared" si="18"/>
        <v>2187.5099999999998</v>
      </c>
      <c r="E70" s="20">
        <f t="shared" si="19"/>
        <v>2130</v>
      </c>
      <c r="F70" s="20">
        <f t="shared" si="20"/>
        <v>893.48999999999978</v>
      </c>
      <c r="G70" s="20"/>
      <c r="H70" s="20"/>
    </row>
    <row r="71" spans="1:12" x14ac:dyDescent="0.25">
      <c r="A71" s="75"/>
      <c r="B71" s="53"/>
    </row>
    <row r="72" spans="1:12" x14ac:dyDescent="0.25">
      <c r="A72" s="75"/>
      <c r="B72" s="53"/>
      <c r="C72" s="44" t="s">
        <v>35</v>
      </c>
      <c r="D72" s="16">
        <v>1.0269999999999999</v>
      </c>
      <c r="E72" s="16"/>
      <c r="F72" s="45">
        <v>1.04</v>
      </c>
      <c r="G72" s="45"/>
      <c r="H72" s="16"/>
    </row>
    <row r="73" spans="1:12" x14ac:dyDescent="0.25">
      <c r="A73" s="75"/>
      <c r="B73" s="53"/>
      <c r="C73" s="16"/>
      <c r="D73" s="16">
        <f>C1*D72</f>
        <v>2054</v>
      </c>
      <c r="E73" s="16" t="s">
        <v>76</v>
      </c>
      <c r="F73" s="16"/>
      <c r="G73" s="16"/>
      <c r="H73" s="16"/>
    </row>
    <row r="74" spans="1:12" x14ac:dyDescent="0.25">
      <c r="A74" s="53"/>
      <c r="B74" s="53"/>
      <c r="C74" s="16"/>
      <c r="D74" s="16">
        <f>C2*D72</f>
        <v>3080.9999999999995</v>
      </c>
      <c r="E74" s="16" t="s">
        <v>76</v>
      </c>
      <c r="F74" s="16"/>
      <c r="G74" s="16"/>
      <c r="H74" s="16"/>
    </row>
    <row r="75" spans="1:12" x14ac:dyDescent="0.25">
      <c r="A75" s="50"/>
      <c r="B75" s="50"/>
      <c r="C75" s="41"/>
      <c r="D75" s="6"/>
      <c r="E75" s="6"/>
      <c r="F75" s="6"/>
      <c r="G75" s="6"/>
      <c r="H75" s="6"/>
      <c r="J75" s="5" t="s">
        <v>99</v>
      </c>
      <c r="K75" s="5" t="s">
        <v>101</v>
      </c>
      <c r="L75" s="5" t="s">
        <v>100</v>
      </c>
    </row>
    <row r="76" spans="1:12" x14ac:dyDescent="0.25">
      <c r="A76" s="73" t="s">
        <v>104</v>
      </c>
      <c r="B76" s="54">
        <v>10</v>
      </c>
      <c r="C76" s="51">
        <f>(F76/(D76+F76))*100</f>
        <v>0</v>
      </c>
      <c r="D76" s="52">
        <f>$D$72*E76</f>
        <v>2772.8999999999996</v>
      </c>
      <c r="E76" s="52">
        <v>2700</v>
      </c>
      <c r="F76" s="52"/>
      <c r="G76" s="52"/>
      <c r="H76" s="52"/>
      <c r="K76" s="61"/>
      <c r="L76" s="58"/>
    </row>
    <row r="77" spans="1:12" x14ac:dyDescent="0.25">
      <c r="A77" s="74"/>
      <c r="B77" s="55">
        <v>11</v>
      </c>
      <c r="C77" s="51">
        <f t="shared" ref="C77:C80" si="21">(F77/(D77+F77))*100</f>
        <v>0</v>
      </c>
      <c r="D77" s="52">
        <f>$D$72*E77</f>
        <v>2670.2</v>
      </c>
      <c r="E77" s="52">
        <v>2600</v>
      </c>
      <c r="F77" s="52"/>
      <c r="G77" s="52"/>
      <c r="H77" s="52"/>
      <c r="L77" s="58"/>
    </row>
    <row r="78" spans="1:12" x14ac:dyDescent="0.25">
      <c r="A78" s="74"/>
      <c r="B78" s="55">
        <v>12</v>
      </c>
      <c r="C78" s="51">
        <f t="shared" si="21"/>
        <v>0</v>
      </c>
      <c r="D78" s="52">
        <f>$D$72*E78</f>
        <v>2464.7999999999997</v>
      </c>
      <c r="E78" s="52">
        <v>2400</v>
      </c>
      <c r="F78" s="52"/>
      <c r="G78" s="52"/>
      <c r="H78" s="52"/>
      <c r="K78" s="61"/>
      <c r="L78" s="58"/>
    </row>
    <row r="79" spans="1:12" x14ac:dyDescent="0.25">
      <c r="A79" s="74"/>
      <c r="B79" s="55">
        <v>13</v>
      </c>
      <c r="C79" s="51">
        <f t="shared" si="21"/>
        <v>0</v>
      </c>
      <c r="D79" s="52">
        <f>$D$72*E79</f>
        <v>2362.1</v>
      </c>
      <c r="E79" s="52">
        <v>2300</v>
      </c>
      <c r="F79" s="52"/>
      <c r="G79" s="52"/>
      <c r="H79" s="52"/>
      <c r="K79" s="61"/>
      <c r="L79" s="58"/>
    </row>
    <row r="80" spans="1:12" x14ac:dyDescent="0.25">
      <c r="A80" s="74"/>
      <c r="B80" s="55">
        <v>14</v>
      </c>
      <c r="C80" s="51">
        <f t="shared" si="21"/>
        <v>0</v>
      </c>
      <c r="D80" s="52">
        <f>$D$72*E80</f>
        <v>2156.6999999999998</v>
      </c>
      <c r="E80" s="52">
        <v>2100</v>
      </c>
      <c r="F80" s="52"/>
      <c r="G80" s="52"/>
      <c r="H80" s="52"/>
      <c r="L80" s="58"/>
    </row>
    <row r="81" spans="1:12" x14ac:dyDescent="0.25">
      <c r="A81" s="50"/>
      <c r="B81" s="50"/>
      <c r="C81" s="41"/>
      <c r="D81" s="6"/>
      <c r="E81" s="6"/>
      <c r="F81" s="6"/>
      <c r="G81" s="6"/>
      <c r="H81" s="6"/>
      <c r="J81" s="5"/>
      <c r="K81" s="5"/>
      <c r="L81" s="5"/>
    </row>
    <row r="82" spans="1:12" x14ac:dyDescent="0.25">
      <c r="A82" s="73" t="s">
        <v>98</v>
      </c>
      <c r="B82" s="54">
        <v>10</v>
      </c>
      <c r="C82" s="51">
        <f>(F82/(D82+F82))*100</f>
        <v>1.0263576350407171</v>
      </c>
      <c r="D82" s="52">
        <f>$D$72*E82</f>
        <v>2054</v>
      </c>
      <c r="E82" s="52">
        <v>2000</v>
      </c>
      <c r="F82" s="52">
        <v>21.3</v>
      </c>
      <c r="G82" s="52"/>
      <c r="H82" s="52"/>
      <c r="J82" s="4">
        <v>2.0917000000000002E-2</v>
      </c>
      <c r="K82" s="61">
        <v>53.570850999999998</v>
      </c>
      <c r="L82" s="58">
        <v>20</v>
      </c>
    </row>
    <row r="83" spans="1:12" x14ac:dyDescent="0.25">
      <c r="A83" s="74"/>
      <c r="B83" s="55">
        <v>11</v>
      </c>
      <c r="C83" s="51">
        <f t="shared" ref="C83:C86" si="22">(F83/(D83+F83))*100</f>
        <v>3.5633092814075318</v>
      </c>
      <c r="D83" s="52">
        <f t="shared" ref="D83:D86" si="23">$D$72*E83</f>
        <v>1951.2999999999997</v>
      </c>
      <c r="E83" s="52">
        <v>1900</v>
      </c>
      <c r="F83" s="52">
        <v>72.099999999999994</v>
      </c>
      <c r="G83" s="52"/>
      <c r="H83" s="52"/>
      <c r="J83" s="4">
        <v>9.1500000000000001E-3</v>
      </c>
      <c r="K83" s="4">
        <v>2.2258E-2</v>
      </c>
      <c r="L83" s="58">
        <v>20</v>
      </c>
    </row>
    <row r="84" spans="1:12" x14ac:dyDescent="0.25">
      <c r="A84" s="74"/>
      <c r="B84" s="55">
        <v>12</v>
      </c>
      <c r="C84" s="51">
        <f t="shared" si="22"/>
        <v>7.74067974247642</v>
      </c>
      <c r="D84" s="52">
        <f t="shared" si="23"/>
        <v>1848.6</v>
      </c>
      <c r="E84" s="52">
        <v>1800</v>
      </c>
      <c r="F84" s="52">
        <v>155.1</v>
      </c>
      <c r="G84" s="52"/>
      <c r="H84" s="52"/>
      <c r="J84" s="4">
        <v>3.1720999999999999E-2</v>
      </c>
      <c r="K84" s="61">
        <v>2.6790000000000001E-2</v>
      </c>
      <c r="L84" s="58">
        <v>20</v>
      </c>
    </row>
    <row r="85" spans="1:12" x14ac:dyDescent="0.25">
      <c r="A85" s="74"/>
      <c r="B85" s="55">
        <v>13</v>
      </c>
      <c r="C85" s="51">
        <f t="shared" si="22"/>
        <v>11.512134411947729</v>
      </c>
      <c r="D85" s="52">
        <f t="shared" si="23"/>
        <v>1848.6</v>
      </c>
      <c r="E85" s="52">
        <v>1800</v>
      </c>
      <c r="F85" s="52">
        <v>240.5</v>
      </c>
      <c r="G85" s="52"/>
      <c r="H85" s="52"/>
      <c r="J85" s="4">
        <v>8.6243E-2</v>
      </c>
      <c r="K85" s="4">
        <v>1.5518959999999999</v>
      </c>
      <c r="L85" s="58">
        <v>20</v>
      </c>
    </row>
    <row r="86" spans="1:12" x14ac:dyDescent="0.25">
      <c r="A86" s="74"/>
      <c r="B86" s="55">
        <v>14</v>
      </c>
      <c r="C86" s="51">
        <f t="shared" si="22"/>
        <v>14.950311769290725</v>
      </c>
      <c r="D86" s="52">
        <f t="shared" si="23"/>
        <v>1745.8999999999999</v>
      </c>
      <c r="E86" s="52">
        <v>1700</v>
      </c>
      <c r="F86" s="52">
        <v>306.89999999999998</v>
      </c>
      <c r="G86" s="52"/>
      <c r="H86" s="52"/>
      <c r="J86" s="4">
        <v>0.15590399999999999</v>
      </c>
      <c r="K86" s="61">
        <v>0.16277</v>
      </c>
      <c r="L86" s="58">
        <v>20</v>
      </c>
    </row>
    <row r="88" spans="1:12" x14ac:dyDescent="0.25">
      <c r="A88" s="75" t="s">
        <v>97</v>
      </c>
      <c r="B88" s="53"/>
      <c r="C88" s="31" t="s">
        <v>86</v>
      </c>
      <c r="D88" s="26" t="s">
        <v>73</v>
      </c>
      <c r="E88" s="26" t="s">
        <v>94</v>
      </c>
      <c r="F88" s="26" t="s">
        <v>74</v>
      </c>
      <c r="G88" s="26" t="s">
        <v>75</v>
      </c>
      <c r="H88" s="39"/>
      <c r="J88" s="5"/>
      <c r="K88" s="5"/>
      <c r="L88" s="5"/>
    </row>
    <row r="89" spans="1:12" x14ac:dyDescent="0.25">
      <c r="A89" s="75"/>
      <c r="B89" s="53"/>
      <c r="C89" s="30">
        <v>0.25</v>
      </c>
      <c r="D89" s="28">
        <f t="shared" ref="D89:D90" si="24">$D$96*((100-C89)/100)</f>
        <v>2048.8650000000002</v>
      </c>
      <c r="E89" s="28">
        <f>D89/$D$95</f>
        <v>1995.0000000000005</v>
      </c>
      <c r="F89" s="28">
        <f>$D$96*((C89*0.3)/100)</f>
        <v>1.5405</v>
      </c>
      <c r="G89" s="28">
        <f>$D$96*((C89*0.7)/100)</f>
        <v>3.5944999999999996</v>
      </c>
      <c r="H89" s="39"/>
    </row>
    <row r="90" spans="1:12" x14ac:dyDescent="0.25">
      <c r="A90" s="75"/>
      <c r="B90" s="53"/>
      <c r="C90" s="30">
        <v>3.75</v>
      </c>
      <c r="D90" s="28">
        <f t="shared" si="24"/>
        <v>1976.9750000000001</v>
      </c>
      <c r="E90" s="28">
        <f t="shared" ref="E90:E93" si="25">D90/$D$95</f>
        <v>1925.0000000000002</v>
      </c>
      <c r="F90" s="28">
        <f t="shared" ref="F90:F93" si="26">$D$96*((C90*0.3)/100)</f>
        <v>23.107499999999998</v>
      </c>
      <c r="G90" s="28">
        <f>$D$96*((C90*0.7)/100)</f>
        <v>53.917499999999997</v>
      </c>
      <c r="H90" s="39"/>
    </row>
    <row r="91" spans="1:12" x14ac:dyDescent="0.25">
      <c r="A91" s="75"/>
      <c r="B91" s="53"/>
      <c r="C91" s="30">
        <v>7.5</v>
      </c>
      <c r="D91" s="28">
        <f>$D$96*((100-C91)/100)</f>
        <v>1899.95</v>
      </c>
      <c r="E91" s="28">
        <f t="shared" si="25"/>
        <v>1850.0000000000002</v>
      </c>
      <c r="F91" s="28">
        <f t="shared" si="26"/>
        <v>46.214999999999996</v>
      </c>
      <c r="G91" s="28">
        <f>$D$96*((C91*0.7)/100)</f>
        <v>107.83499999999999</v>
      </c>
      <c r="H91" s="39"/>
    </row>
    <row r="92" spans="1:12" x14ac:dyDescent="0.25">
      <c r="A92" s="75"/>
      <c r="B92" s="53"/>
      <c r="C92" s="30">
        <v>11.25</v>
      </c>
      <c r="D92" s="28">
        <f t="shared" ref="D92:D93" si="27">$D$96*((100-C92)/100)</f>
        <v>1822.925</v>
      </c>
      <c r="E92" s="28">
        <f t="shared" si="25"/>
        <v>1775</v>
      </c>
      <c r="F92" s="28">
        <f t="shared" si="26"/>
        <v>69.322500000000005</v>
      </c>
      <c r="G92" s="28">
        <f>$D$96*((C92*0.7)/100)</f>
        <v>161.75249999999997</v>
      </c>
      <c r="H92" s="39"/>
    </row>
    <row r="93" spans="1:12" x14ac:dyDescent="0.25">
      <c r="A93" s="75"/>
      <c r="B93" s="53"/>
      <c r="C93" s="30">
        <v>15</v>
      </c>
      <c r="D93" s="28">
        <f t="shared" si="27"/>
        <v>1745.8999999999999</v>
      </c>
      <c r="E93" s="28">
        <f t="shared" si="25"/>
        <v>1700</v>
      </c>
      <c r="F93" s="28">
        <f t="shared" si="26"/>
        <v>92.429999999999993</v>
      </c>
      <c r="G93" s="28">
        <f>$D$96*((C93*0.7)/100)</f>
        <v>215.67</v>
      </c>
      <c r="H93" s="39"/>
    </row>
    <row r="94" spans="1:12" x14ac:dyDescent="0.25">
      <c r="A94" s="75"/>
      <c r="B94" s="53"/>
      <c r="C94" s="27"/>
      <c r="D94" s="27"/>
      <c r="E94" s="27"/>
      <c r="F94" s="27"/>
      <c r="G94" s="27"/>
      <c r="H94" s="39"/>
    </row>
    <row r="95" spans="1:12" x14ac:dyDescent="0.25">
      <c r="A95" s="75"/>
      <c r="B95" s="53"/>
      <c r="C95" s="47" t="s">
        <v>35</v>
      </c>
      <c r="D95" s="48">
        <v>1.0269999999999999</v>
      </c>
      <c r="E95" s="48"/>
      <c r="F95" s="48">
        <v>1.2450000000000001</v>
      </c>
      <c r="G95" s="25">
        <v>1.1839999999999999</v>
      </c>
      <c r="H95" s="49"/>
    </row>
    <row r="96" spans="1:12" x14ac:dyDescent="0.25">
      <c r="A96" s="75"/>
      <c r="B96" s="53"/>
      <c r="C96" s="25"/>
      <c r="D96" s="25">
        <f>C1*D95</f>
        <v>2054</v>
      </c>
      <c r="E96" s="25" t="s">
        <v>76</v>
      </c>
      <c r="F96" s="25"/>
      <c r="G96" s="25"/>
      <c r="H96" s="25"/>
    </row>
    <row r="98" spans="1:12" s="5" customFormat="1" x14ac:dyDescent="0.25">
      <c r="A98" s="75" t="s">
        <v>97</v>
      </c>
      <c r="B98" s="53"/>
      <c r="C98" s="31" t="s">
        <v>87</v>
      </c>
      <c r="D98" s="5" t="s">
        <v>77</v>
      </c>
      <c r="E98" s="5" t="s">
        <v>95</v>
      </c>
      <c r="F98" s="5" t="s">
        <v>78</v>
      </c>
      <c r="G98" s="64"/>
      <c r="H98" s="64"/>
      <c r="I98" s="36"/>
    </row>
    <row r="99" spans="1:12" x14ac:dyDescent="0.25">
      <c r="A99" s="75"/>
      <c r="B99" s="53"/>
      <c r="C99" s="15">
        <v>0.25</v>
      </c>
      <c r="D99" s="20">
        <f>$D$106*((100-C99)/100)</f>
        <v>2958.9840000000004</v>
      </c>
      <c r="E99" s="20">
        <f>D99/$D$105</f>
        <v>1995.0000000000002</v>
      </c>
      <c r="F99" s="20">
        <f>$D$106*(C99/100)</f>
        <v>7.4160000000000004</v>
      </c>
      <c r="G99" s="68"/>
      <c r="H99" s="62"/>
    </row>
    <row r="100" spans="1:12" x14ac:dyDescent="0.25">
      <c r="A100" s="75"/>
      <c r="B100" s="53"/>
      <c r="C100" s="30">
        <v>3.75</v>
      </c>
      <c r="D100" s="38">
        <f>$D$106*((100-C100)/100)</f>
        <v>2855.1600000000003</v>
      </c>
      <c r="E100" s="20">
        <f>D100/$D$105</f>
        <v>1925</v>
      </c>
      <c r="F100" s="38">
        <f>$D$106*(C100/100)</f>
        <v>111.24</v>
      </c>
      <c r="G100" s="62"/>
      <c r="H100" s="62"/>
    </row>
    <row r="101" spans="1:12" x14ac:dyDescent="0.25">
      <c r="A101" s="75"/>
      <c r="B101" s="53"/>
      <c r="C101" s="15">
        <v>7.5</v>
      </c>
      <c r="D101" s="20">
        <f>$D$106*((100-C101)/100)</f>
        <v>2743.92</v>
      </c>
      <c r="E101" s="20">
        <f>D101/$D$105</f>
        <v>1850</v>
      </c>
      <c r="F101" s="20">
        <f>$D$106*(C101/100)</f>
        <v>222.48</v>
      </c>
      <c r="G101" s="62"/>
      <c r="H101" s="62"/>
    </row>
    <row r="102" spans="1:12" x14ac:dyDescent="0.25">
      <c r="A102" s="75"/>
      <c r="B102" s="53"/>
      <c r="C102" s="30">
        <v>11.25</v>
      </c>
      <c r="D102" s="38">
        <f>$D$106*((100-C102)/100)</f>
        <v>2632.68</v>
      </c>
      <c r="E102" s="20">
        <f>D102/$D$105</f>
        <v>1774.9999999999998</v>
      </c>
      <c r="F102" s="38">
        <f>$D$106*(C102/100)</f>
        <v>333.72</v>
      </c>
      <c r="G102" s="65"/>
      <c r="H102" s="62"/>
    </row>
    <row r="103" spans="1:12" x14ac:dyDescent="0.25">
      <c r="A103" s="75"/>
      <c r="B103" s="53"/>
      <c r="C103" s="15">
        <v>15</v>
      </c>
      <c r="D103" s="20">
        <f>$D$106*((100-C103)/100)</f>
        <v>2521.44</v>
      </c>
      <c r="E103" s="20">
        <f>D103/$D$105</f>
        <v>1700</v>
      </c>
      <c r="F103" s="20">
        <f>$D$106*(C103/100)</f>
        <v>444.96</v>
      </c>
      <c r="G103" s="65"/>
      <c r="H103" s="62"/>
    </row>
    <row r="104" spans="1:12" x14ac:dyDescent="0.25">
      <c r="A104" s="75"/>
      <c r="B104" s="53"/>
      <c r="G104" s="63"/>
      <c r="H104" s="63"/>
    </row>
    <row r="105" spans="1:12" x14ac:dyDescent="0.25">
      <c r="A105" s="75"/>
      <c r="B105" s="53"/>
      <c r="C105" s="44" t="s">
        <v>35</v>
      </c>
      <c r="D105" s="45">
        <v>1.4832000000000001</v>
      </c>
      <c r="E105" s="45"/>
      <c r="F105" s="45">
        <v>1.2</v>
      </c>
      <c r="G105" s="66"/>
      <c r="H105" s="67"/>
    </row>
    <row r="106" spans="1:12" x14ac:dyDescent="0.25">
      <c r="A106" s="75"/>
      <c r="B106" s="53"/>
      <c r="C106" s="16"/>
      <c r="D106" s="16">
        <f>C1*D105</f>
        <v>2966.4</v>
      </c>
      <c r="E106" s="16" t="s">
        <v>76</v>
      </c>
      <c r="F106" s="16"/>
      <c r="G106" s="67"/>
      <c r="H106" s="67"/>
    </row>
    <row r="107" spans="1:12" x14ac:dyDescent="0.25">
      <c r="A107" s="59"/>
      <c r="B107" s="59"/>
      <c r="C107" s="16"/>
      <c r="D107" s="16"/>
      <c r="E107" s="16"/>
      <c r="F107" s="16"/>
      <c r="G107" s="67"/>
      <c r="H107" s="67"/>
      <c r="J107" s="5" t="s">
        <v>99</v>
      </c>
      <c r="K107" s="5" t="s">
        <v>101</v>
      </c>
      <c r="L107" s="5" t="s">
        <v>100</v>
      </c>
    </row>
    <row r="108" spans="1:12" x14ac:dyDescent="0.25">
      <c r="A108" s="73" t="s">
        <v>102</v>
      </c>
      <c r="B108" s="54">
        <v>0</v>
      </c>
      <c r="C108" s="52">
        <f>(F108/(D108+F108))*100</f>
        <v>0.24548542220129804</v>
      </c>
      <c r="D108" s="6">
        <f>$D$105*E108</f>
        <v>2966.4</v>
      </c>
      <c r="E108" s="6">
        <v>2000</v>
      </c>
      <c r="F108" s="6">
        <v>7.3</v>
      </c>
      <c r="G108" s="68"/>
      <c r="H108" s="67"/>
      <c r="L108" s="58">
        <v>20</v>
      </c>
    </row>
    <row r="109" spans="1:12" x14ac:dyDescent="0.25">
      <c r="A109" s="73"/>
      <c r="B109" s="54">
        <v>1</v>
      </c>
      <c r="C109" s="52">
        <f t="shared" ref="C109" si="28">(F109/(D109+F109))*100</f>
        <v>7.5875055383252095</v>
      </c>
      <c r="D109" s="6">
        <f>$D$105*E109</f>
        <v>2669.76</v>
      </c>
      <c r="E109" s="6">
        <v>1800</v>
      </c>
      <c r="F109" s="6">
        <v>219.2</v>
      </c>
      <c r="G109" s="65"/>
      <c r="H109" s="67"/>
      <c r="L109" s="58">
        <v>20</v>
      </c>
    </row>
    <row r="110" spans="1:12" x14ac:dyDescent="0.25">
      <c r="G110" s="63"/>
      <c r="H110" s="63"/>
      <c r="L110" s="58"/>
    </row>
    <row r="111" spans="1:12" x14ac:dyDescent="0.25">
      <c r="A111" s="75" t="s">
        <v>97</v>
      </c>
      <c r="B111" s="53"/>
      <c r="C111" s="31" t="s">
        <v>88</v>
      </c>
      <c r="D111" s="5" t="s">
        <v>79</v>
      </c>
      <c r="E111" s="5" t="s">
        <v>96</v>
      </c>
      <c r="F111" s="5" t="s">
        <v>78</v>
      </c>
      <c r="G111" s="64"/>
      <c r="H111" s="63"/>
      <c r="L111" s="58"/>
    </row>
    <row r="112" spans="1:12" x14ac:dyDescent="0.25">
      <c r="A112" s="75"/>
      <c r="B112" s="53"/>
      <c r="C112" s="15">
        <v>0.25</v>
      </c>
      <c r="D112" s="20">
        <f>$D$119*((100-C112)/100)</f>
        <v>2644.3724999999999</v>
      </c>
      <c r="E112" s="20">
        <f>D112/$D$118</f>
        <v>1995</v>
      </c>
      <c r="F112" s="20">
        <f>$D$119*(C112/100)</f>
        <v>6.6275000000000004</v>
      </c>
      <c r="G112" s="62"/>
      <c r="H112" s="62"/>
    </row>
    <row r="113" spans="1:12" x14ac:dyDescent="0.25">
      <c r="A113" s="75"/>
      <c r="B113" s="53"/>
      <c r="C113" s="30">
        <v>3.75</v>
      </c>
      <c r="D113" s="38">
        <f t="shared" ref="D113:D116" si="29">$D$119*((100-C113)/100)</f>
        <v>2551.5875000000001</v>
      </c>
      <c r="E113" s="20">
        <f t="shared" ref="E113:E116" si="30">D113/$D$118</f>
        <v>1925.0000000000002</v>
      </c>
      <c r="F113" s="38">
        <f t="shared" ref="F113:F116" si="31">$D$119*(C113/100)</f>
        <v>99.412499999999994</v>
      </c>
      <c r="G113" s="62"/>
      <c r="H113" s="62"/>
    </row>
    <row r="114" spans="1:12" x14ac:dyDescent="0.25">
      <c r="A114" s="75"/>
      <c r="B114" s="53"/>
      <c r="C114" s="15">
        <v>7.5</v>
      </c>
      <c r="D114" s="20">
        <f t="shared" si="29"/>
        <v>2452.1750000000002</v>
      </c>
      <c r="E114" s="20">
        <f t="shared" si="30"/>
        <v>1850.0000000000002</v>
      </c>
      <c r="F114" s="20">
        <f t="shared" si="31"/>
        <v>198.82499999999999</v>
      </c>
      <c r="G114" s="62"/>
      <c r="H114" s="62"/>
    </row>
    <row r="115" spans="1:12" x14ac:dyDescent="0.25">
      <c r="A115" s="75"/>
      <c r="B115" s="53"/>
      <c r="C115" s="30">
        <v>11.25</v>
      </c>
      <c r="D115" s="38">
        <f t="shared" si="29"/>
        <v>2352.7624999999998</v>
      </c>
      <c r="E115" s="20">
        <f t="shared" si="30"/>
        <v>1775</v>
      </c>
      <c r="F115" s="38">
        <f t="shared" si="31"/>
        <v>298.23750000000001</v>
      </c>
      <c r="G115" s="65"/>
      <c r="H115" s="62"/>
    </row>
    <row r="116" spans="1:12" x14ac:dyDescent="0.25">
      <c r="A116" s="75"/>
      <c r="B116" s="53"/>
      <c r="C116" s="15">
        <v>15</v>
      </c>
      <c r="D116" s="20">
        <f t="shared" si="29"/>
        <v>2253.35</v>
      </c>
      <c r="E116" s="20">
        <f t="shared" si="30"/>
        <v>1700</v>
      </c>
      <c r="F116" s="20">
        <f t="shared" si="31"/>
        <v>397.65</v>
      </c>
      <c r="G116" s="65"/>
      <c r="H116" s="62"/>
    </row>
    <row r="117" spans="1:12" x14ac:dyDescent="0.25">
      <c r="A117" s="75"/>
      <c r="B117" s="53"/>
      <c r="G117" s="63"/>
      <c r="H117" s="63"/>
    </row>
    <row r="118" spans="1:12" x14ac:dyDescent="0.25">
      <c r="A118" s="75"/>
      <c r="B118" s="53"/>
      <c r="C118" s="44" t="s">
        <v>35</v>
      </c>
      <c r="D118" s="45">
        <v>1.3254999999999999</v>
      </c>
      <c r="E118" s="45"/>
      <c r="F118" s="45">
        <v>1.2</v>
      </c>
      <c r="G118" s="66"/>
      <c r="H118" s="67"/>
    </row>
    <row r="119" spans="1:12" x14ac:dyDescent="0.25">
      <c r="A119" s="75"/>
      <c r="B119" s="53"/>
      <c r="C119" s="16"/>
      <c r="D119" s="16">
        <f>C1*D118</f>
        <v>2651</v>
      </c>
      <c r="E119" s="16" t="s">
        <v>76</v>
      </c>
      <c r="F119" s="16"/>
      <c r="G119" s="67"/>
      <c r="H119" s="67"/>
    </row>
    <row r="120" spans="1:12" x14ac:dyDescent="0.25">
      <c r="G120" s="63"/>
      <c r="H120" s="63"/>
      <c r="J120" s="5" t="s">
        <v>99</v>
      </c>
      <c r="K120" s="5" t="s">
        <v>101</v>
      </c>
      <c r="L120" s="5" t="s">
        <v>100</v>
      </c>
    </row>
    <row r="121" spans="1:12" x14ac:dyDescent="0.25">
      <c r="A121" s="71" t="s">
        <v>102</v>
      </c>
      <c r="B121" s="56">
        <v>3</v>
      </c>
      <c r="C121" s="20">
        <f>(F121/(D121+F121))*100</f>
        <v>0.29336542801263726</v>
      </c>
      <c r="D121" s="4">
        <f>$D$118*E121</f>
        <v>2651</v>
      </c>
      <c r="E121" s="4">
        <v>2000</v>
      </c>
      <c r="F121" s="4">
        <v>7.8</v>
      </c>
      <c r="G121" s="68"/>
      <c r="H121" s="63"/>
      <c r="L121" s="58">
        <v>20</v>
      </c>
    </row>
    <row r="122" spans="1:12" x14ac:dyDescent="0.25">
      <c r="A122" s="71"/>
      <c r="B122" s="56">
        <v>4</v>
      </c>
      <c r="C122" s="20">
        <f t="shared" ref="C122" si="32">(F122/(D122+F122))*100</f>
        <v>7.6056228943190192</v>
      </c>
      <c r="D122" s="4">
        <f>$D$118*E122</f>
        <v>2385.8999999999996</v>
      </c>
      <c r="E122" s="4">
        <v>1800</v>
      </c>
      <c r="F122" s="4">
        <v>196.4</v>
      </c>
      <c r="G122" s="65"/>
      <c r="H122" s="63"/>
      <c r="L122" s="58">
        <v>20</v>
      </c>
    </row>
    <row r="123" spans="1:12" x14ac:dyDescent="0.25">
      <c r="G123" s="63"/>
      <c r="H123" s="63"/>
      <c r="L123" s="58"/>
    </row>
    <row r="124" spans="1:12" s="5" customFormat="1" x14ac:dyDescent="0.25">
      <c r="A124" s="75" t="s">
        <v>97</v>
      </c>
      <c r="B124" s="53"/>
      <c r="C124" s="31" t="s">
        <v>89</v>
      </c>
      <c r="D124" s="5" t="s">
        <v>69</v>
      </c>
      <c r="E124" s="5" t="s">
        <v>93</v>
      </c>
      <c r="F124" s="5" t="s">
        <v>80</v>
      </c>
      <c r="I124" s="36"/>
      <c r="L124" s="58"/>
    </row>
    <row r="125" spans="1:12" x14ac:dyDescent="0.25">
      <c r="A125" s="75"/>
      <c r="B125" s="53"/>
      <c r="C125" s="15">
        <v>0.25</v>
      </c>
      <c r="D125" s="20">
        <f>$D$132*((100-C125)/100)</f>
        <v>1895.25</v>
      </c>
      <c r="E125" s="20">
        <f>D125/$D$131</f>
        <v>1995</v>
      </c>
      <c r="F125" s="20">
        <f>$D$132*(C125/100)</f>
        <v>4.75</v>
      </c>
      <c r="G125" s="20"/>
      <c r="H125" s="20"/>
    </row>
    <row r="126" spans="1:12" x14ac:dyDescent="0.25">
      <c r="A126" s="75"/>
      <c r="B126" s="53"/>
      <c r="C126" s="15">
        <v>3.75</v>
      </c>
      <c r="D126" s="20">
        <f t="shared" ref="D126:D129" si="33">$D$132*((100-C126)/100)</f>
        <v>1828.75</v>
      </c>
      <c r="E126" s="20">
        <f t="shared" ref="E126:E129" si="34">D126/$D$131</f>
        <v>1925</v>
      </c>
      <c r="F126" s="20">
        <f t="shared" ref="F126:F129" si="35">$D$132*(C126/100)</f>
        <v>71.25</v>
      </c>
      <c r="G126" s="20"/>
      <c r="H126" s="20"/>
    </row>
    <row r="127" spans="1:12" x14ac:dyDescent="0.25">
      <c r="A127" s="75"/>
      <c r="B127" s="53"/>
      <c r="C127" s="15">
        <v>7.5</v>
      </c>
      <c r="D127" s="20">
        <f t="shared" si="33"/>
        <v>1757.5</v>
      </c>
      <c r="E127" s="20">
        <f t="shared" si="34"/>
        <v>1850</v>
      </c>
      <c r="F127" s="20">
        <f t="shared" si="35"/>
        <v>142.5</v>
      </c>
      <c r="G127" s="20"/>
      <c r="H127" s="20"/>
    </row>
    <row r="128" spans="1:12" x14ac:dyDescent="0.25">
      <c r="A128" s="75"/>
      <c r="B128" s="53"/>
      <c r="C128" s="15">
        <v>11.25</v>
      </c>
      <c r="D128" s="20">
        <f t="shared" si="33"/>
        <v>1686.25</v>
      </c>
      <c r="E128" s="20">
        <f t="shared" si="34"/>
        <v>1775</v>
      </c>
      <c r="F128" s="20">
        <f t="shared" si="35"/>
        <v>213.75</v>
      </c>
      <c r="G128" s="20"/>
      <c r="H128" s="20"/>
    </row>
    <row r="129" spans="1:12" x14ac:dyDescent="0.25">
      <c r="A129" s="75"/>
      <c r="B129" s="53"/>
      <c r="C129" s="15">
        <v>15</v>
      </c>
      <c r="D129" s="20">
        <f t="shared" si="33"/>
        <v>1615</v>
      </c>
      <c r="E129" s="20">
        <f t="shared" si="34"/>
        <v>1700</v>
      </c>
      <c r="F129" s="20">
        <f t="shared" si="35"/>
        <v>285</v>
      </c>
      <c r="G129" s="20"/>
      <c r="H129" s="20"/>
    </row>
    <row r="130" spans="1:12" x14ac:dyDescent="0.25">
      <c r="A130" s="75"/>
      <c r="B130" s="53"/>
    </row>
    <row r="131" spans="1:12" x14ac:dyDescent="0.25">
      <c r="A131" s="75"/>
      <c r="B131" s="53"/>
      <c r="C131" s="44" t="s">
        <v>35</v>
      </c>
      <c r="D131" s="45">
        <v>0.95</v>
      </c>
      <c r="E131" s="45"/>
      <c r="F131" s="45">
        <v>1.07</v>
      </c>
      <c r="G131" s="45"/>
      <c r="H131" s="16"/>
    </row>
    <row r="132" spans="1:12" x14ac:dyDescent="0.25">
      <c r="A132" s="75"/>
      <c r="B132" s="53"/>
      <c r="C132" s="16"/>
      <c r="D132" s="16">
        <f>C1*D131</f>
        <v>1900</v>
      </c>
      <c r="E132" s="16" t="s">
        <v>76</v>
      </c>
      <c r="F132" s="16"/>
      <c r="G132" s="16"/>
      <c r="H132" s="16"/>
    </row>
    <row r="133" spans="1:12" x14ac:dyDescent="0.25">
      <c r="J133" s="5" t="s">
        <v>99</v>
      </c>
      <c r="K133" s="5" t="s">
        <v>101</v>
      </c>
      <c r="L133" s="5" t="s">
        <v>100</v>
      </c>
    </row>
    <row r="134" spans="1:12" x14ac:dyDescent="0.25">
      <c r="A134" s="70" t="s">
        <v>102</v>
      </c>
      <c r="B134" s="54">
        <v>6</v>
      </c>
      <c r="C134" s="51">
        <f>(F134/(D134+F134))*100</f>
        <v>0.61202071454726159</v>
      </c>
      <c r="D134" s="41">
        <f>$D$131*E134</f>
        <v>1900</v>
      </c>
      <c r="E134" s="41">
        <v>2000</v>
      </c>
      <c r="F134" s="41">
        <v>11.7</v>
      </c>
      <c r="G134" s="68" t="s">
        <v>103</v>
      </c>
      <c r="L134" s="58">
        <v>20</v>
      </c>
    </row>
    <row r="135" spans="1:12" x14ac:dyDescent="0.25">
      <c r="A135" s="70"/>
      <c r="B135" s="54">
        <v>7</v>
      </c>
      <c r="C135" s="51">
        <f t="shared" ref="C135:C138" si="36">(F135/(D135+F135))*100</f>
        <v>4.9399620813145146</v>
      </c>
      <c r="D135" s="41">
        <f>$D$131*E135</f>
        <v>1805</v>
      </c>
      <c r="E135" s="41">
        <v>1900</v>
      </c>
      <c r="F135" s="41">
        <v>93.8</v>
      </c>
      <c r="G135" s="68" t="s">
        <v>103</v>
      </c>
      <c r="L135" s="58">
        <v>20</v>
      </c>
    </row>
    <row r="136" spans="1:12" x14ac:dyDescent="0.25">
      <c r="A136" s="70"/>
      <c r="B136" s="54">
        <v>8</v>
      </c>
      <c r="C136" s="51">
        <f t="shared" si="36"/>
        <v>8.0002152041749603</v>
      </c>
      <c r="D136" s="41">
        <f>$D$131*E136</f>
        <v>1710</v>
      </c>
      <c r="E136" s="41">
        <v>1800</v>
      </c>
      <c r="F136" s="41">
        <v>148.69999999999999</v>
      </c>
      <c r="G136" s="68" t="s">
        <v>103</v>
      </c>
      <c r="L136" s="58">
        <v>20</v>
      </c>
    </row>
    <row r="137" spans="1:12" x14ac:dyDescent="0.25">
      <c r="A137" s="70"/>
      <c r="B137" s="54">
        <v>9</v>
      </c>
      <c r="C137" s="51">
        <f t="shared" si="36"/>
        <v>11.43108717045631</v>
      </c>
      <c r="D137" s="41">
        <f>$D$131*E137</f>
        <v>1710</v>
      </c>
      <c r="E137" s="41">
        <v>1800</v>
      </c>
      <c r="F137" s="41">
        <v>220.7</v>
      </c>
      <c r="G137" s="68" t="s">
        <v>103</v>
      </c>
      <c r="L137" s="58">
        <v>20</v>
      </c>
    </row>
    <row r="138" spans="1:12" x14ac:dyDescent="0.25">
      <c r="A138" s="70"/>
      <c r="B138" s="54">
        <v>10</v>
      </c>
      <c r="C138" s="51">
        <f t="shared" si="36"/>
        <v>15.165204601565371</v>
      </c>
      <c r="D138" s="41">
        <f>$D$131*E138</f>
        <v>1615</v>
      </c>
      <c r="E138" s="41">
        <v>1700</v>
      </c>
      <c r="F138" s="41">
        <v>288.7</v>
      </c>
      <c r="G138" s="68" t="s">
        <v>103</v>
      </c>
      <c r="L138" s="58">
        <v>20</v>
      </c>
    </row>
  </sheetData>
  <mergeCells count="17">
    <mergeCell ref="A3:A11"/>
    <mergeCell ref="A19:A27"/>
    <mergeCell ref="A42:A50"/>
    <mergeCell ref="A36:A40"/>
    <mergeCell ref="A59:A63"/>
    <mergeCell ref="A134:A138"/>
    <mergeCell ref="A30:A34"/>
    <mergeCell ref="A53:A57"/>
    <mergeCell ref="A76:A80"/>
    <mergeCell ref="A65:A73"/>
    <mergeCell ref="A88:A96"/>
    <mergeCell ref="A98:A106"/>
    <mergeCell ref="A111:A119"/>
    <mergeCell ref="A124:A132"/>
    <mergeCell ref="A82:A86"/>
    <mergeCell ref="A108:A109"/>
    <mergeCell ref="A121:A1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2020-01-13T16:25:49Z</dcterms:modified>
</cp:coreProperties>
</file>