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Viscosity\"/>
    </mc:Choice>
  </mc:AlternateContent>
  <xr:revisionPtr revIDLastSave="0" documentId="13_ncr:1_{7905A6F0-DBC5-4170-A61F-CB6F06A32D69}" xr6:coauthVersionLast="45" xr6:coauthVersionMax="45" xr10:uidLastSave="{00000000-0000-0000-0000-000000000000}"/>
  <bookViews>
    <workbookView xWindow="-1770" yWindow="3390" windowWidth="15945" windowHeight="11385" activeTab="2" xr2:uid="{B7136CE4-8007-46B5-82B9-4587FFE551E7}"/>
  </bookViews>
  <sheets>
    <sheet name="rheology" sheetId="2" r:id="rId1"/>
    <sheet name="solventNpolymerData" sheetId="1" r:id="rId2"/>
    <sheet name="solutionPrepNCar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3" l="1"/>
  <c r="B81" i="3"/>
  <c r="C75" i="3" s="1"/>
  <c r="B71" i="3"/>
  <c r="C65" i="3" s="1"/>
  <c r="B41" i="3"/>
  <c r="B36" i="3" s="1"/>
  <c r="C35" i="3" l="1"/>
  <c r="B64" i="3"/>
  <c r="B34" i="3"/>
  <c r="B68" i="3"/>
  <c r="B38" i="3"/>
  <c r="B67" i="3"/>
  <c r="B66" i="3"/>
  <c r="C74" i="3"/>
  <c r="B65" i="3"/>
  <c r="C78" i="3"/>
  <c r="B35" i="3"/>
  <c r="C68" i="3"/>
  <c r="C77" i="3"/>
  <c r="C34" i="3"/>
  <c r="C67" i="3"/>
  <c r="C76" i="3"/>
  <c r="C38" i="3"/>
  <c r="C66" i="3"/>
  <c r="C37" i="3"/>
  <c r="B74" i="3"/>
  <c r="C36" i="3"/>
  <c r="B78" i="3"/>
  <c r="B77" i="3"/>
  <c r="B76" i="3"/>
  <c r="B75" i="3"/>
  <c r="B37" i="3"/>
  <c r="C64" i="3"/>
  <c r="B61" i="3"/>
  <c r="C58" i="3" s="1"/>
  <c r="B21" i="3"/>
  <c r="B15" i="3" s="1"/>
  <c r="B31" i="3"/>
  <c r="C25" i="3" s="1"/>
  <c r="B51" i="3"/>
  <c r="C46" i="3" s="1"/>
  <c r="E20" i="1"/>
  <c r="H9" i="1"/>
  <c r="H8" i="1"/>
  <c r="H7" i="1"/>
  <c r="H6" i="1"/>
  <c r="H5" i="1"/>
  <c r="H4" i="1"/>
  <c r="H3" i="1"/>
  <c r="H2" i="1"/>
  <c r="E12" i="1"/>
  <c r="E13" i="1"/>
  <c r="E9" i="1"/>
  <c r="E8" i="1"/>
  <c r="E7" i="1"/>
  <c r="E5" i="1"/>
  <c r="E4" i="1"/>
  <c r="E3" i="1"/>
  <c r="E2" i="1"/>
  <c r="E17" i="1"/>
  <c r="E16" i="1"/>
  <c r="E15" i="1"/>
  <c r="E14" i="1"/>
  <c r="E6" i="1"/>
  <c r="D45" i="3" l="1"/>
  <c r="C57" i="3"/>
  <c r="C56" i="3"/>
  <c r="C55" i="3"/>
  <c r="B48" i="3"/>
  <c r="B56" i="3"/>
  <c r="B46" i="3"/>
  <c r="B45" i="3"/>
  <c r="C47" i="3"/>
  <c r="B55" i="3"/>
  <c r="B54" i="3"/>
  <c r="D44" i="3"/>
  <c r="D48" i="3"/>
  <c r="D47" i="3"/>
  <c r="C54" i="3"/>
  <c r="B47" i="3"/>
  <c r="B58" i="3"/>
  <c r="B57" i="3"/>
  <c r="C45" i="3"/>
  <c r="D46" i="3"/>
  <c r="B44" i="3"/>
  <c r="C44" i="3"/>
  <c r="C48" i="3"/>
  <c r="B16" i="3"/>
  <c r="B17" i="3"/>
  <c r="B25" i="3"/>
  <c r="B18" i="3"/>
  <c r="D24" i="3"/>
  <c r="D28" i="3"/>
  <c r="B24" i="3"/>
  <c r="C14" i="3"/>
  <c r="D26" i="3"/>
  <c r="C15" i="3"/>
  <c r="C28" i="3"/>
  <c r="D25" i="3"/>
  <c r="C16" i="3"/>
  <c r="B28" i="3"/>
  <c r="D27" i="3"/>
  <c r="C24" i="3"/>
  <c r="C17" i="3"/>
  <c r="C27" i="3"/>
  <c r="C18" i="3"/>
  <c r="B27" i="3"/>
  <c r="B14" i="3"/>
  <c r="C26" i="3"/>
  <c r="B26" i="3"/>
</calcChain>
</file>

<file path=xl/sharedStrings.xml><?xml version="1.0" encoding="utf-8"?>
<sst xmlns="http://schemas.openxmlformats.org/spreadsheetml/2006/main" count="201" uniqueCount="99">
  <si>
    <t>Pa.s</t>
  </si>
  <si>
    <t>Pa</t>
  </si>
  <si>
    <t>1/s</t>
  </si>
  <si>
    <t>°C</t>
  </si>
  <si>
    <t>PEO</t>
  </si>
  <si>
    <t>POLY(ETHYLENE OXIDE)</t>
  </si>
  <si>
    <t>DICHLOROMETHANE</t>
  </si>
  <si>
    <t>N,N-DIMETHYLACETAMIDE</t>
  </si>
  <si>
    <t>2-BUTANONE</t>
  </si>
  <si>
    <t>CHLOROFORM</t>
  </si>
  <si>
    <t>1-METHYL-2-PYRROLIDINONE</t>
  </si>
  <si>
    <t>N,N-DIMETHYLFORMAMIDE</t>
  </si>
  <si>
    <t>TETRAHYDROFURAN</t>
  </si>
  <si>
    <t>POLY(9-VINYLCARBAZOLE)</t>
  </si>
  <si>
    <t>POLY(STYRENE-CO-ALPHA-METHYLSTYRENE)</t>
  </si>
  <si>
    <t>270997-100ML</t>
  </si>
  <si>
    <t>38840-1L-F</t>
  </si>
  <si>
    <t>360473-500ML</t>
  </si>
  <si>
    <t>C2432-1L</t>
  </si>
  <si>
    <t>328634-100ML</t>
  </si>
  <si>
    <t>227056-100ML</t>
  </si>
  <si>
    <t>401757-100ML</t>
  </si>
  <si>
    <t>182605-5G</t>
  </si>
  <si>
    <t>428329-5G</t>
  </si>
  <si>
    <t>POLYANILINE (EMERALDINE SALT)</t>
  </si>
  <si>
    <t>457205-250G</t>
  </si>
  <si>
    <t>430072-1KG</t>
  </si>
  <si>
    <t>430102-1KG</t>
  </si>
  <si>
    <t>SU-8 2002</t>
  </si>
  <si>
    <t>NA</t>
  </si>
  <si>
    <t>name</t>
  </si>
  <si>
    <t>189456-250G</t>
  </si>
  <si>
    <t>sku</t>
  </si>
  <si>
    <t>POLY(STYRENE-CO-BUTADIENE)</t>
  </si>
  <si>
    <t>POLYSTYRENE</t>
  </si>
  <si>
    <t>g/ml</t>
  </si>
  <si>
    <t>vapor density (vs air)</t>
  </si>
  <si>
    <t>mol wt</t>
  </si>
  <si>
    <t>soluble</t>
  </si>
  <si>
    <t>insoluble</t>
  </si>
  <si>
    <t>hydrocarbons, esters, ketones</t>
  </si>
  <si>
    <t>water, alcohols, glycols</t>
  </si>
  <si>
    <t>vapour pressure (mmHg)</t>
  </si>
  <si>
    <t>conductivity (S/cm)</t>
  </si>
  <si>
    <t>density (g/ml)</t>
  </si>
  <si>
    <t>PEO wt% in SU-8 2002</t>
  </si>
  <si>
    <t>abbr</t>
  </si>
  <si>
    <t>DCM</t>
  </si>
  <si>
    <t>DMAc</t>
  </si>
  <si>
    <t>MEK</t>
  </si>
  <si>
    <t>CHL</t>
  </si>
  <si>
    <t>DMF</t>
  </si>
  <si>
    <t>NMP</t>
  </si>
  <si>
    <t>SU8</t>
  </si>
  <si>
    <t>THF</t>
  </si>
  <si>
    <t>PVK</t>
  </si>
  <si>
    <t>PANI</t>
  </si>
  <si>
    <t>PS</t>
  </si>
  <si>
    <t>PSB</t>
  </si>
  <si>
    <t>PSMS</t>
  </si>
  <si>
    <t>217964-100G</t>
  </si>
  <si>
    <t>TBT</t>
  </si>
  <si>
    <t>TETRABUTYLAMMONIUM TETRAFLUOROBORATE</t>
  </si>
  <si>
    <t>methanol: soluble 10%</t>
  </si>
  <si>
    <t>m su8 [mg]</t>
  </si>
  <si>
    <t>m PEO [mg]</t>
  </si>
  <si>
    <t>m TBT [mg]</t>
  </si>
  <si>
    <t>shear rate 25 [1/s]</t>
  </si>
  <si>
    <t>stress 25 [Pa]</t>
  </si>
  <si>
    <t>viscosity 25 [Pa.s]</t>
  </si>
  <si>
    <t>Temperature 25 [°C]</t>
  </si>
  <si>
    <t>m THF [mg]</t>
  </si>
  <si>
    <t>m PS [mg]</t>
  </si>
  <si>
    <t>stress 20 [Pa]</t>
  </si>
  <si>
    <t>shear rate 20 [1/s]</t>
  </si>
  <si>
    <t>viscosity 20 [Pa.s]</t>
  </si>
  <si>
    <t>Temperature 20 [°C]</t>
  </si>
  <si>
    <t>m PSB [mg]</t>
  </si>
  <si>
    <t>m DMF [mg]</t>
  </si>
  <si>
    <t>PAN</t>
  </si>
  <si>
    <t>POLYACRYLONITRILE</t>
  </si>
  <si>
    <t>181315-100G</t>
  </si>
  <si>
    <t>m NMP [mg]</t>
  </si>
  <si>
    <t>m PANI [mg]</t>
  </si>
  <si>
    <t>m PAN [mg]</t>
  </si>
  <si>
    <t>g</t>
  </si>
  <si>
    <t>m CHL [mg]</t>
  </si>
  <si>
    <t>m PVK [mg]</t>
  </si>
  <si>
    <t>m DCM [mg]</t>
  </si>
  <si>
    <t>m PSMS [mg]</t>
  </si>
  <si>
    <t>(prepare 2 ml of solution; times 1000 to get cuantities in mg)</t>
  </si>
  <si>
    <t>PEO/TBT wt% in SU8</t>
  </si>
  <si>
    <t>PS wt% in THF</t>
  </si>
  <si>
    <t>PSB wt% in THF/DMF</t>
  </si>
  <si>
    <t>PSB wt% in NMP</t>
  </si>
  <si>
    <t>PANI/PAN wt% in NMP</t>
  </si>
  <si>
    <t>PVK wt% in CHL</t>
  </si>
  <si>
    <t>PVK wt% in DCM</t>
  </si>
  <si>
    <t>PSMS wt% in DMF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</si>
</sst>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9" formatCode="0.0000"/>
    <numFmt numFmtId="170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1"/>
      <color rgb="FF000000"/>
      <name val="Consolas"/>
      <family val="3"/>
    </font>
    <font>
      <sz val="14"/>
      <color theme="1"/>
      <name val="Consolas"/>
      <family val="3"/>
    </font>
    <font>
      <b/>
      <sz val="11"/>
      <color rgb="FF00B0F0"/>
      <name val="Consolas"/>
      <family val="3"/>
    </font>
    <font>
      <sz val="11"/>
      <color theme="1" tint="0.49998474074526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69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 applyAlignment="1">
      <alignment shrinkToFit="1"/>
    </xf>
    <xf numFmtId="0" fontId="1" fillId="0" borderId="0" xfId="0" applyFont="1" applyAlignment="1">
      <alignment horizontal="right"/>
    </xf>
    <xf numFmtId="0" fontId="6" fillId="0" borderId="0" xfId="0" applyFont="1"/>
    <xf numFmtId="164" fontId="1" fillId="0" borderId="0" xfId="0" applyNumberFormat="1" applyFont="1"/>
    <xf numFmtId="0" fontId="6" fillId="2" borderId="0" xfId="0" applyFont="1" applyFill="1"/>
    <xf numFmtId="0" fontId="4" fillId="2" borderId="0" xfId="0" applyFont="1" applyFill="1"/>
    <xf numFmtId="2" fontId="5" fillId="2" borderId="0" xfId="0" applyNumberFormat="1" applyFont="1" applyFill="1" applyAlignment="1">
      <alignment horizontal="right" vertical="center" wrapText="1"/>
    </xf>
    <xf numFmtId="2" fontId="5" fillId="2" borderId="0" xfId="0" applyNumberFormat="1" applyFont="1" applyFill="1" applyBorder="1" applyAlignment="1">
      <alignment horizontal="right" vertical="center" wrapText="1"/>
    </xf>
    <xf numFmtId="0" fontId="1" fillId="2" borderId="0" xfId="0" applyFont="1" applyFill="1"/>
    <xf numFmtId="0" fontId="2" fillId="2" borderId="0" xfId="0" applyFont="1" applyFill="1"/>
    <xf numFmtId="2" fontId="1" fillId="0" borderId="0" xfId="0" applyNumberFormat="1" applyFont="1"/>
    <xf numFmtId="0" fontId="7" fillId="0" borderId="0" xfId="0" applyFont="1"/>
    <xf numFmtId="0" fontId="4" fillId="0" borderId="0" xfId="0" applyFont="1" applyAlignment="1">
      <alignment vertical="center"/>
    </xf>
    <xf numFmtId="2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170" fontId="1" fillId="0" borderId="0" xfId="0" applyNumberFormat="1" applyFont="1"/>
    <xf numFmtId="170" fontId="8" fillId="0" borderId="0" xfId="0" applyNumberFormat="1" applyFont="1" applyAlignment="1">
      <alignment horizontal="right"/>
    </xf>
    <xf numFmtId="170" fontId="8" fillId="0" borderId="0" xfId="0" applyNumberFormat="1" applyFont="1" applyAlignment="1">
      <alignment horizontal="right" vertical="center" wrapText="1"/>
    </xf>
    <xf numFmtId="170" fontId="8" fillId="0" borderId="0" xfId="0" applyNumberFormat="1" applyFont="1" applyBorder="1" applyAlignment="1">
      <alignment horizontal="right"/>
    </xf>
    <xf numFmtId="170" fontId="8" fillId="0" borderId="0" xfId="0" applyNumberFormat="1" applyFont="1" applyBorder="1" applyAlignment="1">
      <alignment horizontal="right" vertical="center" wrapText="1"/>
    </xf>
    <xf numFmtId="0" fontId="7" fillId="3" borderId="0" xfId="0" applyFont="1" applyFill="1"/>
    <xf numFmtId="0" fontId="2" fillId="3" borderId="0" xfId="0" applyFont="1" applyFill="1"/>
    <xf numFmtId="0" fontId="1" fillId="3" borderId="0" xfId="0" applyFont="1" applyFill="1"/>
    <xf numFmtId="170" fontId="1" fillId="3" borderId="0" xfId="0" applyNumberFormat="1" applyFont="1" applyFill="1"/>
    <xf numFmtId="169" fontId="3" fillId="3" borderId="0" xfId="0" applyNumberFormat="1" applyFont="1" applyFill="1"/>
    <xf numFmtId="0" fontId="3" fillId="3" borderId="0" xfId="0" applyFont="1" applyFill="1"/>
    <xf numFmtId="0" fontId="4" fillId="0" borderId="0" xfId="0" applyFont="1" applyAlignment="1">
      <alignment shrinkToFit="1"/>
    </xf>
    <xf numFmtId="0" fontId="3" fillId="4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/>
    <xf numFmtId="0" fontId="3" fillId="6" borderId="0" xfId="0" applyFont="1" applyFill="1"/>
    <xf numFmtId="0" fontId="1" fillId="3" borderId="0" xfId="0" applyFont="1" applyFill="1" applyAlignment="1">
      <alignment horizontal="right"/>
    </xf>
    <xf numFmtId="2" fontId="1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9607-5DC3-4C9F-95FC-45D8E3B32FD0}">
  <dimension ref="A1:G20"/>
  <sheetViews>
    <sheetView workbookViewId="0">
      <selection activeCell="B1" sqref="B1:E6"/>
    </sheetView>
  </sheetViews>
  <sheetFormatPr defaultRowHeight="15" x14ac:dyDescent="0.25"/>
  <cols>
    <col min="1" max="1" width="20.140625" bestFit="1" customWidth="1"/>
    <col min="2" max="3" width="9.28515625" bestFit="1" customWidth="1"/>
    <col min="4" max="5" width="9.5703125" bestFit="1" customWidth="1"/>
  </cols>
  <sheetData>
    <row r="1" spans="1:7" x14ac:dyDescent="0.25">
      <c r="A1" t="s">
        <v>45</v>
      </c>
      <c r="B1" t="s">
        <v>1</v>
      </c>
      <c r="C1" t="s">
        <v>2</v>
      </c>
      <c r="D1" t="s">
        <v>0</v>
      </c>
      <c r="E1" t="s">
        <v>3</v>
      </c>
    </row>
    <row r="2" spans="1:7" x14ac:dyDescent="0.25">
      <c r="A2" s="1">
        <v>0</v>
      </c>
      <c r="B2" s="3">
        <v>2.5008191666666666E-3</v>
      </c>
      <c r="C2" s="3">
        <v>2.9630584166666668E-2</v>
      </c>
      <c r="D2" s="3">
        <v>0.15952790000000003</v>
      </c>
      <c r="E2" s="3">
        <v>25.000666666666664</v>
      </c>
    </row>
    <row r="3" spans="1:7" x14ac:dyDescent="0.25">
      <c r="A3" s="1">
        <v>0.25</v>
      </c>
      <c r="B3" s="3">
        <v>1.1454375999999999E-2</v>
      </c>
      <c r="C3" s="3">
        <v>2.1552710000000003E-2</v>
      </c>
      <c r="D3" s="3">
        <v>0.75992060000000006</v>
      </c>
      <c r="E3" s="3">
        <v>25.0001</v>
      </c>
    </row>
    <row r="4" spans="1:7" x14ac:dyDescent="0.25">
      <c r="A4" s="1">
        <v>0.5</v>
      </c>
      <c r="B4" s="3">
        <v>0.29249992307692307</v>
      </c>
      <c r="C4" s="3">
        <v>3.491015153846154E-2</v>
      </c>
      <c r="D4" s="3">
        <v>16.825127692307692</v>
      </c>
      <c r="E4" s="3">
        <v>25</v>
      </c>
    </row>
    <row r="5" spans="1:7" x14ac:dyDescent="0.25">
      <c r="A5" s="1">
        <v>0.75</v>
      </c>
      <c r="B5" s="3">
        <v>0.75534333333333326</v>
      </c>
      <c r="C5" s="3">
        <v>8.2608486111111101E-2</v>
      </c>
      <c r="D5" s="3">
        <v>34.761310000000002</v>
      </c>
      <c r="E5" s="3">
        <v>25.000055555555555</v>
      </c>
    </row>
    <row r="6" spans="1:7" x14ac:dyDescent="0.25">
      <c r="A6" s="1">
        <v>1</v>
      </c>
      <c r="B6" s="3">
        <v>1.0604903529411764</v>
      </c>
      <c r="C6" s="3">
        <v>6.9187764117647058E-2</v>
      </c>
      <c r="D6" s="3">
        <v>50.084594705882346</v>
      </c>
      <c r="E6" s="3">
        <v>25.000294117647062</v>
      </c>
    </row>
    <row r="13" spans="1:7" x14ac:dyDescent="0.25">
      <c r="G13" s="2"/>
    </row>
    <row r="15" spans="1:7" x14ac:dyDescent="0.25">
      <c r="C15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91C-5F93-480D-978C-2A064FA643C9}">
  <dimension ref="A1:I20"/>
  <sheetViews>
    <sheetView workbookViewId="0">
      <selection activeCell="D18" sqref="D18"/>
    </sheetView>
  </sheetViews>
  <sheetFormatPr defaultRowHeight="15" x14ac:dyDescent="0.25"/>
  <cols>
    <col min="1" max="1" width="14.85546875" style="6" bestFit="1" customWidth="1"/>
    <col min="2" max="2" width="5.5703125" style="6" bestFit="1" customWidth="1"/>
    <col min="3" max="3" width="27.7109375" style="6" customWidth="1"/>
    <col min="4" max="4" width="11.140625" style="6" customWidth="1"/>
    <col min="5" max="5" width="6.7109375" style="6" bestFit="1" customWidth="1"/>
    <col min="6" max="6" width="26.7109375" style="6" bestFit="1" customWidth="1"/>
    <col min="7" max="7" width="17.140625" style="6" customWidth="1"/>
    <col min="8" max="16384" width="9.140625" style="6"/>
  </cols>
  <sheetData>
    <row r="1" spans="1:9" s="9" customFormat="1" x14ac:dyDescent="0.25">
      <c r="A1" s="9" t="s">
        <v>32</v>
      </c>
      <c r="B1" s="9" t="s">
        <v>46</v>
      </c>
      <c r="C1" s="9" t="s">
        <v>30</v>
      </c>
      <c r="D1" s="9" t="s">
        <v>44</v>
      </c>
      <c r="F1" s="9" t="s">
        <v>36</v>
      </c>
      <c r="G1" s="9" t="s">
        <v>42</v>
      </c>
    </row>
    <row r="2" spans="1:9" s="9" customFormat="1" x14ac:dyDescent="0.25">
      <c r="A2" s="7" t="s">
        <v>15</v>
      </c>
      <c r="B2" s="38" t="s">
        <v>47</v>
      </c>
      <c r="C2" s="6" t="s">
        <v>6</v>
      </c>
      <c r="D2" s="8">
        <v>1.3254999999999999</v>
      </c>
      <c r="E2" s="6" t="str">
        <f>"@20°C"</f>
        <v>@20°C</v>
      </c>
      <c r="F2" s="6">
        <v>2.9</v>
      </c>
      <c r="G2" s="6">
        <v>353.99</v>
      </c>
      <c r="H2" s="6" t="str">
        <f>"@20°C"</f>
        <v>@20°C</v>
      </c>
    </row>
    <row r="3" spans="1:9" x14ac:dyDescent="0.25">
      <c r="A3" s="7" t="s">
        <v>16</v>
      </c>
      <c r="B3" s="7" t="s">
        <v>48</v>
      </c>
      <c r="C3" s="6" t="s">
        <v>7</v>
      </c>
      <c r="D3" s="8">
        <v>0.94299999999999995</v>
      </c>
      <c r="E3" s="6" t="str">
        <f>"@20°C"</f>
        <v>@20°C</v>
      </c>
      <c r="F3" s="6">
        <v>3</v>
      </c>
      <c r="G3" s="6">
        <v>2</v>
      </c>
      <c r="H3" s="6" t="str">
        <f>"@25°C"</f>
        <v>@25°C</v>
      </c>
    </row>
    <row r="4" spans="1:9" x14ac:dyDescent="0.25">
      <c r="A4" s="7" t="s">
        <v>17</v>
      </c>
      <c r="B4" s="7" t="s">
        <v>49</v>
      </c>
      <c r="C4" s="6" t="s">
        <v>8</v>
      </c>
      <c r="D4" s="8">
        <v>0.80600000000000005</v>
      </c>
      <c r="E4" s="6" t="str">
        <f>"@20°C"</f>
        <v>@20°C</v>
      </c>
      <c r="F4" s="6">
        <v>2.4900000000000002</v>
      </c>
      <c r="G4" s="6">
        <v>71</v>
      </c>
      <c r="H4" s="6" t="str">
        <f>"@20°C"</f>
        <v>@20°C</v>
      </c>
    </row>
    <row r="5" spans="1:9" x14ac:dyDescent="0.25">
      <c r="A5" s="7" t="s">
        <v>18</v>
      </c>
      <c r="B5" s="38" t="s">
        <v>50</v>
      </c>
      <c r="C5" s="6" t="s">
        <v>9</v>
      </c>
      <c r="D5" s="8">
        <v>1.4832000000000001</v>
      </c>
      <c r="E5" s="6" t="str">
        <f>"@20°C"</f>
        <v>@20°C</v>
      </c>
      <c r="F5" s="6">
        <v>4.0999999999999996</v>
      </c>
      <c r="G5" s="6">
        <v>160</v>
      </c>
      <c r="H5" s="6" t="str">
        <f>"@20°C"</f>
        <v>@20°C</v>
      </c>
    </row>
    <row r="6" spans="1:9" x14ac:dyDescent="0.25">
      <c r="A6" s="7" t="s">
        <v>19</v>
      </c>
      <c r="B6" s="39" t="s">
        <v>52</v>
      </c>
      <c r="C6" s="6" t="s">
        <v>10</v>
      </c>
      <c r="D6" s="8">
        <v>1.0269999999999999</v>
      </c>
      <c r="E6" s="6" t="str">
        <f>"@25°C"</f>
        <v>@25°C</v>
      </c>
      <c r="F6" s="6">
        <v>3.4</v>
      </c>
      <c r="G6" s="6">
        <v>0.28999999999999998</v>
      </c>
      <c r="H6" s="6" t="str">
        <f>"@20°C"</f>
        <v>@20°C</v>
      </c>
    </row>
    <row r="7" spans="1:9" x14ac:dyDescent="0.25">
      <c r="A7" s="7" t="s">
        <v>20</v>
      </c>
      <c r="B7" s="38" t="s">
        <v>51</v>
      </c>
      <c r="C7" s="6" t="s">
        <v>11</v>
      </c>
      <c r="D7" s="8">
        <v>0.95</v>
      </c>
      <c r="E7" s="6" t="str">
        <f>"@20°C"</f>
        <v>@20°C</v>
      </c>
      <c r="F7" s="6">
        <v>2.5</v>
      </c>
      <c r="G7" s="6">
        <v>2.7</v>
      </c>
      <c r="H7" s="6" t="str">
        <f>"@20°C"</f>
        <v>@20°C</v>
      </c>
    </row>
    <row r="8" spans="1:9" x14ac:dyDescent="0.25">
      <c r="A8" s="6" t="s">
        <v>29</v>
      </c>
      <c r="B8" s="41" t="s">
        <v>53</v>
      </c>
      <c r="C8" s="7" t="s">
        <v>28</v>
      </c>
      <c r="D8" s="8">
        <v>1.123</v>
      </c>
      <c r="E8" s="6" t="str">
        <f>"@20°C"</f>
        <v>@20°C</v>
      </c>
      <c r="F8" s="6" t="s">
        <v>29</v>
      </c>
      <c r="G8" s="6">
        <v>8.6999999999999993</v>
      </c>
      <c r="H8" s="6" t="str">
        <f>"@20°C"</f>
        <v>@20°C</v>
      </c>
    </row>
    <row r="9" spans="1:9" x14ac:dyDescent="0.25">
      <c r="A9" s="7" t="s">
        <v>21</v>
      </c>
      <c r="B9" s="38" t="s">
        <v>54</v>
      </c>
      <c r="C9" s="6" t="s">
        <v>12</v>
      </c>
      <c r="D9" s="8">
        <v>0.88800000000000001</v>
      </c>
      <c r="E9" s="6" t="str">
        <f>"@20°C"</f>
        <v>@20°C</v>
      </c>
      <c r="F9" s="6">
        <v>2.5</v>
      </c>
      <c r="G9" s="6">
        <v>143</v>
      </c>
      <c r="H9" s="6" t="str">
        <f>"@20°C"</f>
        <v>@20°C</v>
      </c>
    </row>
    <row r="11" spans="1:9" s="9" customFormat="1" x14ac:dyDescent="0.25">
      <c r="A11" s="9" t="s">
        <v>32</v>
      </c>
      <c r="C11" s="9" t="s">
        <v>30</v>
      </c>
      <c r="D11" s="9" t="s">
        <v>44</v>
      </c>
      <c r="F11" s="9" t="s">
        <v>37</v>
      </c>
      <c r="G11" s="9" t="s">
        <v>43</v>
      </c>
      <c r="H11" s="37" t="s">
        <v>38</v>
      </c>
      <c r="I11" s="37" t="s">
        <v>39</v>
      </c>
    </row>
    <row r="12" spans="1:9" x14ac:dyDescent="0.25">
      <c r="A12" s="7" t="s">
        <v>22</v>
      </c>
      <c r="B12" s="38" t="s">
        <v>55</v>
      </c>
      <c r="C12" s="6" t="s">
        <v>13</v>
      </c>
      <c r="D12" s="8">
        <v>1.2</v>
      </c>
      <c r="E12" s="6" t="str">
        <f>"@25°C"</f>
        <v>@25°C</v>
      </c>
      <c r="F12" s="10">
        <v>1100000</v>
      </c>
      <c r="G12" s="6" t="s">
        <v>29</v>
      </c>
      <c r="H12" s="11" t="s">
        <v>29</v>
      </c>
      <c r="I12" s="11" t="s">
        <v>29</v>
      </c>
    </row>
    <row r="13" spans="1:9" x14ac:dyDescent="0.25">
      <c r="A13" s="7" t="s">
        <v>23</v>
      </c>
      <c r="B13" s="39" t="s">
        <v>56</v>
      </c>
      <c r="C13" s="6" t="s">
        <v>24</v>
      </c>
      <c r="D13" s="8">
        <v>1.2450000000000001</v>
      </c>
      <c r="E13" s="6" t="str">
        <f>"@20°C"</f>
        <v>@20°C</v>
      </c>
      <c r="F13" s="10">
        <v>15000</v>
      </c>
      <c r="G13" s="6">
        <v>3</v>
      </c>
      <c r="H13" s="11" t="s">
        <v>40</v>
      </c>
      <c r="I13" s="11" t="s">
        <v>41</v>
      </c>
    </row>
    <row r="14" spans="1:9" x14ac:dyDescent="0.25">
      <c r="A14" s="7" t="s">
        <v>25</v>
      </c>
      <c r="B14" s="7" t="s">
        <v>59</v>
      </c>
      <c r="C14" s="6" t="s">
        <v>14</v>
      </c>
      <c r="D14" s="8">
        <v>1.07</v>
      </c>
      <c r="E14" s="6" t="str">
        <f>"@25°C"</f>
        <v>@25°C</v>
      </c>
      <c r="F14" s="6" t="s">
        <v>29</v>
      </c>
      <c r="G14" s="6" t="s">
        <v>29</v>
      </c>
      <c r="H14" s="11" t="s">
        <v>40</v>
      </c>
      <c r="I14" s="11" t="s">
        <v>41</v>
      </c>
    </row>
    <row r="15" spans="1:9" x14ac:dyDescent="0.25">
      <c r="A15" s="7" t="s">
        <v>26</v>
      </c>
      <c r="B15" s="38" t="s">
        <v>58</v>
      </c>
      <c r="C15" s="6" t="s">
        <v>33</v>
      </c>
      <c r="D15" s="8">
        <v>1.04</v>
      </c>
      <c r="E15" s="6" t="str">
        <f>"@25°C"</f>
        <v>@25°C</v>
      </c>
      <c r="F15" s="6" t="s">
        <v>29</v>
      </c>
      <c r="G15" s="6" t="s">
        <v>29</v>
      </c>
      <c r="H15" s="11" t="s">
        <v>29</v>
      </c>
      <c r="I15" s="11" t="s">
        <v>29</v>
      </c>
    </row>
    <row r="16" spans="1:9" x14ac:dyDescent="0.25">
      <c r="A16" s="7" t="s">
        <v>27</v>
      </c>
      <c r="B16" s="38" t="s">
        <v>57</v>
      </c>
      <c r="C16" s="6" t="s">
        <v>34</v>
      </c>
      <c r="D16" s="8">
        <v>1.06</v>
      </c>
      <c r="E16" s="6" t="str">
        <f>"@25°C"</f>
        <v>@25°C</v>
      </c>
      <c r="F16" s="10">
        <v>192000</v>
      </c>
      <c r="G16" s="6" t="s">
        <v>29</v>
      </c>
      <c r="H16" s="11" t="s">
        <v>29</v>
      </c>
      <c r="I16" s="11" t="s">
        <v>29</v>
      </c>
    </row>
    <row r="17" spans="1:9" x14ac:dyDescent="0.25">
      <c r="A17" s="6" t="s">
        <v>31</v>
      </c>
      <c r="B17" s="41" t="s">
        <v>4</v>
      </c>
      <c r="C17" s="7" t="s">
        <v>5</v>
      </c>
      <c r="D17" s="8">
        <v>1.21</v>
      </c>
      <c r="E17" s="6" t="str">
        <f>"@25°C"</f>
        <v>@25°C</v>
      </c>
      <c r="F17" s="10">
        <v>900000</v>
      </c>
      <c r="G17" s="6" t="s">
        <v>29</v>
      </c>
      <c r="H17" s="11" t="s">
        <v>29</v>
      </c>
      <c r="I17" s="11" t="s">
        <v>29</v>
      </c>
    </row>
    <row r="18" spans="1:9" x14ac:dyDescent="0.25">
      <c r="A18" s="6" t="s">
        <v>60</v>
      </c>
      <c r="B18" s="41" t="s">
        <v>61</v>
      </c>
      <c r="C18" s="6" t="s">
        <v>62</v>
      </c>
      <c r="D18" s="8">
        <v>0.4</v>
      </c>
      <c r="E18" s="6" t="s">
        <v>29</v>
      </c>
      <c r="F18" s="6" t="s">
        <v>29</v>
      </c>
      <c r="G18" s="6" t="s">
        <v>29</v>
      </c>
      <c r="H18" s="11" t="s">
        <v>63</v>
      </c>
      <c r="I18" s="11" t="s">
        <v>29</v>
      </c>
    </row>
    <row r="19" spans="1:9" x14ac:dyDescent="0.25">
      <c r="H19" s="11"/>
      <c r="I19" s="11"/>
    </row>
    <row r="20" spans="1:9" x14ac:dyDescent="0.25">
      <c r="A20" s="6" t="s">
        <v>81</v>
      </c>
      <c r="B20" s="40" t="s">
        <v>79</v>
      </c>
      <c r="C20" s="6" t="s">
        <v>80</v>
      </c>
      <c r="D20" s="6">
        <v>1.1839999999999999</v>
      </c>
      <c r="E20" s="6" t="str">
        <f>"@25°C"</f>
        <v>@25°C</v>
      </c>
      <c r="F20" s="10">
        <v>150000</v>
      </c>
      <c r="G20" s="6" t="s">
        <v>29</v>
      </c>
      <c r="H20" s="11" t="s">
        <v>29</v>
      </c>
      <c r="I20" s="11" t="s">
        <v>29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13E4-9BA3-456A-A7BC-B2736832302E}">
  <dimension ref="A1:M81"/>
  <sheetViews>
    <sheetView tabSelected="1" workbookViewId="0">
      <selection activeCell="G9" sqref="G9"/>
    </sheetView>
  </sheetViews>
  <sheetFormatPr defaultRowHeight="15" x14ac:dyDescent="0.25"/>
  <cols>
    <col min="1" max="1" width="23.140625" style="4" bestFit="1" customWidth="1"/>
    <col min="2" max="3" width="13.7109375" style="4" bestFit="1" customWidth="1"/>
    <col min="4" max="4" width="12.42578125" style="4" customWidth="1"/>
    <col min="5" max="5" width="0.42578125" style="19" customWidth="1"/>
    <col min="6" max="6" width="17.28515625" style="4" bestFit="1" customWidth="1"/>
    <col min="7" max="9" width="23.140625" style="4" bestFit="1" customWidth="1"/>
    <col min="10" max="10" width="17.28515625" style="4" bestFit="1" customWidth="1"/>
    <col min="11" max="13" width="23.140625" style="4" bestFit="1" customWidth="1"/>
    <col min="14" max="16384" width="9.140625" style="4"/>
  </cols>
  <sheetData>
    <row r="1" spans="1:13" s="13" customFormat="1" ht="18.75" x14ac:dyDescent="0.3">
      <c r="A1" s="13">
        <v>2000</v>
      </c>
      <c r="B1" s="13" t="s">
        <v>90</v>
      </c>
      <c r="E1" s="15"/>
    </row>
    <row r="3" spans="1:13" s="9" customFormat="1" x14ac:dyDescent="0.25">
      <c r="A3" s="22" t="s">
        <v>91</v>
      </c>
      <c r="B3" s="9" t="s">
        <v>64</v>
      </c>
      <c r="C3" s="9" t="s">
        <v>65</v>
      </c>
      <c r="D3" s="9" t="s">
        <v>66</v>
      </c>
      <c r="E3" s="16"/>
      <c r="F3" s="5" t="s">
        <v>68</v>
      </c>
      <c r="G3" s="5" t="s">
        <v>67</v>
      </c>
      <c r="H3" s="5" t="s">
        <v>69</v>
      </c>
      <c r="I3" s="5" t="s">
        <v>70</v>
      </c>
      <c r="J3" s="5" t="s">
        <v>73</v>
      </c>
      <c r="K3" s="5" t="s">
        <v>74</v>
      </c>
      <c r="L3" s="5" t="s">
        <v>75</v>
      </c>
      <c r="M3" s="5" t="s">
        <v>76</v>
      </c>
    </row>
    <row r="4" spans="1:13" s="12" customFormat="1" x14ac:dyDescent="0.25">
      <c r="A4" s="24">
        <v>0</v>
      </c>
      <c r="B4" s="27">
        <v>2246</v>
      </c>
      <c r="C4" s="28">
        <v>0</v>
      </c>
      <c r="D4" s="28">
        <v>11.28</v>
      </c>
      <c r="E4" s="17"/>
      <c r="F4" s="14">
        <v>2.5008191666666666E-3</v>
      </c>
      <c r="G4" s="14">
        <v>2.9630584166666668E-2</v>
      </c>
      <c r="H4" s="14">
        <v>0.15952790000000003</v>
      </c>
      <c r="I4" s="14">
        <v>25.000666666666664</v>
      </c>
    </row>
    <row r="5" spans="1:13" s="12" customFormat="1" x14ac:dyDescent="0.25">
      <c r="A5" s="24">
        <v>0.25</v>
      </c>
      <c r="B5" s="27">
        <v>2246</v>
      </c>
      <c r="C5" s="28">
        <v>5.65</v>
      </c>
      <c r="D5" s="28">
        <v>11.32</v>
      </c>
      <c r="E5" s="17"/>
      <c r="F5" s="14">
        <v>1.1454375999999999E-2</v>
      </c>
      <c r="G5" s="14">
        <v>2.1552710000000003E-2</v>
      </c>
      <c r="H5" s="14">
        <v>0.75992060000000006</v>
      </c>
      <c r="I5" s="14">
        <v>25.0001</v>
      </c>
    </row>
    <row r="6" spans="1:13" s="12" customFormat="1" x14ac:dyDescent="0.25">
      <c r="A6" s="24">
        <v>0.5</v>
      </c>
      <c r="B6" s="27">
        <v>2246</v>
      </c>
      <c r="C6" s="28">
        <v>11.34</v>
      </c>
      <c r="D6" s="28">
        <v>11.34</v>
      </c>
      <c r="E6" s="17"/>
      <c r="F6" s="14">
        <v>0.29249992307692307</v>
      </c>
      <c r="G6" s="14">
        <v>3.491015153846154E-2</v>
      </c>
      <c r="H6" s="14">
        <v>16.825127692307692</v>
      </c>
      <c r="I6" s="14">
        <v>25</v>
      </c>
    </row>
    <row r="7" spans="1:13" s="12" customFormat="1" x14ac:dyDescent="0.25">
      <c r="A7" s="24">
        <v>0.75</v>
      </c>
      <c r="B7" s="27">
        <v>2246</v>
      </c>
      <c r="C7" s="28">
        <v>17.059999999999999</v>
      </c>
      <c r="D7" s="28">
        <v>11.37</v>
      </c>
      <c r="E7" s="17"/>
      <c r="F7" s="14">
        <v>0.75534333333333326</v>
      </c>
      <c r="G7" s="14">
        <v>8.2608486111111101E-2</v>
      </c>
      <c r="H7" s="14">
        <v>34.761310000000002</v>
      </c>
      <c r="I7" s="14">
        <v>25.000055555555555</v>
      </c>
    </row>
    <row r="8" spans="1:13" s="12" customFormat="1" x14ac:dyDescent="0.25">
      <c r="A8" s="25">
        <v>1</v>
      </c>
      <c r="B8" s="29">
        <v>2246</v>
      </c>
      <c r="C8" s="30">
        <v>22.8</v>
      </c>
      <c r="D8" s="30">
        <v>11.4</v>
      </c>
      <c r="E8" s="18"/>
      <c r="F8" s="14">
        <v>1.0604903529411764</v>
      </c>
      <c r="G8" s="14">
        <v>6.9187764117647058E-2</v>
      </c>
      <c r="H8" s="14">
        <v>50.084594705882346</v>
      </c>
      <c r="I8" s="14">
        <v>25.000294117647062</v>
      </c>
    </row>
    <row r="9" spans="1:13" s="12" customFormat="1" x14ac:dyDescent="0.25">
      <c r="A9" s="25"/>
      <c r="B9" s="29"/>
      <c r="C9" s="30"/>
      <c r="D9" s="30"/>
      <c r="E9" s="18"/>
      <c r="F9" s="14"/>
      <c r="G9" s="14"/>
      <c r="H9" s="14"/>
      <c r="I9" s="14"/>
    </row>
    <row r="10" spans="1:13" s="12" customFormat="1" x14ac:dyDescent="0.25">
      <c r="A10" s="12" t="s">
        <v>35</v>
      </c>
      <c r="B10" s="8">
        <v>1.123</v>
      </c>
      <c r="C10" s="8">
        <v>1.21</v>
      </c>
      <c r="D10" s="8">
        <v>0.4</v>
      </c>
      <c r="E10" s="18"/>
      <c r="F10" s="14"/>
      <c r="G10" s="14"/>
      <c r="H10" s="14"/>
      <c r="I10" s="14"/>
    </row>
    <row r="11" spans="1:13" s="12" customFormat="1" x14ac:dyDescent="0.25">
      <c r="A11" s="4"/>
      <c r="B11" s="4">
        <f>A1*B10</f>
        <v>2246</v>
      </c>
      <c r="C11" s="4" t="s">
        <v>85</v>
      </c>
      <c r="D11" s="30"/>
      <c r="E11" s="18"/>
      <c r="F11" s="14"/>
      <c r="G11" s="14"/>
      <c r="H11" s="14"/>
      <c r="I11" s="14"/>
    </row>
    <row r="13" spans="1:13" s="5" customFormat="1" x14ac:dyDescent="0.25">
      <c r="A13" s="22" t="s">
        <v>92</v>
      </c>
      <c r="B13" s="5" t="s">
        <v>71</v>
      </c>
      <c r="C13" s="5" t="s">
        <v>72</v>
      </c>
      <c r="E13" s="20"/>
      <c r="F13" s="5" t="s">
        <v>68</v>
      </c>
      <c r="G13" s="5" t="s">
        <v>67</v>
      </c>
      <c r="H13" s="5" t="s">
        <v>69</v>
      </c>
      <c r="I13" s="5" t="s">
        <v>70</v>
      </c>
      <c r="J13" s="5" t="s">
        <v>73</v>
      </c>
      <c r="K13" s="5" t="s">
        <v>74</v>
      </c>
      <c r="L13" s="5" t="s">
        <v>75</v>
      </c>
      <c r="M13" s="5" t="s">
        <v>76</v>
      </c>
    </row>
    <row r="14" spans="1:13" x14ac:dyDescent="0.25">
      <c r="A14" s="21">
        <v>0.25</v>
      </c>
      <c r="B14" s="26">
        <f>$B$21*((100-A14)/100)</f>
        <v>1771.5600000000002</v>
      </c>
      <c r="C14" s="26">
        <f>$B$21*(A14/100)</f>
        <v>4.4400000000000004</v>
      </c>
      <c r="D14" s="26"/>
    </row>
    <row r="15" spans="1:13" x14ac:dyDescent="0.25">
      <c r="A15" s="21">
        <v>1.25</v>
      </c>
      <c r="B15" s="26">
        <f t="shared" ref="B15:B18" si="0">$B$21*((100-A15)/100)</f>
        <v>1753.8000000000002</v>
      </c>
      <c r="C15" s="26">
        <f t="shared" ref="C15:C18" si="1">$B$21*(A15/100)</f>
        <v>22.200000000000003</v>
      </c>
      <c r="D15" s="26"/>
    </row>
    <row r="16" spans="1:13" x14ac:dyDescent="0.25">
      <c r="A16" s="21">
        <v>2.5</v>
      </c>
      <c r="B16" s="26">
        <f t="shared" si="0"/>
        <v>1731.6</v>
      </c>
      <c r="C16" s="26">
        <f t="shared" si="1"/>
        <v>44.400000000000006</v>
      </c>
      <c r="D16" s="26"/>
    </row>
    <row r="17" spans="1:13" x14ac:dyDescent="0.25">
      <c r="A17" s="21">
        <v>3.75</v>
      </c>
      <c r="B17" s="26">
        <f t="shared" si="0"/>
        <v>1709.4</v>
      </c>
      <c r="C17" s="26">
        <f t="shared" si="1"/>
        <v>66.599999999999994</v>
      </c>
      <c r="D17" s="26"/>
    </row>
    <row r="18" spans="1:13" x14ac:dyDescent="0.25">
      <c r="A18" s="21">
        <v>5</v>
      </c>
      <c r="B18" s="26">
        <f t="shared" si="0"/>
        <v>1687.1999999999998</v>
      </c>
      <c r="C18" s="26">
        <f t="shared" si="1"/>
        <v>88.800000000000011</v>
      </c>
      <c r="D18" s="26"/>
    </row>
    <row r="20" spans="1:13" x14ac:dyDescent="0.25">
      <c r="A20" s="12" t="s">
        <v>35</v>
      </c>
      <c r="B20" s="8">
        <v>0.88800000000000001</v>
      </c>
      <c r="C20" s="8">
        <v>1.06</v>
      </c>
      <c r="G20" s="8"/>
    </row>
    <row r="21" spans="1:13" x14ac:dyDescent="0.25">
      <c r="B21" s="4">
        <f>A1*B20</f>
        <v>1776</v>
      </c>
      <c r="C21" s="4" t="s">
        <v>85</v>
      </c>
    </row>
    <row r="23" spans="1:13" s="5" customFormat="1" x14ac:dyDescent="0.25">
      <c r="A23" s="22" t="s">
        <v>93</v>
      </c>
      <c r="B23" s="23" t="s">
        <v>71</v>
      </c>
      <c r="C23" s="5" t="s">
        <v>78</v>
      </c>
      <c r="D23" s="23" t="s">
        <v>77</v>
      </c>
      <c r="E23" s="20"/>
      <c r="F23" s="5" t="s">
        <v>68</v>
      </c>
      <c r="G23" s="5" t="s">
        <v>67</v>
      </c>
      <c r="H23" s="5" t="s">
        <v>69</v>
      </c>
      <c r="I23" s="5" t="s">
        <v>70</v>
      </c>
      <c r="J23" s="5" t="s">
        <v>73</v>
      </c>
      <c r="K23" s="5" t="s">
        <v>74</v>
      </c>
      <c r="L23" s="5" t="s">
        <v>75</v>
      </c>
      <c r="M23" s="5" t="s">
        <v>76</v>
      </c>
    </row>
    <row r="24" spans="1:13" x14ac:dyDescent="0.25">
      <c r="A24" s="21">
        <v>0.25</v>
      </c>
      <c r="B24" s="26">
        <f>$B$31*((100-A24)*0.75/100)</f>
        <v>1351.8618750000001</v>
      </c>
      <c r="C24" s="26">
        <f>$B$31*((100-A24)*0.25/100)</f>
        <v>450.62062500000002</v>
      </c>
      <c r="D24" s="26">
        <f>$B$31*(A24/100)</f>
        <v>4.5175000000000001</v>
      </c>
    </row>
    <row r="25" spans="1:13" x14ac:dyDescent="0.25">
      <c r="A25" s="21">
        <v>1.25</v>
      </c>
      <c r="B25" s="26">
        <f t="shared" ref="B25:B28" si="2">$B$31*((100-A25)*0.75/100)</f>
        <v>1338.309375</v>
      </c>
      <c r="C25" s="26">
        <f t="shared" ref="C25:C28" si="3">$B$31*((100-A25)*0.25/100)</f>
        <v>446.10312500000003</v>
      </c>
      <c r="D25" s="26">
        <f t="shared" ref="D25:D28" si="4">$B$31*(A25/100)</f>
        <v>22.587500000000002</v>
      </c>
    </row>
    <row r="26" spans="1:13" x14ac:dyDescent="0.25">
      <c r="A26" s="21">
        <v>2.5</v>
      </c>
      <c r="B26" s="26">
        <f t="shared" si="2"/>
        <v>1321.3687499999999</v>
      </c>
      <c r="C26" s="26">
        <f t="shared" si="3"/>
        <v>440.45625000000001</v>
      </c>
      <c r="D26" s="26">
        <f t="shared" si="4"/>
        <v>45.175000000000004</v>
      </c>
    </row>
    <row r="27" spans="1:13" x14ac:dyDescent="0.25">
      <c r="A27" s="21">
        <v>3.75</v>
      </c>
      <c r="B27" s="26">
        <f t="shared" si="2"/>
        <v>1304.4281250000001</v>
      </c>
      <c r="C27" s="26">
        <f t="shared" si="3"/>
        <v>434.80937499999999</v>
      </c>
      <c r="D27" s="26">
        <f t="shared" si="4"/>
        <v>67.762500000000003</v>
      </c>
    </row>
    <row r="28" spans="1:13" x14ac:dyDescent="0.25">
      <c r="A28" s="21">
        <v>5</v>
      </c>
      <c r="B28" s="26">
        <f t="shared" si="2"/>
        <v>1287.4875</v>
      </c>
      <c r="C28" s="26">
        <f t="shared" si="3"/>
        <v>429.16249999999997</v>
      </c>
      <c r="D28" s="26">
        <f t="shared" si="4"/>
        <v>90.350000000000009</v>
      </c>
    </row>
    <row r="30" spans="1:13" x14ac:dyDescent="0.25">
      <c r="A30" s="12" t="s">
        <v>35</v>
      </c>
      <c r="B30" s="8">
        <v>0.88800000000000001</v>
      </c>
      <c r="C30" s="8">
        <v>0.95</v>
      </c>
      <c r="D30" s="8">
        <v>1.04</v>
      </c>
    </row>
    <row r="31" spans="1:13" x14ac:dyDescent="0.25">
      <c r="B31" s="4">
        <f>A1*((B30*0.75)+(C30*0.25))</f>
        <v>1807</v>
      </c>
      <c r="C31" s="4" t="s">
        <v>85</v>
      </c>
    </row>
    <row r="33" spans="1:13" s="5" customFormat="1" x14ac:dyDescent="0.25">
      <c r="A33" s="22" t="s">
        <v>94</v>
      </c>
      <c r="B33" s="5" t="s">
        <v>82</v>
      </c>
      <c r="C33" s="23" t="s">
        <v>77</v>
      </c>
      <c r="E33" s="20"/>
      <c r="F33" s="5" t="s">
        <v>68</v>
      </c>
      <c r="G33" s="5" t="s">
        <v>67</v>
      </c>
      <c r="H33" s="5" t="s">
        <v>69</v>
      </c>
      <c r="I33" s="5" t="s">
        <v>70</v>
      </c>
      <c r="J33" s="5" t="s">
        <v>73</v>
      </c>
      <c r="K33" s="5" t="s">
        <v>74</v>
      </c>
      <c r="L33" s="5" t="s">
        <v>75</v>
      </c>
      <c r="M33" s="5" t="s">
        <v>76</v>
      </c>
    </row>
    <row r="34" spans="1:13" x14ac:dyDescent="0.25">
      <c r="A34" s="21">
        <v>0.25</v>
      </c>
      <c r="B34" s="4">
        <f>$B$41*((100-A34)/100)</f>
        <v>2048.8650000000002</v>
      </c>
      <c r="C34" s="26">
        <f>$B$41*(A34/100)</f>
        <v>5.1349999999999998</v>
      </c>
    </row>
    <row r="35" spans="1:13" x14ac:dyDescent="0.25">
      <c r="A35" s="21">
        <v>1.25</v>
      </c>
      <c r="B35" s="4">
        <f t="shared" ref="B35:B38" si="5">$B$41*((100-A35)/100)</f>
        <v>2028.325</v>
      </c>
      <c r="C35" s="26">
        <f t="shared" ref="C35:C38" si="6">$B$41*(A35/100)</f>
        <v>25.675000000000001</v>
      </c>
    </row>
    <row r="36" spans="1:13" x14ac:dyDescent="0.25">
      <c r="A36" s="21">
        <v>2.5</v>
      </c>
      <c r="B36" s="4">
        <f t="shared" si="5"/>
        <v>2002.6499999999999</v>
      </c>
      <c r="C36" s="26">
        <f t="shared" si="6"/>
        <v>51.35</v>
      </c>
    </row>
    <row r="37" spans="1:13" x14ac:dyDescent="0.25">
      <c r="A37" s="21">
        <v>3.75</v>
      </c>
      <c r="B37" s="4">
        <f t="shared" si="5"/>
        <v>1976.9750000000001</v>
      </c>
      <c r="C37" s="26">
        <f t="shared" si="6"/>
        <v>77.024999999999991</v>
      </c>
    </row>
    <row r="38" spans="1:13" x14ac:dyDescent="0.25">
      <c r="A38" s="21">
        <v>5</v>
      </c>
      <c r="B38" s="4">
        <f t="shared" si="5"/>
        <v>1951.3</v>
      </c>
      <c r="C38" s="26">
        <f t="shared" si="6"/>
        <v>102.7</v>
      </c>
    </row>
    <row r="40" spans="1:13" x14ac:dyDescent="0.25">
      <c r="A40" s="12" t="s">
        <v>35</v>
      </c>
      <c r="B40" s="4">
        <v>1.0269999999999999</v>
      </c>
      <c r="C40" s="8">
        <v>1.04</v>
      </c>
    </row>
    <row r="41" spans="1:13" x14ac:dyDescent="0.25">
      <c r="B41" s="4">
        <f>A1*B40</f>
        <v>2054</v>
      </c>
      <c r="C41" s="4" t="s">
        <v>85</v>
      </c>
    </row>
    <row r="43" spans="1:13" x14ac:dyDescent="0.25">
      <c r="A43" s="31" t="s">
        <v>95</v>
      </c>
      <c r="B43" s="32" t="s">
        <v>82</v>
      </c>
      <c r="C43" s="32" t="s">
        <v>83</v>
      </c>
      <c r="D43" s="32" t="s">
        <v>84</v>
      </c>
      <c r="F43" s="5" t="s">
        <v>68</v>
      </c>
      <c r="G43" s="5" t="s">
        <v>67</v>
      </c>
      <c r="H43" s="5" t="s">
        <v>69</v>
      </c>
      <c r="I43" s="5" t="s">
        <v>70</v>
      </c>
      <c r="J43" s="5" t="s">
        <v>73</v>
      </c>
      <c r="K43" s="5" t="s">
        <v>74</v>
      </c>
      <c r="L43" s="5" t="s">
        <v>75</v>
      </c>
      <c r="M43" s="5" t="s">
        <v>76</v>
      </c>
    </row>
    <row r="44" spans="1:13" x14ac:dyDescent="0.25">
      <c r="A44" s="43">
        <v>0.25</v>
      </c>
      <c r="B44" s="34">
        <f t="shared" ref="B44:B45" si="7">$B$51*((100-A44)/100)</f>
        <v>2048.8650000000002</v>
      </c>
      <c r="C44" s="34">
        <f>$B$51*((A44*0.3)/100)</f>
        <v>1.5405</v>
      </c>
      <c r="D44" s="34">
        <f>$B$51*((A44*0.7)/100)</f>
        <v>3.5944999999999996</v>
      </c>
    </row>
    <row r="45" spans="1:13" x14ac:dyDescent="0.25">
      <c r="A45" s="43">
        <v>1.25</v>
      </c>
      <c r="B45" s="34">
        <f t="shared" si="7"/>
        <v>2028.325</v>
      </c>
      <c r="C45" s="34">
        <f t="shared" ref="C45:C48" si="8">$B$51*((A45*0.3)/100)</f>
        <v>7.7024999999999997</v>
      </c>
      <c r="D45" s="34">
        <f t="shared" ref="D45:D48" si="9">$B$51*((A45*0.7)/100)</f>
        <v>17.9725</v>
      </c>
    </row>
    <row r="46" spans="1:13" x14ac:dyDescent="0.25">
      <c r="A46" s="43">
        <v>2.5</v>
      </c>
      <c r="B46" s="34">
        <f>$B$51*((100-A46)/100)</f>
        <v>2002.6499999999999</v>
      </c>
      <c r="C46" s="34">
        <f t="shared" si="8"/>
        <v>15.404999999999999</v>
      </c>
      <c r="D46" s="34">
        <f t="shared" si="9"/>
        <v>35.945</v>
      </c>
    </row>
    <row r="47" spans="1:13" x14ac:dyDescent="0.25">
      <c r="A47" s="43">
        <v>3.75</v>
      </c>
      <c r="B47" s="34">
        <f t="shared" ref="B47:B48" si="10">$B$51*((100-A47)/100)</f>
        <v>1976.9750000000001</v>
      </c>
      <c r="C47" s="34">
        <f t="shared" si="8"/>
        <v>23.107499999999998</v>
      </c>
      <c r="D47" s="34">
        <f t="shared" si="9"/>
        <v>53.917499999999997</v>
      </c>
    </row>
    <row r="48" spans="1:13" x14ac:dyDescent="0.25">
      <c r="A48" s="43">
        <v>5</v>
      </c>
      <c r="B48" s="34">
        <f t="shared" si="10"/>
        <v>1951.3</v>
      </c>
      <c r="C48" s="34">
        <f t="shared" si="8"/>
        <v>30.81</v>
      </c>
      <c r="D48" s="34">
        <f t="shared" si="9"/>
        <v>71.89</v>
      </c>
    </row>
    <row r="49" spans="1:13" x14ac:dyDescent="0.25">
      <c r="A49" s="33"/>
      <c r="B49" s="33"/>
      <c r="C49" s="33"/>
      <c r="D49" s="33"/>
    </row>
    <row r="50" spans="1:13" x14ac:dyDescent="0.25">
      <c r="A50" s="42" t="s">
        <v>35</v>
      </c>
      <c r="B50" s="35">
        <v>1.0269999999999999</v>
      </c>
      <c r="C50" s="35">
        <v>1.2450000000000001</v>
      </c>
      <c r="D50" s="36">
        <v>1.1839999999999999</v>
      </c>
    </row>
    <row r="51" spans="1:13" x14ac:dyDescent="0.25">
      <c r="A51" s="33"/>
      <c r="B51" s="33">
        <f>A1*B50</f>
        <v>2054</v>
      </c>
      <c r="C51" s="33"/>
      <c r="D51" s="33"/>
    </row>
    <row r="53" spans="1:13" s="5" customFormat="1" x14ac:dyDescent="0.25">
      <c r="A53" s="22" t="s">
        <v>96</v>
      </c>
      <c r="B53" s="5" t="s">
        <v>86</v>
      </c>
      <c r="C53" s="5" t="s">
        <v>87</v>
      </c>
      <c r="E53" s="20"/>
      <c r="F53" s="5" t="s">
        <v>68</v>
      </c>
      <c r="G53" s="5" t="s">
        <v>67</v>
      </c>
      <c r="H53" s="5" t="s">
        <v>69</v>
      </c>
      <c r="I53" s="5" t="s">
        <v>70</v>
      </c>
      <c r="J53" s="5" t="s">
        <v>73</v>
      </c>
      <c r="K53" s="5" t="s">
        <v>74</v>
      </c>
      <c r="L53" s="5" t="s">
        <v>75</v>
      </c>
      <c r="M53" s="5" t="s">
        <v>76</v>
      </c>
    </row>
    <row r="54" spans="1:13" x14ac:dyDescent="0.25">
      <c r="A54" s="21">
        <v>0.25</v>
      </c>
      <c r="B54" s="26">
        <f>$B$61*((100-A54)/100)</f>
        <v>2958.9840000000004</v>
      </c>
      <c r="C54" s="26">
        <f>$B$61*(A54/100)</f>
        <v>7.4160000000000004</v>
      </c>
      <c r="D54" s="26"/>
    </row>
    <row r="55" spans="1:13" x14ac:dyDescent="0.25">
      <c r="A55" s="21">
        <v>1.25</v>
      </c>
      <c r="B55" s="26">
        <f t="shared" ref="B55:B58" si="11">$B$61*((100-A55)/100)</f>
        <v>2929.32</v>
      </c>
      <c r="C55" s="26">
        <f t="shared" ref="C55:C58" si="12">$B$61*(A55/100)</f>
        <v>37.080000000000005</v>
      </c>
      <c r="D55" s="26"/>
    </row>
    <row r="56" spans="1:13" x14ac:dyDescent="0.25">
      <c r="A56" s="21">
        <v>2.5</v>
      </c>
      <c r="B56" s="26">
        <f t="shared" si="11"/>
        <v>2892.2400000000002</v>
      </c>
      <c r="C56" s="26">
        <f t="shared" si="12"/>
        <v>74.160000000000011</v>
      </c>
      <c r="D56" s="26"/>
    </row>
    <row r="57" spans="1:13" x14ac:dyDescent="0.25">
      <c r="A57" s="21">
        <v>3.75</v>
      </c>
      <c r="B57" s="26">
        <f t="shared" si="11"/>
        <v>2855.1600000000003</v>
      </c>
      <c r="C57" s="26">
        <f t="shared" si="12"/>
        <v>111.24</v>
      </c>
      <c r="D57" s="26"/>
    </row>
    <row r="58" spans="1:13" x14ac:dyDescent="0.25">
      <c r="A58" s="21">
        <v>5</v>
      </c>
      <c r="B58" s="26">
        <f t="shared" si="11"/>
        <v>2818.08</v>
      </c>
      <c r="C58" s="26">
        <f t="shared" si="12"/>
        <v>148.32000000000002</v>
      </c>
      <c r="D58" s="26"/>
    </row>
    <row r="60" spans="1:13" x14ac:dyDescent="0.25">
      <c r="A60" s="12" t="s">
        <v>35</v>
      </c>
      <c r="B60" s="8">
        <v>1.4832000000000001</v>
      </c>
      <c r="C60" s="8">
        <v>1.2</v>
      </c>
    </row>
    <row r="61" spans="1:13" x14ac:dyDescent="0.25">
      <c r="B61" s="4">
        <f>A1*B60</f>
        <v>2966.4</v>
      </c>
      <c r="C61" s="4" t="s">
        <v>85</v>
      </c>
    </row>
    <row r="63" spans="1:13" x14ac:dyDescent="0.25">
      <c r="A63" s="22" t="s">
        <v>97</v>
      </c>
      <c r="B63" s="5" t="s">
        <v>88</v>
      </c>
      <c r="C63" s="5" t="s">
        <v>87</v>
      </c>
      <c r="F63" s="5" t="s">
        <v>68</v>
      </c>
      <c r="G63" s="5" t="s">
        <v>67</v>
      </c>
      <c r="H63" s="5" t="s">
        <v>69</v>
      </c>
      <c r="I63" s="5" t="s">
        <v>70</v>
      </c>
      <c r="J63" s="5" t="s">
        <v>73</v>
      </c>
      <c r="K63" s="5" t="s">
        <v>74</v>
      </c>
      <c r="L63" s="5" t="s">
        <v>75</v>
      </c>
      <c r="M63" s="5" t="s">
        <v>76</v>
      </c>
    </row>
    <row r="64" spans="1:13" x14ac:dyDescent="0.25">
      <c r="A64" s="21">
        <v>0.25</v>
      </c>
      <c r="B64" s="26">
        <f>$B$71*((100-A64)/100)</f>
        <v>2644.3724999999999</v>
      </c>
      <c r="C64" s="26">
        <f>$B$71*(A64/100)</f>
        <v>6.6275000000000004</v>
      </c>
      <c r="D64" s="26"/>
    </row>
    <row r="65" spans="1:13" x14ac:dyDescent="0.25">
      <c r="A65" s="21">
        <v>1.25</v>
      </c>
      <c r="B65" s="26">
        <f t="shared" ref="B65:B68" si="13">$B$71*((100-A65)/100)</f>
        <v>2617.8625000000002</v>
      </c>
      <c r="C65" s="26">
        <f t="shared" ref="C65:C68" si="14">$B$71*(A65/100)</f>
        <v>33.137500000000003</v>
      </c>
      <c r="D65" s="26"/>
    </row>
    <row r="66" spans="1:13" x14ac:dyDescent="0.25">
      <c r="A66" s="21">
        <v>2.5</v>
      </c>
      <c r="B66" s="26">
        <f t="shared" si="13"/>
        <v>2584.7249999999999</v>
      </c>
      <c r="C66" s="26">
        <f t="shared" si="14"/>
        <v>66.275000000000006</v>
      </c>
      <c r="D66" s="26"/>
    </row>
    <row r="67" spans="1:13" x14ac:dyDescent="0.25">
      <c r="A67" s="21">
        <v>3.75</v>
      </c>
      <c r="B67" s="26">
        <f t="shared" si="13"/>
        <v>2551.5875000000001</v>
      </c>
      <c r="C67" s="26">
        <f t="shared" si="14"/>
        <v>99.412499999999994</v>
      </c>
      <c r="D67" s="26"/>
    </row>
    <row r="68" spans="1:13" x14ac:dyDescent="0.25">
      <c r="A68" s="21">
        <v>5</v>
      </c>
      <c r="B68" s="26">
        <f t="shared" si="13"/>
        <v>2518.4499999999998</v>
      </c>
      <c r="C68" s="26">
        <f t="shared" si="14"/>
        <v>132.55000000000001</v>
      </c>
      <c r="D68" s="26"/>
    </row>
    <row r="70" spans="1:13" x14ac:dyDescent="0.25">
      <c r="A70" s="12" t="s">
        <v>35</v>
      </c>
      <c r="B70" s="8">
        <v>1.3254999999999999</v>
      </c>
      <c r="C70" s="8">
        <v>1.2</v>
      </c>
    </row>
    <row r="71" spans="1:13" x14ac:dyDescent="0.25">
      <c r="B71" s="4">
        <f>A1*B70</f>
        <v>2651</v>
      </c>
      <c r="C71" s="4" t="s">
        <v>85</v>
      </c>
    </row>
    <row r="73" spans="1:13" s="5" customFormat="1" x14ac:dyDescent="0.25">
      <c r="A73" s="22" t="s">
        <v>98</v>
      </c>
      <c r="B73" s="5" t="s">
        <v>78</v>
      </c>
      <c r="C73" s="5" t="s">
        <v>89</v>
      </c>
      <c r="E73" s="20"/>
      <c r="F73" s="5" t="s">
        <v>68</v>
      </c>
      <c r="G73" s="5" t="s">
        <v>67</v>
      </c>
      <c r="H73" s="5" t="s">
        <v>69</v>
      </c>
      <c r="I73" s="5" t="s">
        <v>70</v>
      </c>
      <c r="J73" s="5" t="s">
        <v>73</v>
      </c>
      <c r="K73" s="5" t="s">
        <v>74</v>
      </c>
      <c r="L73" s="5" t="s">
        <v>75</v>
      </c>
      <c r="M73" s="5" t="s">
        <v>76</v>
      </c>
    </row>
    <row r="74" spans="1:13" x14ac:dyDescent="0.25">
      <c r="A74" s="21">
        <v>0.25</v>
      </c>
      <c r="B74" s="26">
        <f>$B$81*((100-A74)/100)</f>
        <v>1895.25</v>
      </c>
      <c r="C74" s="26">
        <f>$B$81*(A74/100)</f>
        <v>4.75</v>
      </c>
      <c r="D74" s="26"/>
    </row>
    <row r="75" spans="1:13" x14ac:dyDescent="0.25">
      <c r="A75" s="21">
        <v>1.25</v>
      </c>
      <c r="B75" s="26">
        <f t="shared" ref="B75:B78" si="15">$B$81*((100-A75)/100)</f>
        <v>1876.25</v>
      </c>
      <c r="C75" s="26">
        <f t="shared" ref="C75:C78" si="16">$B$81*(A75/100)</f>
        <v>23.75</v>
      </c>
      <c r="D75" s="26"/>
    </row>
    <row r="76" spans="1:13" x14ac:dyDescent="0.25">
      <c r="A76" s="21">
        <v>2.5</v>
      </c>
      <c r="B76" s="26">
        <f t="shared" si="15"/>
        <v>1852.5</v>
      </c>
      <c r="C76" s="26">
        <f t="shared" si="16"/>
        <v>47.5</v>
      </c>
      <c r="D76" s="26"/>
    </row>
    <row r="77" spans="1:13" x14ac:dyDescent="0.25">
      <c r="A77" s="21">
        <v>3.75</v>
      </c>
      <c r="B77" s="26">
        <f t="shared" si="15"/>
        <v>1828.75</v>
      </c>
      <c r="C77" s="26">
        <f t="shared" si="16"/>
        <v>71.25</v>
      </c>
      <c r="D77" s="26"/>
    </row>
    <row r="78" spans="1:13" x14ac:dyDescent="0.25">
      <c r="A78" s="21">
        <v>5</v>
      </c>
      <c r="B78" s="26">
        <f t="shared" si="15"/>
        <v>1805</v>
      </c>
      <c r="C78" s="26">
        <f t="shared" si="16"/>
        <v>95</v>
      </c>
      <c r="D78" s="26"/>
    </row>
    <row r="80" spans="1:13" x14ac:dyDescent="0.25">
      <c r="A80" s="12" t="s">
        <v>35</v>
      </c>
      <c r="B80" s="8">
        <v>0.95</v>
      </c>
      <c r="C80" s="8">
        <v>1.07</v>
      </c>
    </row>
    <row r="81" spans="2:3" x14ac:dyDescent="0.25">
      <c r="B81" s="4">
        <f>A1*B80</f>
        <v>1900</v>
      </c>
      <c r="C81" s="4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rheology</vt:lpstr>
      <vt:lpstr>solventNpolymerData</vt:lpstr>
      <vt:lpstr>solutionPrepNCarac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cp:lastPrinted>2019-11-19T17:09:26Z</cp:lastPrinted>
  <dcterms:created xsi:type="dcterms:W3CDTF">2019-11-19T13:43:42Z</dcterms:created>
  <dcterms:modified xsi:type="dcterms:W3CDTF">2019-11-20T05:05:41Z</dcterms:modified>
</cp:coreProperties>
</file>