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Viscosity\"/>
    </mc:Choice>
  </mc:AlternateContent>
  <xr:revisionPtr revIDLastSave="0" documentId="13_ncr:1_{37551208-E8A8-4C15-9CEA-6D2A56A24A7E}" xr6:coauthVersionLast="45" xr6:coauthVersionMax="45" xr10:uidLastSave="{00000000-0000-0000-0000-000000000000}"/>
  <bookViews>
    <workbookView xWindow="3045" yWindow="2250" windowWidth="21600" windowHeight="11385" activeTab="2" xr2:uid="{B7136CE4-8007-46B5-82B9-4587FFE551E7}"/>
  </bookViews>
  <sheets>
    <sheet name="rheology" sheetId="2" r:id="rId1"/>
    <sheet name="solventNpolymerData" sheetId="1" r:id="rId2"/>
    <sheet name="solutionPrepNCar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6" i="3" l="1"/>
  <c r="B57" i="3"/>
  <c r="B58" i="3"/>
  <c r="B59" i="3"/>
  <c r="B55" i="3"/>
  <c r="C56" i="3"/>
  <c r="C57" i="3"/>
  <c r="C58" i="3"/>
  <c r="C59" i="3"/>
  <c r="C55" i="3"/>
  <c r="B40" i="3"/>
  <c r="B39" i="3"/>
  <c r="C40" i="3"/>
  <c r="C41" i="3"/>
  <c r="B41" i="3" s="1"/>
  <c r="C42" i="3"/>
  <c r="B42" i="3" s="1"/>
  <c r="C43" i="3"/>
  <c r="B43" i="3" s="1"/>
  <c r="C39" i="3"/>
  <c r="E40" i="3"/>
  <c r="E41" i="3"/>
  <c r="E42" i="3"/>
  <c r="E43" i="3"/>
  <c r="E39" i="3"/>
  <c r="B24" i="3"/>
  <c r="B25" i="3"/>
  <c r="B26" i="3"/>
  <c r="B27" i="3"/>
  <c r="B23" i="3"/>
  <c r="C24" i="3"/>
  <c r="C25" i="3"/>
  <c r="C26" i="3"/>
  <c r="C27" i="3"/>
  <c r="C23" i="3"/>
  <c r="D5" i="3"/>
  <c r="D6" i="3"/>
  <c r="D7" i="3"/>
  <c r="D8" i="3"/>
  <c r="D4" i="3"/>
  <c r="C11" i="3"/>
  <c r="C99" i="3"/>
  <c r="E93" i="3" s="1"/>
  <c r="C89" i="3"/>
  <c r="E83" i="3" s="1"/>
  <c r="C53" i="3"/>
  <c r="C48" i="3" s="1"/>
  <c r="D48" i="3" s="1"/>
  <c r="E47" i="3" l="1"/>
  <c r="C82" i="3"/>
  <c r="D82" i="3" s="1"/>
  <c r="C46" i="3"/>
  <c r="D46" i="3" s="1"/>
  <c r="C86" i="3"/>
  <c r="D86" i="3" s="1"/>
  <c r="C50" i="3"/>
  <c r="D50" i="3" s="1"/>
  <c r="C85" i="3"/>
  <c r="D85" i="3" s="1"/>
  <c r="C84" i="3"/>
  <c r="D84" i="3" s="1"/>
  <c r="E92" i="3"/>
  <c r="C83" i="3"/>
  <c r="D83" i="3" s="1"/>
  <c r="E96" i="3"/>
  <c r="C47" i="3"/>
  <c r="D47" i="3" s="1"/>
  <c r="E86" i="3"/>
  <c r="E95" i="3"/>
  <c r="E46" i="3"/>
  <c r="E85" i="3"/>
  <c r="E94" i="3"/>
  <c r="E50" i="3"/>
  <c r="E84" i="3"/>
  <c r="E49" i="3"/>
  <c r="C92" i="3"/>
  <c r="D92" i="3" s="1"/>
  <c r="E48" i="3"/>
  <c r="C96" i="3"/>
  <c r="D96" i="3" s="1"/>
  <c r="C95" i="3"/>
  <c r="D95" i="3" s="1"/>
  <c r="C94" i="3"/>
  <c r="D94" i="3" s="1"/>
  <c r="C93" i="3"/>
  <c r="D93" i="3" s="1"/>
  <c r="C49" i="3"/>
  <c r="D49" i="3" s="1"/>
  <c r="E82" i="3"/>
  <c r="C79" i="3"/>
  <c r="E76" i="3" s="1"/>
  <c r="C21" i="3"/>
  <c r="C15" i="3" s="1"/>
  <c r="D15" i="3" s="1"/>
  <c r="C37" i="3"/>
  <c r="E31" i="3" s="1"/>
  <c r="F31" i="3" s="1"/>
  <c r="C69" i="3"/>
  <c r="E64" i="3" s="1"/>
  <c r="E20" i="1"/>
  <c r="H9" i="1"/>
  <c r="H8" i="1"/>
  <c r="H7" i="1"/>
  <c r="H6" i="1"/>
  <c r="H5" i="1"/>
  <c r="H4" i="1"/>
  <c r="H3" i="1"/>
  <c r="H2" i="1"/>
  <c r="E12" i="1"/>
  <c r="E13" i="1"/>
  <c r="E9" i="1"/>
  <c r="E8" i="1"/>
  <c r="E7" i="1"/>
  <c r="E5" i="1"/>
  <c r="E4" i="1"/>
  <c r="E3" i="1"/>
  <c r="E2" i="1"/>
  <c r="E17" i="1"/>
  <c r="E16" i="1"/>
  <c r="E15" i="1"/>
  <c r="E14" i="1"/>
  <c r="E6" i="1"/>
  <c r="F63" i="3" l="1"/>
  <c r="E75" i="3"/>
  <c r="E74" i="3"/>
  <c r="E73" i="3"/>
  <c r="C66" i="3"/>
  <c r="D66" i="3" s="1"/>
  <c r="C74" i="3"/>
  <c r="D74" i="3" s="1"/>
  <c r="C64" i="3"/>
  <c r="D64" i="3" s="1"/>
  <c r="C63" i="3"/>
  <c r="D63" i="3" s="1"/>
  <c r="E65" i="3"/>
  <c r="C73" i="3"/>
  <c r="D73" i="3" s="1"/>
  <c r="C72" i="3"/>
  <c r="D72" i="3" s="1"/>
  <c r="F62" i="3"/>
  <c r="F66" i="3"/>
  <c r="F65" i="3"/>
  <c r="E72" i="3"/>
  <c r="C65" i="3"/>
  <c r="D65" i="3" s="1"/>
  <c r="C76" i="3"/>
  <c r="D76" i="3" s="1"/>
  <c r="C75" i="3"/>
  <c r="D75" i="3" s="1"/>
  <c r="E63" i="3"/>
  <c r="F64" i="3"/>
  <c r="C62" i="3"/>
  <c r="D62" i="3" s="1"/>
  <c r="E62" i="3"/>
  <c r="E66" i="3"/>
  <c r="C16" i="3"/>
  <c r="D16" i="3" s="1"/>
  <c r="C17" i="3"/>
  <c r="D17" i="3" s="1"/>
  <c r="C31" i="3"/>
  <c r="D31" i="3" s="1"/>
  <c r="C18" i="3"/>
  <c r="D18" i="3" s="1"/>
  <c r="G30" i="3"/>
  <c r="G34" i="3"/>
  <c r="C30" i="3"/>
  <c r="D30" i="3" s="1"/>
  <c r="E14" i="3"/>
  <c r="G32" i="3"/>
  <c r="E15" i="3"/>
  <c r="E34" i="3"/>
  <c r="F34" i="3" s="1"/>
  <c r="G31" i="3"/>
  <c r="E16" i="3"/>
  <c r="C34" i="3"/>
  <c r="D34" i="3" s="1"/>
  <c r="G33" i="3"/>
  <c r="E30" i="3"/>
  <c r="F30" i="3" s="1"/>
  <c r="E17" i="3"/>
  <c r="E33" i="3"/>
  <c r="F33" i="3" s="1"/>
  <c r="E18" i="3"/>
  <c r="C33" i="3"/>
  <c r="D33" i="3" s="1"/>
  <c r="C14" i="3"/>
  <c r="D14" i="3" s="1"/>
  <c r="E32" i="3"/>
  <c r="F32" i="3" s="1"/>
  <c r="C32" i="3"/>
  <c r="D32" i="3" s="1"/>
</calcChain>
</file>

<file path=xl/sharedStrings.xml><?xml version="1.0" encoding="utf-8"?>
<sst xmlns="http://schemas.openxmlformats.org/spreadsheetml/2006/main" count="223" uniqueCount="107">
  <si>
    <t>Pa.s</t>
  </si>
  <si>
    <t>Pa</t>
  </si>
  <si>
    <t>1/s</t>
  </si>
  <si>
    <t>°C</t>
  </si>
  <si>
    <t>PEO</t>
  </si>
  <si>
    <t>POLY(ETHYLENE OXIDE)</t>
  </si>
  <si>
    <t>DICHLOROMETHANE</t>
  </si>
  <si>
    <t>N,N-DIMETHYLACETAMIDE</t>
  </si>
  <si>
    <t>2-BUTANONE</t>
  </si>
  <si>
    <t>CHLOROFORM</t>
  </si>
  <si>
    <t>1-METHYL-2-PYRROLIDINONE</t>
  </si>
  <si>
    <t>N,N-DIMETHYLFORMAMIDE</t>
  </si>
  <si>
    <t>TETRAHYDROFURAN</t>
  </si>
  <si>
    <t>POLY(9-VINYLCARBAZOLE)</t>
  </si>
  <si>
    <t>POLY(STYRENE-CO-ALPHA-METHYLSTYRENE)</t>
  </si>
  <si>
    <t>270997-100ML</t>
  </si>
  <si>
    <t>38840-1L-F</t>
  </si>
  <si>
    <t>360473-500ML</t>
  </si>
  <si>
    <t>C2432-1L</t>
  </si>
  <si>
    <t>328634-100ML</t>
  </si>
  <si>
    <t>227056-100ML</t>
  </si>
  <si>
    <t>401757-100ML</t>
  </si>
  <si>
    <t>182605-5G</t>
  </si>
  <si>
    <t>428329-5G</t>
  </si>
  <si>
    <t>POLYANILINE (EMERALDINE SALT)</t>
  </si>
  <si>
    <t>457205-250G</t>
  </si>
  <si>
    <t>430072-1KG</t>
  </si>
  <si>
    <t>430102-1KG</t>
  </si>
  <si>
    <t>SU-8 2002</t>
  </si>
  <si>
    <t>NA</t>
  </si>
  <si>
    <t>name</t>
  </si>
  <si>
    <t>189456-250G</t>
  </si>
  <si>
    <t>sku</t>
  </si>
  <si>
    <t>POLY(STYRENE-CO-BUTADIENE)</t>
  </si>
  <si>
    <t>POLYSTYRENE</t>
  </si>
  <si>
    <t>g/ml</t>
  </si>
  <si>
    <t>vapor density (vs air)</t>
  </si>
  <si>
    <t>mol wt</t>
  </si>
  <si>
    <t>soluble</t>
  </si>
  <si>
    <t>insoluble</t>
  </si>
  <si>
    <t>hydrocarbons, esters, ketones</t>
  </si>
  <si>
    <t>water, alcohols, glycols</t>
  </si>
  <si>
    <t>vapour pressure (mmHg)</t>
  </si>
  <si>
    <t>conductivity (S/cm)</t>
  </si>
  <si>
    <t>density (g/ml)</t>
  </si>
  <si>
    <t>PEO wt% in SU-8 2002</t>
  </si>
  <si>
    <t>abbr</t>
  </si>
  <si>
    <t>DCM</t>
  </si>
  <si>
    <t>DMAc</t>
  </si>
  <si>
    <t>MEK</t>
  </si>
  <si>
    <t>CHL</t>
  </si>
  <si>
    <t>DMF</t>
  </si>
  <si>
    <t>NMP</t>
  </si>
  <si>
    <t>SU8</t>
  </si>
  <si>
    <t>THF</t>
  </si>
  <si>
    <t>PVK</t>
  </si>
  <si>
    <t>PANI</t>
  </si>
  <si>
    <t>PS</t>
  </si>
  <si>
    <t>PSB</t>
  </si>
  <si>
    <t>PSMS</t>
  </si>
  <si>
    <t>217964-100G</t>
  </si>
  <si>
    <t>TBT</t>
  </si>
  <si>
    <t>TETRABUTYLAMMONIUM TETRAFLUOROBORATE</t>
  </si>
  <si>
    <t>methanol: soluble 10%</t>
  </si>
  <si>
    <t>m PEO [mg]</t>
  </si>
  <si>
    <t>m TBT [mg]</t>
  </si>
  <si>
    <t>shear rate 25 [1/s]</t>
  </si>
  <si>
    <t>stress 25 [Pa]</t>
  </si>
  <si>
    <t>viscosity 25 [Pa.s]</t>
  </si>
  <si>
    <t>Temperature 25 [°C]</t>
  </si>
  <si>
    <t>m THF [mg]</t>
  </si>
  <si>
    <t>m PS [mg]</t>
  </si>
  <si>
    <t>stress 20 [Pa]</t>
  </si>
  <si>
    <t>shear rate 20 [1/s]</t>
  </si>
  <si>
    <t>viscosity 20 [Pa.s]</t>
  </si>
  <si>
    <t>Temperature 20 [°C]</t>
  </si>
  <si>
    <t>m PSB [mg]</t>
  </si>
  <si>
    <t>m DMF [mg]</t>
  </si>
  <si>
    <t>PAN</t>
  </si>
  <si>
    <t>POLYACRYLONITRILE</t>
  </si>
  <si>
    <t>181315-100G</t>
  </si>
  <si>
    <t>m NMP [mg]</t>
  </si>
  <si>
    <t>m PANI [mg]</t>
  </si>
  <si>
    <t>m PAN [mg]</t>
  </si>
  <si>
    <t>g</t>
  </si>
  <si>
    <t>m CHL [mg]</t>
  </si>
  <si>
    <t>m PVK [mg]</t>
  </si>
  <si>
    <t>m DCM [mg]</t>
  </si>
  <si>
    <t>m PSMS [mg]</t>
  </si>
  <si>
    <t>(prepare 2 ml of solution; times 1000 to get cuantities in mg)</t>
  </si>
  <si>
    <t>PEO/TBT wt% in SU8</t>
  </si>
  <si>
    <t>PS wt% in THF</t>
  </si>
  <si>
    <t>PSB wt% in THF/DMF</t>
  </si>
  <si>
    <t>PSB wt% in NMP</t>
  </si>
  <si>
    <t>PANI/PAN wt% in NMP</t>
  </si>
  <si>
    <t>PVK wt% in CHL</t>
  </si>
  <si>
    <t>PVK wt% in DCM</t>
  </si>
  <si>
    <t>PSMS wt% in DMF</t>
  </si>
  <si>
    <t>m SU8 [mg]</t>
  </si>
  <si>
    <t>v SU8 [ul]</t>
  </si>
  <si>
    <t>v THF [ul]</t>
  </si>
  <si>
    <t>v DMF [ul]</t>
  </si>
  <si>
    <t>v NMP [ul]</t>
  </si>
  <si>
    <t>v CHL [ul]</t>
  </si>
  <si>
    <t>v DCM [ul]</t>
  </si>
  <si>
    <t>Planned</t>
  </si>
  <si>
    <t>Sample
Set
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</si>
</sst>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name val="Consolas"/>
      <family val="3"/>
    </font>
    <font>
      <b/>
      <sz val="11"/>
      <name val="Consolas"/>
      <family val="3"/>
    </font>
    <font>
      <sz val="11"/>
      <color rgb="FF000000"/>
      <name val="Consolas"/>
      <family val="3"/>
    </font>
    <font>
      <sz val="14"/>
      <color theme="1"/>
      <name val="Consolas"/>
      <family val="3"/>
    </font>
    <font>
      <b/>
      <sz val="11"/>
      <color rgb="FF00B0F0"/>
      <name val="Consolas"/>
      <family val="3"/>
    </font>
    <font>
      <sz val="11"/>
      <color theme="1" tint="0.499984740745262"/>
      <name val="Consolas"/>
      <family val="3"/>
    </font>
    <font>
      <b/>
      <sz val="11"/>
      <color theme="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165" fontId="3" fillId="0" borderId="0" xfId="0" applyNumberFormat="1" applyFont="1"/>
    <xf numFmtId="0" fontId="4" fillId="0" borderId="0" xfId="0" applyFont="1"/>
    <xf numFmtId="3" fontId="3" fillId="0" borderId="0" xfId="0" applyNumberFormat="1" applyFont="1"/>
    <xf numFmtId="0" fontId="3" fillId="0" borderId="0" xfId="0" applyFont="1" applyAlignment="1">
      <alignment shrinkToFit="1"/>
    </xf>
    <xf numFmtId="0" fontId="1" fillId="0" borderId="0" xfId="0" applyFont="1" applyAlignment="1">
      <alignment horizontal="right"/>
    </xf>
    <xf numFmtId="0" fontId="6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7" fillId="0" borderId="0" xfId="0" applyFont="1"/>
    <xf numFmtId="0" fontId="4" fillId="0" borderId="0" xfId="0" applyFont="1" applyAlignment="1">
      <alignment vertical="center"/>
    </xf>
    <xf numFmtId="2" fontId="8" fillId="0" borderId="0" xfId="0" applyNumberFormat="1" applyFont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166" fontId="1" fillId="0" borderId="0" xfId="0" applyNumberFormat="1" applyFont="1"/>
    <xf numFmtId="166" fontId="8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 vertical="center" wrapText="1"/>
    </xf>
    <xf numFmtId="166" fontId="8" fillId="0" borderId="0" xfId="0" applyNumberFormat="1" applyFont="1" applyBorder="1" applyAlignment="1">
      <alignment horizontal="right"/>
    </xf>
    <xf numFmtId="166" fontId="8" fillId="0" borderId="0" xfId="0" applyNumberFormat="1" applyFont="1" applyBorder="1" applyAlignment="1">
      <alignment horizontal="right" vertical="center" wrapText="1"/>
    </xf>
    <xf numFmtId="0" fontId="7" fillId="2" borderId="0" xfId="0" applyFont="1" applyFill="1"/>
    <xf numFmtId="0" fontId="2" fillId="2" borderId="0" xfId="0" applyFont="1" applyFill="1"/>
    <xf numFmtId="0" fontId="1" fillId="2" borderId="0" xfId="0" applyFont="1" applyFill="1"/>
    <xf numFmtId="166" fontId="1" fillId="2" borderId="0" xfId="0" applyNumberFormat="1" applyFont="1" applyFill="1"/>
    <xf numFmtId="0" fontId="4" fillId="0" borderId="0" xfId="0" applyFont="1" applyAlignment="1">
      <alignment shrinkToFit="1"/>
    </xf>
    <xf numFmtId="2" fontId="1" fillId="3" borderId="0" xfId="0" applyNumberFormat="1" applyFont="1" applyFill="1"/>
    <xf numFmtId="0" fontId="9" fillId="4" borderId="0" xfId="0" applyFont="1" applyFill="1"/>
    <xf numFmtId="0" fontId="6" fillId="4" borderId="0" xfId="0" applyFont="1" applyFill="1"/>
    <xf numFmtId="0" fontId="4" fillId="4" borderId="0" xfId="0" applyFont="1" applyFill="1"/>
    <xf numFmtId="2" fontId="5" fillId="4" borderId="0" xfId="0" applyNumberFormat="1" applyFont="1" applyFill="1" applyAlignment="1">
      <alignment horizontal="right" vertical="center" wrapText="1"/>
    </xf>
    <xf numFmtId="2" fontId="5" fillId="4" borderId="0" xfId="0" applyNumberFormat="1" applyFont="1" applyFill="1" applyBorder="1" applyAlignment="1">
      <alignment horizontal="right" vertical="center" wrapText="1"/>
    </xf>
    <xf numFmtId="0" fontId="2" fillId="4" borderId="0" xfId="0" applyFont="1" applyFill="1"/>
    <xf numFmtId="0" fontId="1" fillId="4" borderId="0" xfId="0" applyFont="1" applyFill="1"/>
    <xf numFmtId="166" fontId="1" fillId="3" borderId="0" xfId="0" applyNumberFormat="1" applyFont="1" applyFill="1"/>
    <xf numFmtId="0" fontId="1" fillId="3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165" fontId="7" fillId="0" borderId="0" xfId="0" applyNumberFormat="1" applyFont="1"/>
    <xf numFmtId="166" fontId="7" fillId="0" borderId="0" xfId="0" applyNumberFormat="1" applyFont="1" applyBorder="1" applyAlignment="1">
      <alignment horizontal="right" vertical="center" wrapText="1"/>
    </xf>
    <xf numFmtId="0" fontId="7" fillId="2" borderId="0" xfId="0" applyFont="1" applyFill="1" applyAlignment="1">
      <alignment horizontal="right"/>
    </xf>
    <xf numFmtId="165" fontId="7" fillId="2" borderId="0" xfId="0" applyNumberFormat="1" applyFont="1" applyFill="1"/>
    <xf numFmtId="0" fontId="7" fillId="3" borderId="0" xfId="0" applyFont="1" applyFill="1"/>
    <xf numFmtId="0" fontId="7" fillId="0" borderId="0" xfId="0" applyFont="1" applyFill="1" applyAlignment="1">
      <alignment horizontal="center" vertical="center"/>
    </xf>
    <xf numFmtId="166" fontId="3" fillId="0" borderId="0" xfId="0" applyNumberFormat="1" applyFont="1" applyFill="1"/>
    <xf numFmtId="166" fontId="3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right"/>
    </xf>
    <xf numFmtId="0" fontId="9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9607-5DC3-4C9F-95FC-45D8E3B32FD0}">
  <dimension ref="A1:G20"/>
  <sheetViews>
    <sheetView workbookViewId="0">
      <selection activeCell="B1" sqref="B1:E6"/>
    </sheetView>
  </sheetViews>
  <sheetFormatPr defaultRowHeight="15" x14ac:dyDescent="0.25"/>
  <cols>
    <col min="1" max="1" width="20.140625" bestFit="1" customWidth="1"/>
    <col min="2" max="3" width="9.28515625" bestFit="1" customWidth="1"/>
    <col min="4" max="5" width="9.5703125" bestFit="1" customWidth="1"/>
  </cols>
  <sheetData>
    <row r="1" spans="1:7" x14ac:dyDescent="0.25">
      <c r="A1" t="s">
        <v>45</v>
      </c>
      <c r="B1" t="s">
        <v>1</v>
      </c>
      <c r="C1" t="s">
        <v>2</v>
      </c>
      <c r="D1" t="s">
        <v>0</v>
      </c>
      <c r="E1" t="s">
        <v>3</v>
      </c>
    </row>
    <row r="2" spans="1:7" x14ac:dyDescent="0.25">
      <c r="A2" s="1">
        <v>0</v>
      </c>
      <c r="B2" s="3">
        <v>2.5008191666666666E-3</v>
      </c>
      <c r="C2" s="3">
        <v>2.9630584166666668E-2</v>
      </c>
      <c r="D2" s="3">
        <v>0.15952790000000003</v>
      </c>
      <c r="E2" s="3">
        <v>25.000666666666664</v>
      </c>
    </row>
    <row r="3" spans="1:7" x14ac:dyDescent="0.25">
      <c r="A3" s="1">
        <v>0.25</v>
      </c>
      <c r="B3" s="3">
        <v>1.1454375999999999E-2</v>
      </c>
      <c r="C3" s="3">
        <v>2.1552710000000003E-2</v>
      </c>
      <c r="D3" s="3">
        <v>0.75992060000000006</v>
      </c>
      <c r="E3" s="3">
        <v>25.0001</v>
      </c>
    </row>
    <row r="4" spans="1:7" x14ac:dyDescent="0.25">
      <c r="A4" s="1">
        <v>0.5</v>
      </c>
      <c r="B4" s="3">
        <v>0.29249992307692307</v>
      </c>
      <c r="C4" s="3">
        <v>3.491015153846154E-2</v>
      </c>
      <c r="D4" s="3">
        <v>16.825127692307692</v>
      </c>
      <c r="E4" s="3">
        <v>25</v>
      </c>
    </row>
    <row r="5" spans="1:7" x14ac:dyDescent="0.25">
      <c r="A5" s="1">
        <v>0.75</v>
      </c>
      <c r="B5" s="3">
        <v>0.75534333333333326</v>
      </c>
      <c r="C5" s="3">
        <v>8.2608486111111101E-2</v>
      </c>
      <c r="D5" s="3">
        <v>34.761310000000002</v>
      </c>
      <c r="E5" s="3">
        <v>25.000055555555555</v>
      </c>
    </row>
    <row r="6" spans="1:7" x14ac:dyDescent="0.25">
      <c r="A6" s="1">
        <v>1</v>
      </c>
      <c r="B6" s="3">
        <v>1.0604903529411764</v>
      </c>
      <c r="C6" s="3">
        <v>6.9187764117647058E-2</v>
      </c>
      <c r="D6" s="3">
        <v>50.084594705882346</v>
      </c>
      <c r="E6" s="3">
        <v>25.000294117647062</v>
      </c>
    </row>
    <row r="13" spans="1:7" x14ac:dyDescent="0.25">
      <c r="G13" s="2"/>
    </row>
    <row r="15" spans="1:7" x14ac:dyDescent="0.25">
      <c r="C15" s="2"/>
    </row>
    <row r="19" spans="4:4" x14ac:dyDescent="0.25">
      <c r="D19" s="2"/>
    </row>
    <row r="20" spans="4:4" x14ac:dyDescent="0.25">
      <c r="D2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191C-5F93-480D-978C-2A064FA643C9}">
  <dimension ref="A1:I20"/>
  <sheetViews>
    <sheetView workbookViewId="0">
      <selection activeCell="E27" sqref="E27"/>
    </sheetView>
  </sheetViews>
  <sheetFormatPr defaultRowHeight="15" x14ac:dyDescent="0.25"/>
  <cols>
    <col min="1" max="1" width="14.85546875" style="6" bestFit="1" customWidth="1"/>
    <col min="2" max="2" width="5.5703125" style="6" bestFit="1" customWidth="1"/>
    <col min="3" max="3" width="27.7109375" style="6" customWidth="1"/>
    <col min="4" max="4" width="11.140625" style="6" customWidth="1"/>
    <col min="5" max="5" width="6.7109375" style="6" bestFit="1" customWidth="1"/>
    <col min="6" max="6" width="26.7109375" style="6" bestFit="1" customWidth="1"/>
    <col min="7" max="7" width="17.140625" style="6" customWidth="1"/>
    <col min="8" max="16384" width="9.140625" style="6"/>
  </cols>
  <sheetData>
    <row r="1" spans="1:9" s="9" customFormat="1" x14ac:dyDescent="0.25">
      <c r="A1" s="9" t="s">
        <v>32</v>
      </c>
      <c r="B1" s="9" t="s">
        <v>46</v>
      </c>
      <c r="C1" s="9" t="s">
        <v>30</v>
      </c>
      <c r="D1" s="9" t="s">
        <v>44</v>
      </c>
      <c r="F1" s="9" t="s">
        <v>36</v>
      </c>
      <c r="G1" s="9" t="s">
        <v>42</v>
      </c>
    </row>
    <row r="2" spans="1:9" s="9" customFormat="1" x14ac:dyDescent="0.25">
      <c r="A2" s="7" t="s">
        <v>15</v>
      </c>
      <c r="B2" s="40" t="s">
        <v>47</v>
      </c>
      <c r="C2" s="6" t="s">
        <v>6</v>
      </c>
      <c r="D2" s="8">
        <v>1.3254999999999999</v>
      </c>
      <c r="E2" s="6" t="str">
        <f>"@20°C"</f>
        <v>@20°C</v>
      </c>
      <c r="F2" s="6">
        <v>2.9</v>
      </c>
      <c r="G2" s="6">
        <v>353.99</v>
      </c>
      <c r="H2" s="6" t="str">
        <f>"@20°C"</f>
        <v>@20°C</v>
      </c>
    </row>
    <row r="3" spans="1:9" x14ac:dyDescent="0.25">
      <c r="A3" s="7" t="s">
        <v>16</v>
      </c>
      <c r="B3" s="40" t="s">
        <v>48</v>
      </c>
      <c r="C3" s="6" t="s">
        <v>7</v>
      </c>
      <c r="D3" s="8">
        <v>0.94299999999999995</v>
      </c>
      <c r="E3" s="6" t="str">
        <f>"@20°C"</f>
        <v>@20°C</v>
      </c>
      <c r="F3" s="6">
        <v>3</v>
      </c>
      <c r="G3" s="6">
        <v>2</v>
      </c>
      <c r="H3" s="6" t="str">
        <f>"@25°C"</f>
        <v>@25°C</v>
      </c>
    </row>
    <row r="4" spans="1:9" x14ac:dyDescent="0.25">
      <c r="A4" s="7" t="s">
        <v>17</v>
      </c>
      <c r="B4" s="40" t="s">
        <v>49</v>
      </c>
      <c r="C4" s="6" t="s">
        <v>8</v>
      </c>
      <c r="D4" s="8">
        <v>0.80600000000000005</v>
      </c>
      <c r="E4" s="6" t="str">
        <f>"@20°C"</f>
        <v>@20°C</v>
      </c>
      <c r="F4" s="6">
        <v>2.4900000000000002</v>
      </c>
      <c r="G4" s="6">
        <v>71</v>
      </c>
      <c r="H4" s="6" t="str">
        <f t="shared" ref="H4:H9" si="0">"@20°C"</f>
        <v>@20°C</v>
      </c>
    </row>
    <row r="5" spans="1:9" x14ac:dyDescent="0.25">
      <c r="A5" s="7" t="s">
        <v>18</v>
      </c>
      <c r="B5" s="40" t="s">
        <v>50</v>
      </c>
      <c r="C5" s="6" t="s">
        <v>9</v>
      </c>
      <c r="D5" s="8">
        <v>1.4832000000000001</v>
      </c>
      <c r="E5" s="6" t="str">
        <f>"@20°C"</f>
        <v>@20°C</v>
      </c>
      <c r="F5" s="6">
        <v>4.0999999999999996</v>
      </c>
      <c r="G5" s="6">
        <v>160</v>
      </c>
      <c r="H5" s="6" t="str">
        <f t="shared" si="0"/>
        <v>@20°C</v>
      </c>
    </row>
    <row r="6" spans="1:9" x14ac:dyDescent="0.25">
      <c r="A6" s="7" t="s">
        <v>19</v>
      </c>
      <c r="B6" s="40" t="s">
        <v>52</v>
      </c>
      <c r="C6" s="6" t="s">
        <v>10</v>
      </c>
      <c r="D6" s="8">
        <v>1.0269999999999999</v>
      </c>
      <c r="E6" s="6" t="str">
        <f>"@25°C"</f>
        <v>@25°C</v>
      </c>
      <c r="F6" s="6">
        <v>3.4</v>
      </c>
      <c r="G6" s="6">
        <v>0.28999999999999998</v>
      </c>
      <c r="H6" s="6" t="str">
        <f t="shared" si="0"/>
        <v>@20°C</v>
      </c>
    </row>
    <row r="7" spans="1:9" x14ac:dyDescent="0.25">
      <c r="A7" s="7" t="s">
        <v>20</v>
      </c>
      <c r="B7" s="40" t="s">
        <v>51</v>
      </c>
      <c r="C7" s="6" t="s">
        <v>11</v>
      </c>
      <c r="D7" s="8">
        <v>0.95</v>
      </c>
      <c r="E7" s="6" t="str">
        <f>"@20°C"</f>
        <v>@20°C</v>
      </c>
      <c r="F7" s="6">
        <v>2.5</v>
      </c>
      <c r="G7" s="6">
        <v>2.7</v>
      </c>
      <c r="H7" s="6" t="str">
        <f t="shared" si="0"/>
        <v>@20°C</v>
      </c>
    </row>
    <row r="8" spans="1:9" x14ac:dyDescent="0.25">
      <c r="A8" s="6" t="s">
        <v>29</v>
      </c>
      <c r="B8" s="41" t="s">
        <v>53</v>
      </c>
      <c r="C8" s="7" t="s">
        <v>28</v>
      </c>
      <c r="D8" s="8">
        <v>1.123</v>
      </c>
      <c r="E8" s="6" t="str">
        <f>"@20°C"</f>
        <v>@20°C</v>
      </c>
      <c r="F8" s="6" t="s">
        <v>29</v>
      </c>
      <c r="G8" s="6">
        <v>8.6999999999999993</v>
      </c>
      <c r="H8" s="6" t="str">
        <f t="shared" si="0"/>
        <v>@20°C</v>
      </c>
    </row>
    <row r="9" spans="1:9" x14ac:dyDescent="0.25">
      <c r="A9" s="7" t="s">
        <v>21</v>
      </c>
      <c r="B9" s="40" t="s">
        <v>54</v>
      </c>
      <c r="C9" s="6" t="s">
        <v>12</v>
      </c>
      <c r="D9" s="8">
        <v>0.88800000000000001</v>
      </c>
      <c r="E9" s="6" t="str">
        <f>"@20°C"</f>
        <v>@20°C</v>
      </c>
      <c r="F9" s="6">
        <v>2.5</v>
      </c>
      <c r="G9" s="6">
        <v>143</v>
      </c>
      <c r="H9" s="6" t="str">
        <f t="shared" si="0"/>
        <v>@20°C</v>
      </c>
    </row>
    <row r="10" spans="1:9" x14ac:dyDescent="0.25">
      <c r="B10" s="41"/>
    </row>
    <row r="11" spans="1:9" s="9" customFormat="1" x14ac:dyDescent="0.25">
      <c r="A11" s="9" t="s">
        <v>32</v>
      </c>
      <c r="B11" s="9" t="s">
        <v>46</v>
      </c>
      <c r="C11" s="9" t="s">
        <v>30</v>
      </c>
      <c r="D11" s="9" t="s">
        <v>44</v>
      </c>
      <c r="F11" s="9" t="s">
        <v>37</v>
      </c>
      <c r="G11" s="9" t="s">
        <v>43</v>
      </c>
      <c r="H11" s="29" t="s">
        <v>38</v>
      </c>
      <c r="I11" s="29" t="s">
        <v>39</v>
      </c>
    </row>
    <row r="12" spans="1:9" x14ac:dyDescent="0.25">
      <c r="A12" s="7" t="s">
        <v>22</v>
      </c>
      <c r="B12" s="40" t="s">
        <v>55</v>
      </c>
      <c r="C12" s="6" t="s">
        <v>13</v>
      </c>
      <c r="D12" s="8">
        <v>1.2</v>
      </c>
      <c r="E12" s="6" t="str">
        <f>"@25°C"</f>
        <v>@25°C</v>
      </c>
      <c r="F12" s="10">
        <v>1100000</v>
      </c>
      <c r="G12" s="6" t="s">
        <v>29</v>
      </c>
      <c r="H12" s="11" t="s">
        <v>29</v>
      </c>
      <c r="I12" s="11" t="s">
        <v>29</v>
      </c>
    </row>
    <row r="13" spans="1:9" x14ac:dyDescent="0.25">
      <c r="A13" s="7" t="s">
        <v>23</v>
      </c>
      <c r="B13" s="40" t="s">
        <v>56</v>
      </c>
      <c r="C13" s="6" t="s">
        <v>24</v>
      </c>
      <c r="D13" s="8">
        <v>1.2450000000000001</v>
      </c>
      <c r="E13" s="6" t="str">
        <f>"@20°C"</f>
        <v>@20°C</v>
      </c>
      <c r="F13" s="10">
        <v>15000</v>
      </c>
      <c r="G13" s="6">
        <v>3</v>
      </c>
      <c r="H13" s="11" t="s">
        <v>40</v>
      </c>
      <c r="I13" s="11" t="s">
        <v>41</v>
      </c>
    </row>
    <row r="14" spans="1:9" x14ac:dyDescent="0.25">
      <c r="A14" s="7" t="s">
        <v>25</v>
      </c>
      <c r="B14" s="40" t="s">
        <v>59</v>
      </c>
      <c r="C14" s="6" t="s">
        <v>14</v>
      </c>
      <c r="D14" s="8">
        <v>1.07</v>
      </c>
      <c r="E14" s="6" t="str">
        <f>"@25°C"</f>
        <v>@25°C</v>
      </c>
      <c r="F14" s="6" t="s">
        <v>29</v>
      </c>
      <c r="G14" s="6" t="s">
        <v>29</v>
      </c>
      <c r="H14" s="11" t="s">
        <v>40</v>
      </c>
      <c r="I14" s="11" t="s">
        <v>41</v>
      </c>
    </row>
    <row r="15" spans="1:9" x14ac:dyDescent="0.25">
      <c r="A15" s="7" t="s">
        <v>26</v>
      </c>
      <c r="B15" s="40" t="s">
        <v>58</v>
      </c>
      <c r="C15" s="6" t="s">
        <v>33</v>
      </c>
      <c r="D15" s="8">
        <v>1.04</v>
      </c>
      <c r="E15" s="6" t="str">
        <f>"@25°C"</f>
        <v>@25°C</v>
      </c>
      <c r="F15" s="6" t="s">
        <v>29</v>
      </c>
      <c r="G15" s="6" t="s">
        <v>29</v>
      </c>
      <c r="H15" s="11" t="s">
        <v>29</v>
      </c>
      <c r="I15" s="11" t="s">
        <v>29</v>
      </c>
    </row>
    <row r="16" spans="1:9" x14ac:dyDescent="0.25">
      <c r="A16" s="7" t="s">
        <v>27</v>
      </c>
      <c r="B16" s="40" t="s">
        <v>57</v>
      </c>
      <c r="C16" s="6" t="s">
        <v>34</v>
      </c>
      <c r="D16" s="8">
        <v>1.06</v>
      </c>
      <c r="E16" s="6" t="str">
        <f>"@25°C"</f>
        <v>@25°C</v>
      </c>
      <c r="F16" s="10">
        <v>192000</v>
      </c>
      <c r="G16" s="6" t="s">
        <v>29</v>
      </c>
      <c r="H16" s="11" t="s">
        <v>29</v>
      </c>
      <c r="I16" s="11" t="s">
        <v>29</v>
      </c>
    </row>
    <row r="17" spans="1:9" x14ac:dyDescent="0.25">
      <c r="A17" s="6" t="s">
        <v>31</v>
      </c>
      <c r="B17" s="41" t="s">
        <v>4</v>
      </c>
      <c r="C17" s="7" t="s">
        <v>5</v>
      </c>
      <c r="D17" s="8">
        <v>1.21</v>
      </c>
      <c r="E17" s="6" t="str">
        <f>"@25°C"</f>
        <v>@25°C</v>
      </c>
      <c r="F17" s="10">
        <v>900000</v>
      </c>
      <c r="G17" s="6" t="s">
        <v>29</v>
      </c>
      <c r="H17" s="11" t="s">
        <v>29</v>
      </c>
      <c r="I17" s="11" t="s">
        <v>29</v>
      </c>
    </row>
    <row r="18" spans="1:9" x14ac:dyDescent="0.25">
      <c r="A18" s="6" t="s">
        <v>60</v>
      </c>
      <c r="B18" s="41" t="s">
        <v>61</v>
      </c>
      <c r="C18" s="6" t="s">
        <v>62</v>
      </c>
      <c r="D18" s="8">
        <v>0.4</v>
      </c>
      <c r="E18" s="6" t="s">
        <v>29</v>
      </c>
      <c r="F18" s="6" t="s">
        <v>29</v>
      </c>
      <c r="G18" s="6" t="s">
        <v>29</v>
      </c>
      <c r="H18" s="11" t="s">
        <v>63</v>
      </c>
      <c r="I18" s="11" t="s">
        <v>29</v>
      </c>
    </row>
    <row r="19" spans="1:9" x14ac:dyDescent="0.25">
      <c r="B19" s="41"/>
      <c r="H19" s="11"/>
      <c r="I19" s="11"/>
    </row>
    <row r="20" spans="1:9" x14ac:dyDescent="0.25">
      <c r="A20" s="6" t="s">
        <v>80</v>
      </c>
      <c r="B20" s="41" t="s">
        <v>78</v>
      </c>
      <c r="C20" s="6" t="s">
        <v>79</v>
      </c>
      <c r="D20" s="6">
        <v>1.1839999999999999</v>
      </c>
      <c r="E20" s="6" t="str">
        <f>"@25°C"</f>
        <v>@25°C</v>
      </c>
      <c r="F20" s="10">
        <v>150000</v>
      </c>
      <c r="G20" s="6" t="s">
        <v>29</v>
      </c>
      <c r="H20" s="11" t="s">
        <v>29</v>
      </c>
      <c r="I20" s="11" t="s">
        <v>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13E4-9BA3-456A-A7BC-B2736832302E}">
  <dimension ref="A1:P99"/>
  <sheetViews>
    <sheetView tabSelected="1" topLeftCell="A24" workbookViewId="0">
      <selection activeCell="G49" sqref="G49"/>
    </sheetView>
  </sheetViews>
  <sheetFormatPr defaultRowHeight="15" x14ac:dyDescent="0.25"/>
  <cols>
    <col min="1" max="1" width="9" style="4" bestFit="1" customWidth="1"/>
    <col min="2" max="2" width="23.140625" style="4" bestFit="1" customWidth="1"/>
    <col min="3" max="3" width="13.7109375" style="4" bestFit="1" customWidth="1"/>
    <col min="4" max="4" width="13.7109375" style="4" customWidth="1"/>
    <col min="5" max="5" width="13.7109375" style="4" bestFit="1" customWidth="1"/>
    <col min="6" max="6" width="13.7109375" style="4" customWidth="1"/>
    <col min="7" max="7" width="12.42578125" style="4" customWidth="1"/>
    <col min="8" max="8" width="0.42578125" style="37" customWidth="1"/>
    <col min="9" max="9" width="17.28515625" style="4" bestFit="1" customWidth="1"/>
    <col min="10" max="12" width="23.140625" style="4" bestFit="1" customWidth="1"/>
    <col min="13" max="13" width="17.28515625" style="4" bestFit="1" customWidth="1"/>
    <col min="14" max="16" width="23.140625" style="4" bestFit="1" customWidth="1"/>
    <col min="17" max="16384" width="9.140625" style="4"/>
  </cols>
  <sheetData>
    <row r="1" spans="1:16" s="13" customFormat="1" ht="18.75" x14ac:dyDescent="0.3">
      <c r="B1" s="13">
        <v>2000</v>
      </c>
      <c r="C1" s="13" t="s">
        <v>89</v>
      </c>
      <c r="H1" s="32"/>
    </row>
    <row r="3" spans="1:16" s="9" customFormat="1" x14ac:dyDescent="0.25">
      <c r="A3" s="55" t="s">
        <v>105</v>
      </c>
      <c r="B3" s="31" t="s">
        <v>90</v>
      </c>
      <c r="C3" s="9" t="s">
        <v>98</v>
      </c>
      <c r="D3" s="9" t="s">
        <v>99</v>
      </c>
      <c r="E3" s="9" t="s">
        <v>64</v>
      </c>
      <c r="F3" s="9" t="s">
        <v>65</v>
      </c>
      <c r="H3" s="33"/>
      <c r="I3" s="5" t="s">
        <v>67</v>
      </c>
      <c r="J3" s="5" t="s">
        <v>66</v>
      </c>
      <c r="K3" s="5" t="s">
        <v>68</v>
      </c>
      <c r="L3" s="5" t="s">
        <v>69</v>
      </c>
      <c r="M3" s="5" t="s">
        <v>72</v>
      </c>
      <c r="N3" s="5" t="s">
        <v>73</v>
      </c>
      <c r="O3" s="5" t="s">
        <v>74</v>
      </c>
      <c r="P3" s="5" t="s">
        <v>75</v>
      </c>
    </row>
    <row r="4" spans="1:16" s="12" customFormat="1" x14ac:dyDescent="0.25">
      <c r="A4" s="55"/>
      <c r="B4" s="18">
        <v>0</v>
      </c>
      <c r="C4" s="21">
        <v>2246</v>
      </c>
      <c r="D4" s="21">
        <f>C4/$C$10</f>
        <v>2000</v>
      </c>
      <c r="E4" s="22">
        <v>0</v>
      </c>
      <c r="F4" s="22">
        <v>11.28</v>
      </c>
      <c r="H4" s="34"/>
      <c r="I4" s="53">
        <v>2.5008191666666666E-3</v>
      </c>
      <c r="J4" s="53">
        <v>2.9630584166666668E-2</v>
      </c>
      <c r="K4" s="53">
        <v>0.15952790000000003</v>
      </c>
      <c r="L4" s="53">
        <v>25.000666666666664</v>
      </c>
      <c r="M4" s="54"/>
      <c r="N4" s="54"/>
      <c r="O4" s="54"/>
      <c r="P4" s="54"/>
    </row>
    <row r="5" spans="1:16" s="12" customFormat="1" x14ac:dyDescent="0.25">
      <c r="A5" s="55"/>
      <c r="B5" s="18">
        <v>0.25</v>
      </c>
      <c r="C5" s="21">
        <v>2246</v>
      </c>
      <c r="D5" s="21">
        <f t="shared" ref="D5:D8" si="0">C5/$C$10</f>
        <v>2000</v>
      </c>
      <c r="E5" s="22">
        <v>5.65</v>
      </c>
      <c r="F5" s="22">
        <v>11.32</v>
      </c>
      <c r="H5" s="34"/>
      <c r="I5" s="53">
        <v>1.1454375999999999E-2</v>
      </c>
      <c r="J5" s="53">
        <v>2.1552710000000003E-2</v>
      </c>
      <c r="K5" s="53">
        <v>0.75992060000000006</v>
      </c>
      <c r="L5" s="53">
        <v>25.0001</v>
      </c>
      <c r="M5" s="54"/>
      <c r="N5" s="54"/>
      <c r="O5" s="54"/>
      <c r="P5" s="54"/>
    </row>
    <row r="6" spans="1:16" s="12" customFormat="1" x14ac:dyDescent="0.25">
      <c r="A6" s="55"/>
      <c r="B6" s="18">
        <v>0.5</v>
      </c>
      <c r="C6" s="21">
        <v>2246</v>
      </c>
      <c r="D6" s="21">
        <f t="shared" si="0"/>
        <v>2000</v>
      </c>
      <c r="E6" s="22">
        <v>11.34</v>
      </c>
      <c r="F6" s="22">
        <v>11.34</v>
      </c>
      <c r="H6" s="34"/>
      <c r="I6" s="53">
        <v>0.29249992307692307</v>
      </c>
      <c r="J6" s="53">
        <v>3.491015153846154E-2</v>
      </c>
      <c r="K6" s="53">
        <v>16.825127692307692</v>
      </c>
      <c r="L6" s="53">
        <v>25</v>
      </c>
      <c r="M6" s="54"/>
      <c r="N6" s="54"/>
      <c r="O6" s="54"/>
      <c r="P6" s="54"/>
    </row>
    <row r="7" spans="1:16" s="12" customFormat="1" x14ac:dyDescent="0.25">
      <c r="A7" s="55"/>
      <c r="B7" s="18">
        <v>0.75</v>
      </c>
      <c r="C7" s="21">
        <v>2246</v>
      </c>
      <c r="D7" s="21">
        <f t="shared" si="0"/>
        <v>2000</v>
      </c>
      <c r="E7" s="22">
        <v>17.059999999999999</v>
      </c>
      <c r="F7" s="22">
        <v>11.37</v>
      </c>
      <c r="H7" s="34"/>
      <c r="I7" s="53">
        <v>0.75534333333333326</v>
      </c>
      <c r="J7" s="53">
        <v>8.2608486111111101E-2</v>
      </c>
      <c r="K7" s="53">
        <v>34.761310000000002</v>
      </c>
      <c r="L7" s="53">
        <v>25.000055555555555</v>
      </c>
      <c r="M7" s="54"/>
      <c r="N7" s="54"/>
      <c r="O7" s="54"/>
      <c r="P7" s="54"/>
    </row>
    <row r="8" spans="1:16" s="12" customFormat="1" x14ac:dyDescent="0.25">
      <c r="A8" s="55"/>
      <c r="B8" s="19">
        <v>1</v>
      </c>
      <c r="C8" s="23">
        <v>2246</v>
      </c>
      <c r="D8" s="21">
        <f t="shared" si="0"/>
        <v>2000</v>
      </c>
      <c r="E8" s="24">
        <v>22.8</v>
      </c>
      <c r="F8" s="24">
        <v>11.4</v>
      </c>
      <c r="H8" s="35"/>
      <c r="I8" s="53">
        <v>1.0604903529411764</v>
      </c>
      <c r="J8" s="53">
        <v>6.9187764117647058E-2</v>
      </c>
      <c r="K8" s="53">
        <v>50.084594705882346</v>
      </c>
      <c r="L8" s="53">
        <v>25.000294117647062</v>
      </c>
      <c r="M8" s="54"/>
      <c r="N8" s="54"/>
      <c r="O8" s="54"/>
      <c r="P8" s="54"/>
    </row>
    <row r="9" spans="1:16" s="12" customFormat="1" x14ac:dyDescent="0.25">
      <c r="A9" s="55"/>
      <c r="B9" s="19"/>
      <c r="C9" s="23"/>
      <c r="D9" s="23"/>
      <c r="E9" s="24"/>
      <c r="F9" s="24"/>
      <c r="H9" s="35"/>
      <c r="I9" s="53"/>
      <c r="J9" s="53"/>
      <c r="K9" s="53"/>
      <c r="L9" s="53"/>
      <c r="M9" s="54"/>
      <c r="N9" s="54"/>
      <c r="O9" s="54"/>
      <c r="P9" s="54"/>
    </row>
    <row r="10" spans="1:16" s="12" customFormat="1" x14ac:dyDescent="0.25">
      <c r="A10" s="55"/>
      <c r="B10" s="44" t="s">
        <v>35</v>
      </c>
      <c r="C10" s="45">
        <v>1.123</v>
      </c>
      <c r="D10" s="45"/>
      <c r="E10" s="45">
        <v>1.21</v>
      </c>
      <c r="F10" s="45">
        <v>0.4</v>
      </c>
      <c r="G10" s="44"/>
      <c r="H10" s="35"/>
      <c r="I10" s="53"/>
      <c r="J10" s="53"/>
      <c r="K10" s="53"/>
      <c r="L10" s="53"/>
      <c r="M10" s="54"/>
      <c r="N10" s="54"/>
      <c r="O10" s="54"/>
      <c r="P10" s="54"/>
    </row>
    <row r="11" spans="1:16" s="12" customFormat="1" x14ac:dyDescent="0.25">
      <c r="A11" s="55"/>
      <c r="B11" s="16"/>
      <c r="C11" s="16">
        <f>B1*C10</f>
        <v>2246</v>
      </c>
      <c r="D11" s="16" t="s">
        <v>84</v>
      </c>
      <c r="F11" s="16"/>
      <c r="G11" s="46"/>
      <c r="H11" s="35"/>
      <c r="I11" s="14"/>
      <c r="J11" s="14"/>
      <c r="K11" s="14"/>
      <c r="L11" s="14"/>
    </row>
    <row r="13" spans="1:16" s="5" customFormat="1" x14ac:dyDescent="0.25">
      <c r="A13" s="55" t="s">
        <v>105</v>
      </c>
      <c r="B13" s="31" t="s">
        <v>91</v>
      </c>
      <c r="C13" s="5" t="s">
        <v>70</v>
      </c>
      <c r="D13" s="5" t="s">
        <v>100</v>
      </c>
      <c r="E13" s="5" t="s">
        <v>71</v>
      </c>
      <c r="H13" s="36"/>
      <c r="I13" s="5" t="s">
        <v>67</v>
      </c>
      <c r="J13" s="5" t="s">
        <v>66</v>
      </c>
      <c r="K13" s="5" t="s">
        <v>68</v>
      </c>
      <c r="L13" s="5" t="s">
        <v>69</v>
      </c>
      <c r="M13" s="5" t="s">
        <v>72</v>
      </c>
      <c r="N13" s="5" t="s">
        <v>73</v>
      </c>
      <c r="O13" s="5" t="s">
        <v>74</v>
      </c>
      <c r="P13" s="5" t="s">
        <v>75</v>
      </c>
    </row>
    <row r="14" spans="1:16" x14ac:dyDescent="0.25">
      <c r="A14" s="55"/>
      <c r="B14" s="15">
        <v>0.25</v>
      </c>
      <c r="C14" s="20">
        <f>$C$21*((100-B14)/100)</f>
        <v>1771.5600000000002</v>
      </c>
      <c r="D14" s="20">
        <f>C14/$C$20</f>
        <v>1995.0000000000002</v>
      </c>
      <c r="E14" s="20">
        <f>$C$21*(B14/100)</f>
        <v>4.4400000000000004</v>
      </c>
      <c r="F14" s="20"/>
      <c r="G14" s="20"/>
    </row>
    <row r="15" spans="1:16" x14ac:dyDescent="0.25">
      <c r="A15" s="55"/>
      <c r="B15" s="15">
        <v>3.75</v>
      </c>
      <c r="C15" s="20">
        <f t="shared" ref="C15:C18" si="1">$C$21*((100-B15)/100)</f>
        <v>1709.4</v>
      </c>
      <c r="D15" s="20">
        <f t="shared" ref="D15:D18" si="2">C15/$C$20</f>
        <v>1925</v>
      </c>
      <c r="E15" s="20">
        <f t="shared" ref="E15:E18" si="3">$C$21*(B15/100)</f>
        <v>66.599999999999994</v>
      </c>
      <c r="F15" s="20"/>
      <c r="G15" s="20"/>
    </row>
    <row r="16" spans="1:16" x14ac:dyDescent="0.25">
      <c r="A16" s="55"/>
      <c r="B16" s="15">
        <v>7.5</v>
      </c>
      <c r="C16" s="20">
        <f t="shared" si="1"/>
        <v>1642.8000000000002</v>
      </c>
      <c r="D16" s="20">
        <f t="shared" si="2"/>
        <v>1850.0000000000002</v>
      </c>
      <c r="E16" s="20">
        <f t="shared" si="3"/>
        <v>133.19999999999999</v>
      </c>
      <c r="F16" s="20"/>
      <c r="G16" s="20"/>
    </row>
    <row r="17" spans="1:16" x14ac:dyDescent="0.25">
      <c r="A17" s="55"/>
      <c r="B17" s="15">
        <v>11.25</v>
      </c>
      <c r="C17" s="20">
        <f t="shared" si="1"/>
        <v>1576.1999999999998</v>
      </c>
      <c r="D17" s="20">
        <f t="shared" si="2"/>
        <v>1774.9999999999998</v>
      </c>
      <c r="E17" s="20">
        <f t="shared" si="3"/>
        <v>199.8</v>
      </c>
      <c r="F17" s="20"/>
      <c r="G17" s="20"/>
    </row>
    <row r="18" spans="1:16" x14ac:dyDescent="0.25">
      <c r="A18" s="55"/>
      <c r="B18" s="15">
        <v>15</v>
      </c>
      <c r="C18" s="20">
        <f t="shared" si="1"/>
        <v>1509.6</v>
      </c>
      <c r="D18" s="20">
        <f t="shared" si="2"/>
        <v>1699.9999999999998</v>
      </c>
      <c r="E18" s="20">
        <f t="shared" si="3"/>
        <v>266.39999999999998</v>
      </c>
      <c r="F18" s="20"/>
      <c r="G18" s="20"/>
    </row>
    <row r="19" spans="1:16" x14ac:dyDescent="0.25">
      <c r="A19" s="55"/>
    </row>
    <row r="20" spans="1:16" x14ac:dyDescent="0.25">
      <c r="A20" s="55"/>
      <c r="B20" s="44" t="s">
        <v>35</v>
      </c>
      <c r="C20" s="45">
        <v>0.88800000000000001</v>
      </c>
      <c r="D20" s="45"/>
      <c r="E20" s="45">
        <v>1.06</v>
      </c>
      <c r="F20" s="45"/>
      <c r="G20" s="16"/>
      <c r="J20" s="8"/>
    </row>
    <row r="21" spans="1:16" x14ac:dyDescent="0.25">
      <c r="A21" s="55"/>
      <c r="B21" s="16"/>
      <c r="C21" s="16">
        <f>B1*C20</f>
        <v>1776</v>
      </c>
      <c r="D21" s="16" t="s">
        <v>84</v>
      </c>
      <c r="F21" s="16"/>
      <c r="G21" s="16"/>
    </row>
    <row r="22" spans="1:16" x14ac:dyDescent="0.25">
      <c r="A22" s="42"/>
    </row>
    <row r="23" spans="1:16" ht="15" customHeight="1" x14ac:dyDescent="0.25">
      <c r="A23" s="56" t="s">
        <v>106</v>
      </c>
      <c r="B23" s="20">
        <f>(E23/(C23+E23))*100</f>
        <v>0.25833988543187686</v>
      </c>
      <c r="C23" s="20">
        <f>$C$20*D23</f>
        <v>1776</v>
      </c>
      <c r="D23" s="20">
        <v>2000</v>
      </c>
      <c r="E23" s="20">
        <v>4.5999999999999996</v>
      </c>
      <c r="F23" s="20"/>
      <c r="G23" s="20"/>
    </row>
    <row r="24" spans="1:16" x14ac:dyDescent="0.25">
      <c r="A24" s="56"/>
      <c r="B24" s="20">
        <f t="shared" ref="B24:B27" si="4">(E24/(C24+E24))*100</f>
        <v>4.1635898892360119</v>
      </c>
      <c r="C24" s="20">
        <f t="shared" ref="C24:C27" si="5">$C$20*D24</f>
        <v>1687.2</v>
      </c>
      <c r="D24" s="20">
        <v>1900</v>
      </c>
      <c r="E24" s="20">
        <v>73.3</v>
      </c>
      <c r="F24" s="20"/>
      <c r="G24" s="20"/>
    </row>
    <row r="25" spans="1:16" x14ac:dyDescent="0.25">
      <c r="A25" s="56"/>
      <c r="B25" s="20">
        <f t="shared" si="4"/>
        <v>8.3275980729525099</v>
      </c>
      <c r="C25" s="20">
        <f t="shared" si="5"/>
        <v>1598.4</v>
      </c>
      <c r="D25" s="20">
        <v>1800</v>
      </c>
      <c r="E25" s="20">
        <v>145.19999999999999</v>
      </c>
      <c r="F25" s="20"/>
      <c r="G25" s="20"/>
    </row>
    <row r="26" spans="1:16" x14ac:dyDescent="0.25">
      <c r="A26" s="56"/>
      <c r="B26" s="20">
        <f t="shared" si="4"/>
        <v>11.031949237448513</v>
      </c>
      <c r="C26" s="20">
        <f t="shared" si="5"/>
        <v>1598.4</v>
      </c>
      <c r="D26" s="20">
        <v>1800</v>
      </c>
      <c r="E26" s="20">
        <v>198.2</v>
      </c>
      <c r="F26" s="20"/>
      <c r="G26" s="20"/>
    </row>
    <row r="27" spans="1:16" x14ac:dyDescent="0.25">
      <c r="A27" s="56"/>
      <c r="B27" s="20">
        <f t="shared" si="4"/>
        <v>15.172902080219371</v>
      </c>
      <c r="C27" s="20">
        <f t="shared" si="5"/>
        <v>1509.6</v>
      </c>
      <c r="D27" s="20">
        <v>1700</v>
      </c>
      <c r="E27" s="20">
        <v>270.02</v>
      </c>
      <c r="F27" s="20"/>
      <c r="G27" s="20"/>
    </row>
    <row r="28" spans="1:16" x14ac:dyDescent="0.25">
      <c r="A28" s="43"/>
    </row>
    <row r="29" spans="1:16" s="5" customFormat="1" x14ac:dyDescent="0.25">
      <c r="A29" s="55" t="s">
        <v>105</v>
      </c>
      <c r="B29" s="31" t="s">
        <v>92</v>
      </c>
      <c r="C29" s="17" t="s">
        <v>70</v>
      </c>
      <c r="D29" s="17" t="s">
        <v>100</v>
      </c>
      <c r="E29" s="5" t="s">
        <v>77</v>
      </c>
      <c r="F29" s="5" t="s">
        <v>101</v>
      </c>
      <c r="G29" s="17" t="s">
        <v>76</v>
      </c>
      <c r="H29" s="36"/>
      <c r="I29" s="5" t="s">
        <v>67</v>
      </c>
      <c r="J29" s="5" t="s">
        <v>66</v>
      </c>
      <c r="K29" s="5" t="s">
        <v>68</v>
      </c>
      <c r="L29" s="5" t="s">
        <v>69</v>
      </c>
      <c r="M29" s="5" t="s">
        <v>72</v>
      </c>
      <c r="N29" s="5" t="s">
        <v>73</v>
      </c>
      <c r="O29" s="5" t="s">
        <v>74</v>
      </c>
      <c r="P29" s="5" t="s">
        <v>75</v>
      </c>
    </row>
    <row r="30" spans="1:16" x14ac:dyDescent="0.25">
      <c r="A30" s="55"/>
      <c r="B30" s="15">
        <v>0.25</v>
      </c>
      <c r="C30" s="20">
        <f>$C$37*((100-B30)*0.75/100)</f>
        <v>1351.8618750000001</v>
      </c>
      <c r="D30" s="20">
        <f>C30/$C$36</f>
        <v>1522.3669763513515</v>
      </c>
      <c r="E30" s="20">
        <f>$C$37*((100-B30)*0.25/100)</f>
        <v>450.62062500000002</v>
      </c>
      <c r="F30" s="20">
        <f>E30/$E$36</f>
        <v>474.33750000000003</v>
      </c>
      <c r="G30" s="20">
        <f>$C$37*(B30/100)</f>
        <v>4.5175000000000001</v>
      </c>
    </row>
    <row r="31" spans="1:16" x14ac:dyDescent="0.25">
      <c r="A31" s="55"/>
      <c r="B31" s="15">
        <v>3.75</v>
      </c>
      <c r="C31" s="20">
        <f t="shared" ref="C31:C34" si="6">$C$37*((100-B31)*0.75/100)</f>
        <v>1304.4281250000001</v>
      </c>
      <c r="D31" s="20">
        <f t="shared" ref="D31:D34" si="7">C31/$C$36</f>
        <v>1468.9505912162163</v>
      </c>
      <c r="E31" s="20">
        <f t="shared" ref="E31:E34" si="8">$C$37*((100-B31)*0.25/100)</f>
        <v>434.80937499999999</v>
      </c>
      <c r="F31" s="20">
        <f t="shared" ref="F31:F34" si="9">E31/$E$36</f>
        <v>457.69407894736844</v>
      </c>
      <c r="G31" s="20">
        <f t="shared" ref="G31:G34" si="10">$C$37*(B31/100)</f>
        <v>67.762500000000003</v>
      </c>
    </row>
    <row r="32" spans="1:16" x14ac:dyDescent="0.25">
      <c r="A32" s="55"/>
      <c r="B32" s="15">
        <v>7.5</v>
      </c>
      <c r="C32" s="20">
        <f t="shared" si="6"/>
        <v>1253.60625</v>
      </c>
      <c r="D32" s="20">
        <f t="shared" si="7"/>
        <v>1411.71875</v>
      </c>
      <c r="E32" s="20">
        <f t="shared" si="8"/>
        <v>417.86875000000003</v>
      </c>
      <c r="F32" s="20">
        <f t="shared" si="9"/>
        <v>439.86184210526324</v>
      </c>
      <c r="G32" s="20">
        <f t="shared" si="10"/>
        <v>135.52500000000001</v>
      </c>
    </row>
    <row r="33" spans="1:16" x14ac:dyDescent="0.25">
      <c r="A33" s="55"/>
      <c r="B33" s="15">
        <v>11.25</v>
      </c>
      <c r="C33" s="20">
        <f t="shared" si="6"/>
        <v>1202.784375</v>
      </c>
      <c r="D33" s="20">
        <f t="shared" si="7"/>
        <v>1354.4869087837837</v>
      </c>
      <c r="E33" s="20">
        <f t="shared" si="8"/>
        <v>400.92812499999997</v>
      </c>
      <c r="F33" s="20">
        <f t="shared" si="9"/>
        <v>422.02960526315786</v>
      </c>
      <c r="G33" s="20">
        <f t="shared" si="10"/>
        <v>203.28749999999999</v>
      </c>
    </row>
    <row r="34" spans="1:16" x14ac:dyDescent="0.25">
      <c r="A34" s="55"/>
      <c r="B34" s="15">
        <v>15</v>
      </c>
      <c r="C34" s="20">
        <f t="shared" si="6"/>
        <v>1151.9624999999999</v>
      </c>
      <c r="D34" s="20">
        <f t="shared" si="7"/>
        <v>1297.2550675675675</v>
      </c>
      <c r="E34" s="20">
        <f t="shared" si="8"/>
        <v>383.98750000000001</v>
      </c>
      <c r="F34" s="20">
        <f t="shared" si="9"/>
        <v>404.19736842105266</v>
      </c>
      <c r="G34" s="20">
        <f t="shared" si="10"/>
        <v>271.05</v>
      </c>
    </row>
    <row r="35" spans="1:16" x14ac:dyDescent="0.25">
      <c r="A35" s="55"/>
    </row>
    <row r="36" spans="1:16" x14ac:dyDescent="0.25">
      <c r="A36" s="55"/>
      <c r="B36" s="44" t="s">
        <v>35</v>
      </c>
      <c r="C36" s="45">
        <v>0.88800000000000001</v>
      </c>
      <c r="D36" s="45"/>
      <c r="E36" s="45">
        <v>0.95</v>
      </c>
      <c r="F36" s="20">
        <v>1400</v>
      </c>
      <c r="G36" s="45">
        <v>1.04</v>
      </c>
    </row>
    <row r="37" spans="1:16" x14ac:dyDescent="0.25">
      <c r="A37" s="55"/>
      <c r="B37" s="16"/>
      <c r="C37" s="16">
        <f>B1*((C36*0.75)+(E36*0.25))</f>
        <v>1807</v>
      </c>
      <c r="D37" s="16" t="s">
        <v>84</v>
      </c>
      <c r="E37" s="16"/>
      <c r="F37" s="16"/>
      <c r="G37" s="16"/>
    </row>
    <row r="39" spans="1:16" x14ac:dyDescent="0.25">
      <c r="A39" s="56" t="s">
        <v>106</v>
      </c>
      <c r="B39" s="20">
        <f>(G39/(C39+E39+G39))*100</f>
        <v>1.4023026136301631</v>
      </c>
      <c r="C39" s="20">
        <f>$C$36*D39</f>
        <v>1332</v>
      </c>
      <c r="D39" s="20">
        <v>1500</v>
      </c>
      <c r="E39" s="20">
        <f>$E$36*F39</f>
        <v>475</v>
      </c>
      <c r="F39" s="20">
        <v>500</v>
      </c>
      <c r="G39" s="20">
        <v>25.7</v>
      </c>
    </row>
    <row r="40" spans="1:16" x14ac:dyDescent="0.25">
      <c r="A40" s="57"/>
      <c r="B40" s="20">
        <f t="shared" ref="B40:B43" si="11">(G40/(C40+E40+G40))*100</f>
        <v>3.8727524204702628</v>
      </c>
      <c r="C40" s="20">
        <f t="shared" ref="C40:C43" si="12">$C$36*D40</f>
        <v>1332</v>
      </c>
      <c r="D40" s="20">
        <v>1500</v>
      </c>
      <c r="E40" s="20">
        <f t="shared" ref="E40:E43" si="13">$E$36*F40</f>
        <v>475</v>
      </c>
      <c r="F40" s="20">
        <v>500</v>
      </c>
      <c r="G40" s="20">
        <v>72.8</v>
      </c>
    </row>
    <row r="41" spans="1:16" x14ac:dyDescent="0.25">
      <c r="A41" s="57"/>
      <c r="B41" s="20">
        <f t="shared" si="11"/>
        <v>8.0392045776443251</v>
      </c>
      <c r="C41" s="20">
        <f>$C$36*F36</f>
        <v>1243.2</v>
      </c>
      <c r="E41" s="20">
        <f t="shared" si="13"/>
        <v>380</v>
      </c>
      <c r="F41" s="20">
        <v>400</v>
      </c>
      <c r="G41" s="20">
        <v>141.9</v>
      </c>
    </row>
    <row r="42" spans="1:16" x14ac:dyDescent="0.25">
      <c r="A42" s="57"/>
      <c r="B42" s="20">
        <f t="shared" si="11"/>
        <v>11.750158164145628</v>
      </c>
      <c r="C42" s="20">
        <f t="shared" si="12"/>
        <v>1154.4000000000001</v>
      </c>
      <c r="D42" s="20">
        <v>1300</v>
      </c>
      <c r="E42" s="20">
        <f t="shared" si="13"/>
        <v>380</v>
      </c>
      <c r="F42" s="20">
        <v>400</v>
      </c>
      <c r="G42" s="20">
        <v>204.3</v>
      </c>
    </row>
    <row r="43" spans="1:16" x14ac:dyDescent="0.25">
      <c r="A43" s="57"/>
      <c r="B43" s="20">
        <f t="shared" si="11"/>
        <v>14.646492740724259</v>
      </c>
      <c r="C43" s="20">
        <f t="shared" si="12"/>
        <v>1154.4000000000001</v>
      </c>
      <c r="D43" s="20">
        <v>1300</v>
      </c>
      <c r="E43" s="20">
        <f t="shared" si="13"/>
        <v>380</v>
      </c>
      <c r="F43" s="20">
        <v>400</v>
      </c>
      <c r="G43" s="20">
        <v>263.3</v>
      </c>
    </row>
    <row r="45" spans="1:16" s="5" customFormat="1" x14ac:dyDescent="0.25">
      <c r="A45" s="55" t="s">
        <v>105</v>
      </c>
      <c r="B45" s="31" t="s">
        <v>93</v>
      </c>
      <c r="C45" s="5" t="s">
        <v>81</v>
      </c>
      <c r="D45" s="5" t="s">
        <v>102</v>
      </c>
      <c r="E45" s="17" t="s">
        <v>76</v>
      </c>
      <c r="F45" s="17"/>
      <c r="H45" s="36"/>
      <c r="I45" s="5" t="s">
        <v>67</v>
      </c>
      <c r="J45" s="5" t="s">
        <v>66</v>
      </c>
      <c r="K45" s="5" t="s">
        <v>68</v>
      </c>
      <c r="L45" s="5" t="s">
        <v>69</v>
      </c>
      <c r="M45" s="5" t="s">
        <v>72</v>
      </c>
      <c r="N45" s="5" t="s">
        <v>73</v>
      </c>
      <c r="O45" s="5" t="s">
        <v>74</v>
      </c>
      <c r="P45" s="5" t="s">
        <v>75</v>
      </c>
    </row>
    <row r="46" spans="1:16" x14ac:dyDescent="0.25">
      <c r="A46" s="55"/>
      <c r="B46" s="15">
        <v>0.25</v>
      </c>
      <c r="C46" s="20">
        <f>$C$53*((100-B46)/100)</f>
        <v>2048.8650000000002</v>
      </c>
      <c r="D46" s="20">
        <f>C46/$C$52</f>
        <v>1995.0000000000005</v>
      </c>
      <c r="E46" s="20">
        <f>$C$53*(B46/100)</f>
        <v>5.1349999999999998</v>
      </c>
      <c r="F46" s="20"/>
      <c r="G46" s="20"/>
    </row>
    <row r="47" spans="1:16" x14ac:dyDescent="0.25">
      <c r="A47" s="55"/>
      <c r="B47" s="15">
        <v>3.75</v>
      </c>
      <c r="C47" s="20">
        <f t="shared" ref="C47:C50" si="14">$C$53*((100-B47)/100)</f>
        <v>1976.9750000000001</v>
      </c>
      <c r="D47" s="20">
        <f t="shared" ref="D47:D50" si="15">C47/$C$52</f>
        <v>1925.0000000000002</v>
      </c>
      <c r="E47" s="20">
        <f t="shared" ref="E47:E50" si="16">$C$53*(B47/100)</f>
        <v>77.024999999999991</v>
      </c>
      <c r="F47" s="20"/>
      <c r="G47" s="20"/>
    </row>
    <row r="48" spans="1:16" x14ac:dyDescent="0.25">
      <c r="A48" s="55"/>
      <c r="B48" s="15">
        <v>7.5</v>
      </c>
      <c r="C48" s="20">
        <f t="shared" si="14"/>
        <v>1899.95</v>
      </c>
      <c r="D48" s="20">
        <f t="shared" si="15"/>
        <v>1850.0000000000002</v>
      </c>
      <c r="E48" s="20">
        <f t="shared" si="16"/>
        <v>154.04999999999998</v>
      </c>
      <c r="F48" s="20"/>
      <c r="G48" s="20"/>
    </row>
    <row r="49" spans="1:16" x14ac:dyDescent="0.25">
      <c r="A49" s="55"/>
      <c r="B49" s="15">
        <v>11.25</v>
      </c>
      <c r="C49" s="20">
        <f t="shared" si="14"/>
        <v>1822.925</v>
      </c>
      <c r="D49" s="20">
        <f t="shared" si="15"/>
        <v>1775</v>
      </c>
      <c r="E49" s="20">
        <f t="shared" si="16"/>
        <v>231.07500000000002</v>
      </c>
      <c r="F49" s="20"/>
      <c r="G49" s="20"/>
    </row>
    <row r="50" spans="1:16" x14ac:dyDescent="0.25">
      <c r="A50" s="55"/>
      <c r="B50" s="15">
        <v>15</v>
      </c>
      <c r="C50" s="20">
        <f t="shared" si="14"/>
        <v>1745.8999999999999</v>
      </c>
      <c r="D50" s="20">
        <f t="shared" si="15"/>
        <v>1700</v>
      </c>
      <c r="E50" s="20">
        <f t="shared" si="16"/>
        <v>308.09999999999997</v>
      </c>
      <c r="F50" s="20"/>
      <c r="G50" s="20"/>
    </row>
    <row r="51" spans="1:16" x14ac:dyDescent="0.25">
      <c r="A51" s="55"/>
    </row>
    <row r="52" spans="1:16" x14ac:dyDescent="0.25">
      <c r="A52" s="55"/>
      <c r="B52" s="44" t="s">
        <v>35</v>
      </c>
      <c r="C52" s="16">
        <v>1.0269999999999999</v>
      </c>
      <c r="D52" s="16"/>
      <c r="E52" s="45">
        <v>1.04</v>
      </c>
      <c r="F52" s="45"/>
      <c r="G52" s="16"/>
    </row>
    <row r="53" spans="1:16" x14ac:dyDescent="0.25">
      <c r="A53" s="55"/>
      <c r="B53" s="16"/>
      <c r="C53" s="16">
        <f>B1*C52</f>
        <v>2054</v>
      </c>
      <c r="D53" s="16" t="s">
        <v>84</v>
      </c>
      <c r="E53" s="16"/>
      <c r="F53" s="16"/>
      <c r="G53" s="16"/>
    </row>
    <row r="54" spans="1:16" x14ac:dyDescent="0.25">
      <c r="A54" s="50"/>
      <c r="B54" s="41"/>
      <c r="C54" s="6"/>
      <c r="D54" s="6"/>
      <c r="E54" s="6"/>
      <c r="F54" s="6"/>
      <c r="G54" s="6"/>
    </row>
    <row r="55" spans="1:16" x14ac:dyDescent="0.25">
      <c r="A55" s="58" t="s">
        <v>106</v>
      </c>
      <c r="B55" s="51">
        <f>(E55/(C55+E55))*100</f>
        <v>1.0263576350407171</v>
      </c>
      <c r="C55" s="52">
        <f>$C$52*D55</f>
        <v>2054</v>
      </c>
      <c r="D55" s="52">
        <v>2000</v>
      </c>
      <c r="E55" s="52">
        <v>21.3</v>
      </c>
      <c r="F55" s="52"/>
      <c r="G55" s="52"/>
    </row>
    <row r="56" spans="1:16" x14ac:dyDescent="0.25">
      <c r="A56" s="59"/>
      <c r="B56" s="51">
        <f t="shared" ref="B56:B59" si="17">(E56/(C56+E56))*100</f>
        <v>3.5633092814075318</v>
      </c>
      <c r="C56" s="52">
        <f t="shared" ref="C56:C59" si="18">$C$52*D56</f>
        <v>1951.2999999999997</v>
      </c>
      <c r="D56" s="52">
        <v>1900</v>
      </c>
      <c r="E56" s="52">
        <v>72.099999999999994</v>
      </c>
      <c r="F56" s="52"/>
      <c r="G56" s="52"/>
    </row>
    <row r="57" spans="1:16" x14ac:dyDescent="0.25">
      <c r="A57" s="59"/>
      <c r="B57" s="51">
        <f t="shared" si="17"/>
        <v>7.74067974247642</v>
      </c>
      <c r="C57" s="52">
        <f t="shared" si="18"/>
        <v>1848.6</v>
      </c>
      <c r="D57" s="52">
        <v>1800</v>
      </c>
      <c r="E57" s="52">
        <v>155.1</v>
      </c>
      <c r="F57" s="52"/>
      <c r="G57" s="52"/>
    </row>
    <row r="58" spans="1:16" x14ac:dyDescent="0.25">
      <c r="A58" s="59"/>
      <c r="B58" s="51">
        <f t="shared" si="17"/>
        <v>11.512134411947729</v>
      </c>
      <c r="C58" s="52">
        <f t="shared" si="18"/>
        <v>1848.6</v>
      </c>
      <c r="D58" s="52">
        <v>1800</v>
      </c>
      <c r="E58" s="52">
        <v>240.5</v>
      </c>
      <c r="F58" s="52"/>
      <c r="G58" s="52"/>
    </row>
    <row r="59" spans="1:16" x14ac:dyDescent="0.25">
      <c r="A59" s="59"/>
      <c r="B59" s="51">
        <f t="shared" si="17"/>
        <v>14.950311769290725</v>
      </c>
      <c r="C59" s="52">
        <f t="shared" si="18"/>
        <v>1745.8999999999999</v>
      </c>
      <c r="D59" s="52">
        <v>1700</v>
      </c>
      <c r="E59" s="52">
        <v>306.89999999999998</v>
      </c>
      <c r="F59" s="52"/>
      <c r="G59" s="52"/>
    </row>
    <row r="61" spans="1:16" x14ac:dyDescent="0.25">
      <c r="A61" s="55" t="s">
        <v>105</v>
      </c>
      <c r="B61" s="31" t="s">
        <v>94</v>
      </c>
      <c r="C61" s="26" t="s">
        <v>81</v>
      </c>
      <c r="D61" s="26" t="s">
        <v>102</v>
      </c>
      <c r="E61" s="26" t="s">
        <v>82</v>
      </c>
      <c r="F61" s="26" t="s">
        <v>83</v>
      </c>
      <c r="G61" s="39"/>
      <c r="I61" s="5" t="s">
        <v>67</v>
      </c>
      <c r="J61" s="5" t="s">
        <v>66</v>
      </c>
      <c r="K61" s="5" t="s">
        <v>68</v>
      </c>
      <c r="L61" s="5" t="s">
        <v>69</v>
      </c>
      <c r="M61" s="5" t="s">
        <v>72</v>
      </c>
      <c r="N61" s="5" t="s">
        <v>73</v>
      </c>
      <c r="O61" s="5" t="s">
        <v>74</v>
      </c>
      <c r="P61" s="5" t="s">
        <v>75</v>
      </c>
    </row>
    <row r="62" spans="1:16" x14ac:dyDescent="0.25">
      <c r="A62" s="55"/>
      <c r="B62" s="30">
        <v>0.25</v>
      </c>
      <c r="C62" s="28">
        <f t="shared" ref="C62:C63" si="19">$C$69*((100-B62)/100)</f>
        <v>2048.8650000000002</v>
      </c>
      <c r="D62" s="28">
        <f>C62/$C$68</f>
        <v>1995.0000000000005</v>
      </c>
      <c r="E62" s="28">
        <f>$C$69*((B62*0.3)/100)</f>
        <v>1.5405</v>
      </c>
      <c r="F62" s="28">
        <f>$C$69*((B62*0.7)/100)</f>
        <v>3.5944999999999996</v>
      </c>
      <c r="G62" s="39"/>
    </row>
    <row r="63" spans="1:16" x14ac:dyDescent="0.25">
      <c r="A63" s="55"/>
      <c r="B63" s="30">
        <v>3.75</v>
      </c>
      <c r="C63" s="28">
        <f t="shared" si="19"/>
        <v>1976.9750000000001</v>
      </c>
      <c r="D63" s="28">
        <f t="shared" ref="D63:D66" si="20">C63/$C$68</f>
        <v>1925.0000000000002</v>
      </c>
      <c r="E63" s="28">
        <f t="shared" ref="E63:E66" si="21">$C$69*((B63*0.3)/100)</f>
        <v>23.107499999999998</v>
      </c>
      <c r="F63" s="28">
        <f>$C$69*((B63*0.7)/100)</f>
        <v>53.917499999999997</v>
      </c>
      <c r="G63" s="39"/>
    </row>
    <row r="64" spans="1:16" x14ac:dyDescent="0.25">
      <c r="A64" s="55"/>
      <c r="B64" s="30">
        <v>7.5</v>
      </c>
      <c r="C64" s="28">
        <f>$C$69*((100-B64)/100)</f>
        <v>1899.95</v>
      </c>
      <c r="D64" s="28">
        <f t="shared" si="20"/>
        <v>1850.0000000000002</v>
      </c>
      <c r="E64" s="28">
        <f t="shared" si="21"/>
        <v>46.214999999999996</v>
      </c>
      <c r="F64" s="28">
        <f>$C$69*((B64*0.7)/100)</f>
        <v>107.83499999999999</v>
      </c>
      <c r="G64" s="39"/>
    </row>
    <row r="65" spans="1:16" x14ac:dyDescent="0.25">
      <c r="A65" s="55"/>
      <c r="B65" s="30">
        <v>11.25</v>
      </c>
      <c r="C65" s="28">
        <f t="shared" ref="C65:C66" si="22">$C$69*((100-B65)/100)</f>
        <v>1822.925</v>
      </c>
      <c r="D65" s="28">
        <f t="shared" si="20"/>
        <v>1775</v>
      </c>
      <c r="E65" s="28">
        <f t="shared" si="21"/>
        <v>69.322500000000005</v>
      </c>
      <c r="F65" s="28">
        <f>$C$69*((B65*0.7)/100)</f>
        <v>161.75249999999997</v>
      </c>
      <c r="G65" s="39"/>
    </row>
    <row r="66" spans="1:16" x14ac:dyDescent="0.25">
      <c r="A66" s="55"/>
      <c r="B66" s="30">
        <v>15</v>
      </c>
      <c r="C66" s="28">
        <f t="shared" si="22"/>
        <v>1745.8999999999999</v>
      </c>
      <c r="D66" s="28">
        <f t="shared" si="20"/>
        <v>1700</v>
      </c>
      <c r="E66" s="28">
        <f t="shared" si="21"/>
        <v>92.429999999999993</v>
      </c>
      <c r="F66" s="28">
        <f>$C$69*((B66*0.7)/100)</f>
        <v>215.67</v>
      </c>
      <c r="G66" s="39"/>
    </row>
    <row r="67" spans="1:16" x14ac:dyDescent="0.25">
      <c r="A67" s="55"/>
      <c r="B67" s="27"/>
      <c r="C67" s="27"/>
      <c r="D67" s="27"/>
      <c r="E67" s="27"/>
      <c r="F67" s="27"/>
      <c r="G67" s="39"/>
    </row>
    <row r="68" spans="1:16" x14ac:dyDescent="0.25">
      <c r="A68" s="55"/>
      <c r="B68" s="47" t="s">
        <v>35</v>
      </c>
      <c r="C68" s="48">
        <v>1.0269999999999999</v>
      </c>
      <c r="D68" s="48"/>
      <c r="E68" s="48">
        <v>1.2450000000000001</v>
      </c>
      <c r="F68" s="25">
        <v>1.1839999999999999</v>
      </c>
      <c r="G68" s="49"/>
    </row>
    <row r="69" spans="1:16" x14ac:dyDescent="0.25">
      <c r="A69" s="55"/>
      <c r="B69" s="25"/>
      <c r="C69" s="25">
        <f>B1*C68</f>
        <v>2054</v>
      </c>
      <c r="D69" s="25" t="s">
        <v>84</v>
      </c>
      <c r="E69" s="25"/>
      <c r="F69" s="25"/>
      <c r="G69" s="25"/>
    </row>
    <row r="71" spans="1:16" s="5" customFormat="1" x14ac:dyDescent="0.25">
      <c r="A71" s="55" t="s">
        <v>105</v>
      </c>
      <c r="B71" s="31" t="s">
        <v>95</v>
      </c>
      <c r="C71" s="5" t="s">
        <v>85</v>
      </c>
      <c r="D71" s="5" t="s">
        <v>103</v>
      </c>
      <c r="E71" s="5" t="s">
        <v>86</v>
      </c>
      <c r="H71" s="36"/>
      <c r="I71" s="5" t="s">
        <v>67</v>
      </c>
      <c r="J71" s="5" t="s">
        <v>66</v>
      </c>
      <c r="K71" s="5" t="s">
        <v>68</v>
      </c>
      <c r="L71" s="5" t="s">
        <v>69</v>
      </c>
      <c r="M71" s="5" t="s">
        <v>72</v>
      </c>
      <c r="N71" s="5" t="s">
        <v>73</v>
      </c>
      <c r="O71" s="5" t="s">
        <v>74</v>
      </c>
      <c r="P71" s="5" t="s">
        <v>75</v>
      </c>
    </row>
    <row r="72" spans="1:16" x14ac:dyDescent="0.25">
      <c r="A72" s="55"/>
      <c r="B72" s="15">
        <v>0.25</v>
      </c>
      <c r="C72" s="20">
        <f>$C$79*((100-B72)/100)</f>
        <v>2958.9840000000004</v>
      </c>
      <c r="D72" s="20">
        <f>C72/$C$78</f>
        <v>1995.0000000000002</v>
      </c>
      <c r="E72" s="20">
        <f>$C$79*(B72/100)</f>
        <v>7.4160000000000004</v>
      </c>
      <c r="F72" s="20"/>
      <c r="G72" s="20"/>
    </row>
    <row r="73" spans="1:16" x14ac:dyDescent="0.25">
      <c r="A73" s="55"/>
      <c r="B73" s="30">
        <v>3.75</v>
      </c>
      <c r="C73" s="38">
        <f t="shared" ref="C73:C76" si="23">$C$79*((100-B73)/100)</f>
        <v>2855.1600000000003</v>
      </c>
      <c r="D73" s="20">
        <f t="shared" ref="D73:D76" si="24">C73/$C$78</f>
        <v>1925</v>
      </c>
      <c r="E73" s="38">
        <f t="shared" ref="E73:E76" si="25">$C$79*(B73/100)</f>
        <v>111.24</v>
      </c>
      <c r="F73" s="38"/>
      <c r="G73" s="38"/>
    </row>
    <row r="74" spans="1:16" x14ac:dyDescent="0.25">
      <c r="A74" s="55"/>
      <c r="B74" s="15">
        <v>7.5</v>
      </c>
      <c r="C74" s="20">
        <f t="shared" si="23"/>
        <v>2743.92</v>
      </c>
      <c r="D74" s="20">
        <f t="shared" si="24"/>
        <v>1850</v>
      </c>
      <c r="E74" s="20">
        <f t="shared" si="25"/>
        <v>222.48</v>
      </c>
      <c r="F74" s="20"/>
      <c r="G74" s="20"/>
    </row>
    <row r="75" spans="1:16" x14ac:dyDescent="0.25">
      <c r="A75" s="55"/>
      <c r="B75" s="30">
        <v>11.25</v>
      </c>
      <c r="C75" s="38">
        <f t="shared" si="23"/>
        <v>2632.68</v>
      </c>
      <c r="D75" s="20">
        <f t="shared" si="24"/>
        <v>1774.9999999999998</v>
      </c>
      <c r="E75" s="38">
        <f t="shared" si="25"/>
        <v>333.72</v>
      </c>
      <c r="F75" s="38"/>
      <c r="G75" s="38"/>
    </row>
    <row r="76" spans="1:16" x14ac:dyDescent="0.25">
      <c r="A76" s="55"/>
      <c r="B76" s="15">
        <v>15</v>
      </c>
      <c r="C76" s="20">
        <f t="shared" si="23"/>
        <v>2521.44</v>
      </c>
      <c r="D76" s="20">
        <f t="shared" si="24"/>
        <v>1700</v>
      </c>
      <c r="E76" s="20">
        <f t="shared" si="25"/>
        <v>444.96</v>
      </c>
      <c r="F76" s="20"/>
      <c r="G76" s="20"/>
    </row>
    <row r="77" spans="1:16" x14ac:dyDescent="0.25">
      <c r="A77" s="55"/>
    </row>
    <row r="78" spans="1:16" x14ac:dyDescent="0.25">
      <c r="A78" s="55"/>
      <c r="B78" s="44" t="s">
        <v>35</v>
      </c>
      <c r="C78" s="45">
        <v>1.4832000000000001</v>
      </c>
      <c r="D78" s="45"/>
      <c r="E78" s="45">
        <v>1.2</v>
      </c>
      <c r="F78" s="45"/>
      <c r="G78" s="16"/>
    </row>
    <row r="79" spans="1:16" x14ac:dyDescent="0.25">
      <c r="A79" s="55"/>
      <c r="B79" s="16"/>
      <c r="C79" s="16">
        <f>B1*C78</f>
        <v>2966.4</v>
      </c>
      <c r="D79" s="16" t="s">
        <v>84</v>
      </c>
      <c r="E79" s="16"/>
      <c r="F79" s="16"/>
      <c r="G79" s="16"/>
    </row>
    <row r="81" spans="1:16" x14ac:dyDescent="0.25">
      <c r="A81" s="55" t="s">
        <v>105</v>
      </c>
      <c r="B81" s="31" t="s">
        <v>96</v>
      </c>
      <c r="C81" s="5" t="s">
        <v>87</v>
      </c>
      <c r="D81" s="5" t="s">
        <v>104</v>
      </c>
      <c r="E81" s="5" t="s">
        <v>86</v>
      </c>
      <c r="F81" s="5"/>
      <c r="I81" s="5" t="s">
        <v>67</v>
      </c>
      <c r="J81" s="5" t="s">
        <v>66</v>
      </c>
      <c r="K81" s="5" t="s">
        <v>68</v>
      </c>
      <c r="L81" s="5" t="s">
        <v>69</v>
      </c>
      <c r="M81" s="5" t="s">
        <v>72</v>
      </c>
      <c r="N81" s="5" t="s">
        <v>73</v>
      </c>
      <c r="O81" s="5" t="s">
        <v>74</v>
      </c>
      <c r="P81" s="5" t="s">
        <v>75</v>
      </c>
    </row>
    <row r="82" spans="1:16" x14ac:dyDescent="0.25">
      <c r="A82" s="55"/>
      <c r="B82" s="15">
        <v>0.25</v>
      </c>
      <c r="C82" s="20">
        <f>$C$89*((100-B82)/100)</f>
        <v>2644.3724999999999</v>
      </c>
      <c r="D82" s="20">
        <f>C82/$C$88</f>
        <v>1995</v>
      </c>
      <c r="E82" s="20">
        <f>$C$89*(B82/100)</f>
        <v>6.6275000000000004</v>
      </c>
      <c r="F82" s="20"/>
      <c r="G82" s="20"/>
    </row>
    <row r="83" spans="1:16" x14ac:dyDescent="0.25">
      <c r="A83" s="55"/>
      <c r="B83" s="30">
        <v>3.75</v>
      </c>
      <c r="C83" s="38">
        <f t="shared" ref="C83:C86" si="26">$C$89*((100-B83)/100)</f>
        <v>2551.5875000000001</v>
      </c>
      <c r="D83" s="20">
        <f t="shared" ref="D83:D86" si="27">C83/$C$88</f>
        <v>1925.0000000000002</v>
      </c>
      <c r="E83" s="38">
        <f t="shared" ref="E83:E86" si="28">$C$89*(B83/100)</f>
        <v>99.412499999999994</v>
      </c>
      <c r="F83" s="38"/>
      <c r="G83" s="38"/>
    </row>
    <row r="84" spans="1:16" x14ac:dyDescent="0.25">
      <c r="A84" s="55"/>
      <c r="B84" s="15">
        <v>7.5</v>
      </c>
      <c r="C84" s="20">
        <f t="shared" si="26"/>
        <v>2452.1750000000002</v>
      </c>
      <c r="D84" s="20">
        <f t="shared" si="27"/>
        <v>1850.0000000000002</v>
      </c>
      <c r="E84" s="20">
        <f t="shared" si="28"/>
        <v>198.82499999999999</v>
      </c>
      <c r="F84" s="20"/>
      <c r="G84" s="20"/>
    </row>
    <row r="85" spans="1:16" x14ac:dyDescent="0.25">
      <c r="A85" s="55"/>
      <c r="B85" s="30">
        <v>11.25</v>
      </c>
      <c r="C85" s="38">
        <f t="shared" si="26"/>
        <v>2352.7624999999998</v>
      </c>
      <c r="D85" s="20">
        <f t="shared" si="27"/>
        <v>1775</v>
      </c>
      <c r="E85" s="38">
        <f t="shared" si="28"/>
        <v>298.23750000000001</v>
      </c>
      <c r="F85" s="38"/>
      <c r="G85" s="38"/>
    </row>
    <row r="86" spans="1:16" x14ac:dyDescent="0.25">
      <c r="A86" s="55"/>
      <c r="B86" s="15">
        <v>15</v>
      </c>
      <c r="C86" s="20">
        <f t="shared" si="26"/>
        <v>2253.35</v>
      </c>
      <c r="D86" s="20">
        <f t="shared" si="27"/>
        <v>1700</v>
      </c>
      <c r="E86" s="20">
        <f t="shared" si="28"/>
        <v>397.65</v>
      </c>
      <c r="F86" s="20"/>
      <c r="G86" s="20"/>
    </row>
    <row r="87" spans="1:16" x14ac:dyDescent="0.25">
      <c r="A87" s="55"/>
    </row>
    <row r="88" spans="1:16" x14ac:dyDescent="0.25">
      <c r="A88" s="55"/>
      <c r="B88" s="44" t="s">
        <v>35</v>
      </c>
      <c r="C88" s="45">
        <v>1.3254999999999999</v>
      </c>
      <c r="D88" s="45"/>
      <c r="E88" s="45">
        <v>1.2</v>
      </c>
      <c r="F88" s="45"/>
      <c r="G88" s="16"/>
    </row>
    <row r="89" spans="1:16" x14ac:dyDescent="0.25">
      <c r="A89" s="55"/>
      <c r="B89" s="16"/>
      <c r="C89" s="16">
        <f>B1*C88</f>
        <v>2651</v>
      </c>
      <c r="D89" s="16" t="s">
        <v>84</v>
      </c>
      <c r="E89" s="16"/>
      <c r="F89" s="16"/>
      <c r="G89" s="16"/>
    </row>
    <row r="91" spans="1:16" s="5" customFormat="1" x14ac:dyDescent="0.25">
      <c r="A91" s="55" t="s">
        <v>105</v>
      </c>
      <c r="B91" s="31" t="s">
        <v>97</v>
      </c>
      <c r="C91" s="5" t="s">
        <v>77</v>
      </c>
      <c r="D91" s="5" t="s">
        <v>101</v>
      </c>
      <c r="E91" s="5" t="s">
        <v>88</v>
      </c>
      <c r="H91" s="36"/>
      <c r="I91" s="5" t="s">
        <v>67</v>
      </c>
      <c r="J91" s="5" t="s">
        <v>66</v>
      </c>
      <c r="K91" s="5" t="s">
        <v>68</v>
      </c>
      <c r="L91" s="5" t="s">
        <v>69</v>
      </c>
      <c r="M91" s="5" t="s">
        <v>72</v>
      </c>
      <c r="N91" s="5" t="s">
        <v>73</v>
      </c>
      <c r="O91" s="5" t="s">
        <v>74</v>
      </c>
      <c r="P91" s="5" t="s">
        <v>75</v>
      </c>
    </row>
    <row r="92" spans="1:16" x14ac:dyDescent="0.25">
      <c r="A92" s="55"/>
      <c r="B92" s="15">
        <v>0.25</v>
      </c>
      <c r="C92" s="20">
        <f>$C$99*((100-B92)/100)</f>
        <v>1895.25</v>
      </c>
      <c r="D92" s="20">
        <f>C92/$C$98</f>
        <v>1995</v>
      </c>
      <c r="E92" s="20">
        <f>$C$99*(B92/100)</f>
        <v>4.75</v>
      </c>
      <c r="F92" s="20"/>
      <c r="G92" s="20"/>
    </row>
    <row r="93" spans="1:16" x14ac:dyDescent="0.25">
      <c r="A93" s="55"/>
      <c r="B93" s="15">
        <v>3.75</v>
      </c>
      <c r="C93" s="20">
        <f t="shared" ref="C93:C96" si="29">$C$99*((100-B93)/100)</f>
        <v>1828.75</v>
      </c>
      <c r="D93" s="20">
        <f t="shared" ref="D93:D96" si="30">C93/$C$98</f>
        <v>1925</v>
      </c>
      <c r="E93" s="20">
        <f t="shared" ref="E93:E96" si="31">$C$99*(B93/100)</f>
        <v>71.25</v>
      </c>
      <c r="F93" s="20"/>
      <c r="G93" s="20"/>
    </row>
    <row r="94" spans="1:16" x14ac:dyDescent="0.25">
      <c r="A94" s="55"/>
      <c r="B94" s="15">
        <v>7.5</v>
      </c>
      <c r="C94" s="20">
        <f t="shared" si="29"/>
        <v>1757.5</v>
      </c>
      <c r="D94" s="20">
        <f t="shared" si="30"/>
        <v>1850</v>
      </c>
      <c r="E94" s="20">
        <f t="shared" si="31"/>
        <v>142.5</v>
      </c>
      <c r="F94" s="20"/>
      <c r="G94" s="20"/>
    </row>
    <row r="95" spans="1:16" x14ac:dyDescent="0.25">
      <c r="A95" s="55"/>
      <c r="B95" s="15">
        <v>11.25</v>
      </c>
      <c r="C95" s="20">
        <f t="shared" si="29"/>
        <v>1686.25</v>
      </c>
      <c r="D95" s="20">
        <f t="shared" si="30"/>
        <v>1775</v>
      </c>
      <c r="E95" s="20">
        <f t="shared" si="31"/>
        <v>213.75</v>
      </c>
      <c r="F95" s="20"/>
      <c r="G95" s="20"/>
    </row>
    <row r="96" spans="1:16" x14ac:dyDescent="0.25">
      <c r="A96" s="55"/>
      <c r="B96" s="15">
        <v>15</v>
      </c>
      <c r="C96" s="20">
        <f t="shared" si="29"/>
        <v>1615</v>
      </c>
      <c r="D96" s="20">
        <f t="shared" si="30"/>
        <v>1700</v>
      </c>
      <c r="E96" s="20">
        <f t="shared" si="31"/>
        <v>285</v>
      </c>
      <c r="F96" s="20"/>
      <c r="G96" s="20"/>
    </row>
    <row r="97" spans="1:7" x14ac:dyDescent="0.25">
      <c r="A97" s="55"/>
    </row>
    <row r="98" spans="1:7" x14ac:dyDescent="0.25">
      <c r="A98" s="55"/>
      <c r="B98" s="44" t="s">
        <v>35</v>
      </c>
      <c r="C98" s="45">
        <v>0.95</v>
      </c>
      <c r="D98" s="45"/>
      <c r="E98" s="45">
        <v>1.07</v>
      </c>
      <c r="F98" s="45"/>
      <c r="G98" s="16"/>
    </row>
    <row r="99" spans="1:7" x14ac:dyDescent="0.25">
      <c r="A99" s="55"/>
      <c r="B99" s="16"/>
      <c r="C99" s="16">
        <f>B1*C98</f>
        <v>1900</v>
      </c>
      <c r="D99" s="16" t="s">
        <v>84</v>
      </c>
      <c r="E99" s="16"/>
      <c r="F99" s="16"/>
      <c r="G99" s="16"/>
    </row>
  </sheetData>
  <mergeCells count="11">
    <mergeCell ref="A45:A53"/>
    <mergeCell ref="A61:A69"/>
    <mergeCell ref="A71:A79"/>
    <mergeCell ref="A81:A89"/>
    <mergeCell ref="A91:A99"/>
    <mergeCell ref="A55:A59"/>
    <mergeCell ref="A3:A11"/>
    <mergeCell ref="A13:A21"/>
    <mergeCell ref="A29:A37"/>
    <mergeCell ref="A23:A27"/>
    <mergeCell ref="A39:A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rheology</vt:lpstr>
      <vt:lpstr>solventNpolymerData</vt:lpstr>
      <vt:lpstr>solutionPrepNCarac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cp:lastPrinted>2019-11-20T13:32:11Z</cp:lastPrinted>
  <dcterms:created xsi:type="dcterms:W3CDTF">2019-11-19T13:43:42Z</dcterms:created>
  <dcterms:modified xsi:type="dcterms:W3CDTF">2019-12-12T00:37:00Z</dcterms:modified>
</cp:coreProperties>
</file>