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4F4C578B-17A6-4C45-8417-C1C7186F1E24}" xr6:coauthVersionLast="45" xr6:coauthVersionMax="45" xr10:uidLastSave="{00000000-0000-0000-0000-000000000000}"/>
  <bookViews>
    <workbookView xWindow="-1770" yWindow="3390" windowWidth="15945" windowHeight="11385" activeTab="1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3" l="1"/>
  <c r="C53" i="3"/>
  <c r="C54" i="3"/>
  <c r="C55" i="3"/>
  <c r="C51" i="3"/>
  <c r="B52" i="3"/>
  <c r="B53" i="3"/>
  <c r="B54" i="3"/>
  <c r="B55" i="3"/>
  <c r="B51" i="3"/>
  <c r="B58" i="3"/>
  <c r="C42" i="3"/>
  <c r="C43" i="3"/>
  <c r="C44" i="3"/>
  <c r="C45" i="3"/>
  <c r="C41" i="3"/>
  <c r="B42" i="3"/>
  <c r="B43" i="3"/>
  <c r="B44" i="3"/>
  <c r="B45" i="3"/>
  <c r="B41" i="3"/>
  <c r="B48" i="3"/>
  <c r="B18" i="3"/>
  <c r="B28" i="3"/>
  <c r="B38" i="3"/>
  <c r="C33" i="3" s="1"/>
  <c r="D32" i="3"/>
  <c r="D33" i="3"/>
  <c r="D34" i="3"/>
  <c r="D35" i="3"/>
  <c r="C32" i="3"/>
  <c r="C34" i="3"/>
  <c r="D31" i="3"/>
  <c r="B32" i="3"/>
  <c r="B34" i="3"/>
  <c r="B35" i="3"/>
  <c r="B33" i="3"/>
  <c r="E20" i="1"/>
  <c r="C22" i="3"/>
  <c r="B12" i="3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B31" i="3" l="1"/>
  <c r="C31" i="3"/>
  <c r="C35" i="3"/>
  <c r="B13" i="3"/>
  <c r="B14" i="3"/>
  <c r="B22" i="3"/>
  <c r="B15" i="3"/>
  <c r="D21" i="3"/>
  <c r="D25" i="3"/>
  <c r="B21" i="3"/>
  <c r="C11" i="3"/>
  <c r="D23" i="3"/>
  <c r="C12" i="3"/>
  <c r="C25" i="3"/>
  <c r="D22" i="3"/>
  <c r="C13" i="3"/>
  <c r="B25" i="3"/>
  <c r="D24" i="3"/>
  <c r="C21" i="3"/>
  <c r="C14" i="3"/>
  <c r="C24" i="3"/>
  <c r="C15" i="3"/>
  <c r="B24" i="3"/>
  <c r="B11" i="3"/>
  <c r="C23" i="3"/>
  <c r="B23" i="3"/>
</calcChain>
</file>

<file path=xl/sharedStrings.xml><?xml version="1.0" encoding="utf-8"?>
<sst xmlns="http://schemas.openxmlformats.org/spreadsheetml/2006/main" count="526" uniqueCount="94">
  <si>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</si>
  <si>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</si>
  <si>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</si>
  <si>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</si>
  <si>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</si>
  <si>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</si>
  <si>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</si>
  <si>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</si>
  <si>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</si>
  <si>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</si>
  <si>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</si>
  <si>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</si>
  <si>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</si>
  <si>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</si>
  <si>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</si>
  <si>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</si>
  <si>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</si>
  <si>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</si>
  <si>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</si>
  <si>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</si>
  <si>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</si>
  <si>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</si>
  <si>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</si>
  <si>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</si>
  <si>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</si>
  <si>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</si>
  <si>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</si>
  <si>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</si>
  <si>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</si>
  <si>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</si>
  <si>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</si>
  <si>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</si>
  <si>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</si>
  <si>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</si>
  <si>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</si>
  <si>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</si>
  <si>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</si>
  <si>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</si>
  <si>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</si>
  <si>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</si>
  <si>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</si>
  <si>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</si>
  <si>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</si>
  <si>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</si>
  <si>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</si>
  <si>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</si>
  <si>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</si>
  <si>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</si>
  <si>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</si>
  <si>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</si>
  <si>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</si>
  <si>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</si>
  <si>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</si>
  <si>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</si>
  <si>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</si>
  <si>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</si>
  <si>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</si>
  <si>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</si>
  <si>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</si>
  <si>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</si>
  <si>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wt% PEO</t>
  </si>
  <si>
    <t>ALL in masses in [mg]</t>
  </si>
  <si>
    <t>217964-100G</t>
  </si>
  <si>
    <t>TBT</t>
  </si>
  <si>
    <t>TETRABUTYLAMMONIUM TETRAFLUOROBORATE</t>
  </si>
  <si>
    <t>methanol: soluble 10%</t>
  </si>
  <si>
    <t>m su8 [mg]</t>
  </si>
  <si>
    <t>m PEO [mg]</t>
  </si>
  <si>
    <t>m TBT [mg]</t>
  </si>
  <si>
    <t>shear rate 25 [1/s]</t>
  </si>
  <si>
    <t>stress 25 [Pa]</t>
  </si>
  <si>
    <t>viscosity 25 [Pa.s]</t>
  </si>
  <si>
    <t>Temperature 25 [°C]</t>
  </si>
  <si>
    <t>wt% PS</t>
  </si>
  <si>
    <t>m THF [mg]</t>
  </si>
  <si>
    <t>m PS [mg]</t>
  </si>
  <si>
    <t>stress 20 [Pa]</t>
  </si>
  <si>
    <t>shear rate 20 [1/s]</t>
  </si>
  <si>
    <t>viscosity 20 [Pa.s]</t>
  </si>
  <si>
    <t>Temperature 20 [°C]</t>
  </si>
  <si>
    <t>wt% PSB</t>
  </si>
  <si>
    <t>m PSB [mg]</t>
  </si>
  <si>
    <t>l</t>
  </si>
  <si>
    <t>m DMF [mg]</t>
  </si>
  <si>
    <t>PAN</t>
  </si>
  <si>
    <t>POLYACRYLONITRILE</t>
  </si>
  <si>
    <t>181315-100G</t>
  </si>
  <si>
    <t>wt% PANI</t>
  </si>
  <si>
    <t>m NMP [mg]</t>
  </si>
  <si>
    <t>m PANI [mg]</t>
  </si>
  <si>
    <t>m PAN [mg]</t>
  </si>
  <si>
    <t>wt% PVK</t>
  </si>
  <si>
    <t>m CHL [mg]</t>
  </si>
  <si>
    <t>m PVK [mg]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</si>
</sst>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9" formatCode="0.0000"/>
    <numFmt numFmtId="170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9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0" fontId="6" fillId="2" borderId="0" xfId="0" applyFont="1" applyFill="1"/>
    <xf numFmtId="0" fontId="4" fillId="2" borderId="0" xfId="0" applyFont="1" applyFill="1"/>
    <xf numFmtId="2" fontId="5" fillId="2" borderId="0" xfId="0" applyNumberFormat="1" applyFont="1" applyFill="1" applyAlignment="1">
      <alignment horizontal="right" vertical="center" wrapText="1"/>
    </xf>
    <xf numFmtId="2" fontId="5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/>
    <xf numFmtId="0" fontId="2" fillId="2" borderId="0" xfId="0" applyFont="1" applyFill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70" fontId="1" fillId="0" borderId="0" xfId="0" applyNumberFormat="1" applyFont="1"/>
    <xf numFmtId="170" fontId="8" fillId="0" borderId="0" xfId="0" applyNumberFormat="1" applyFont="1" applyAlignment="1">
      <alignment horizontal="right"/>
    </xf>
    <xf numFmtId="170" fontId="8" fillId="0" borderId="0" xfId="0" applyNumberFormat="1" applyFont="1" applyAlignment="1">
      <alignment horizontal="right" vertical="center" wrapText="1"/>
    </xf>
    <xf numFmtId="170" fontId="8" fillId="0" borderId="0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 vertical="center" wrapText="1"/>
    </xf>
    <xf numFmtId="0" fontId="7" fillId="3" borderId="0" xfId="0" applyFont="1" applyFill="1"/>
    <xf numFmtId="0" fontId="2" fillId="3" borderId="0" xfId="0" applyFont="1" applyFill="1"/>
    <xf numFmtId="0" fontId="1" fillId="3" borderId="0" xfId="0" applyFont="1" applyFill="1"/>
    <xf numFmtId="170" fontId="1" fillId="3" borderId="0" xfId="0" applyNumberFormat="1" applyFont="1" applyFill="1"/>
    <xf numFmtId="169" fontId="3" fillId="3" borderId="0" xfId="0" applyNumberFormat="1" applyFont="1" applyFill="1"/>
    <xf numFmtId="0" fontId="3" fillId="3" borderId="0" xfId="0" applyFont="1" applyFill="1"/>
    <xf numFmtId="0" fontId="4" fillId="0" borderId="0" xfId="0" applyFont="1" applyAlignment="1">
      <alignment shrinkToFit="1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/>
    <xf numFmtId="2" fontId="1" fillId="3" borderId="0" xfId="0" applyNumberFormat="1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tabSelected="1" workbookViewId="0">
      <selection activeCell="C10" sqref="C10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7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7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7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>"@20°C"</f>
        <v>@20°C</v>
      </c>
    </row>
    <row r="5" spans="1:9" x14ac:dyDescent="0.25">
      <c r="A5" s="7" t="s">
        <v>18</v>
      </c>
      <c r="B5" s="38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>"@20°C"</f>
        <v>@20°C</v>
      </c>
    </row>
    <row r="6" spans="1:9" x14ac:dyDescent="0.25">
      <c r="A6" s="7" t="s">
        <v>19</v>
      </c>
      <c r="B6" s="39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>"@20°C"</f>
        <v>@20°C</v>
      </c>
    </row>
    <row r="7" spans="1:9" x14ac:dyDescent="0.25">
      <c r="A7" s="7" t="s">
        <v>20</v>
      </c>
      <c r="B7" s="38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>"@20°C"</f>
        <v>@20°C</v>
      </c>
    </row>
    <row r="8" spans="1:9" x14ac:dyDescent="0.25">
      <c r="A8" s="6" t="s">
        <v>29</v>
      </c>
      <c r="B8" s="42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>"@20°C"</f>
        <v>@20°C</v>
      </c>
    </row>
    <row r="9" spans="1:9" x14ac:dyDescent="0.25">
      <c r="A9" s="7" t="s">
        <v>21</v>
      </c>
      <c r="B9" s="38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>"@20°C"</f>
        <v>@20°C</v>
      </c>
    </row>
    <row r="11" spans="1:9" s="9" customFormat="1" x14ac:dyDescent="0.25">
      <c r="A11" s="9" t="s">
        <v>32</v>
      </c>
      <c r="C11" s="9" t="s">
        <v>30</v>
      </c>
      <c r="D11" s="9" t="s">
        <v>44</v>
      </c>
      <c r="F11" s="9" t="s">
        <v>37</v>
      </c>
      <c r="G11" s="9" t="s">
        <v>43</v>
      </c>
      <c r="H11" s="37" t="s">
        <v>38</v>
      </c>
      <c r="I11" s="37" t="s">
        <v>39</v>
      </c>
    </row>
    <row r="12" spans="1:9" x14ac:dyDescent="0.25">
      <c r="A12" s="7" t="s">
        <v>22</v>
      </c>
      <c r="B12" s="38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39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7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38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38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2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62</v>
      </c>
      <c r="B18" s="42" t="s">
        <v>63</v>
      </c>
      <c r="C18" s="6" t="s">
        <v>64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65</v>
      </c>
      <c r="I18" s="11" t="s">
        <v>29</v>
      </c>
    </row>
    <row r="19" spans="1:9" x14ac:dyDescent="0.25">
      <c r="H19" s="11"/>
      <c r="I19" s="11"/>
    </row>
    <row r="20" spans="1:9" x14ac:dyDescent="0.25">
      <c r="A20" s="6" t="s">
        <v>86</v>
      </c>
      <c r="B20" s="40" t="s">
        <v>84</v>
      </c>
      <c r="C20" s="6" t="s">
        <v>85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M58"/>
  <sheetViews>
    <sheetView topLeftCell="A25" workbookViewId="0">
      <selection activeCell="F54" sqref="F54"/>
    </sheetView>
  </sheetViews>
  <sheetFormatPr defaultRowHeight="15" x14ac:dyDescent="0.25"/>
  <cols>
    <col min="1" max="1" width="10" style="4" customWidth="1"/>
    <col min="2" max="3" width="13.7109375" style="4" bestFit="1" customWidth="1"/>
    <col min="4" max="4" width="12.42578125" style="4" customWidth="1"/>
    <col min="5" max="5" width="0.42578125" style="19" customWidth="1"/>
    <col min="6" max="6" width="17.28515625" style="4" bestFit="1" customWidth="1"/>
    <col min="7" max="9" width="23.140625" style="4" bestFit="1" customWidth="1"/>
    <col min="10" max="10" width="17.28515625" style="4" bestFit="1" customWidth="1"/>
    <col min="11" max="13" width="23.140625" style="4" bestFit="1" customWidth="1"/>
    <col min="14" max="16384" width="9.140625" style="4"/>
  </cols>
  <sheetData>
    <row r="1" spans="1:13" s="13" customFormat="1" ht="18.75" x14ac:dyDescent="0.3">
      <c r="A1" s="13" t="s">
        <v>61</v>
      </c>
      <c r="D1" s="13">
        <v>2000</v>
      </c>
      <c r="E1" s="15"/>
      <c r="F1" s="13" t="s">
        <v>82</v>
      </c>
    </row>
    <row r="3" spans="1:13" s="9" customFormat="1" x14ac:dyDescent="0.25">
      <c r="A3" s="22" t="s">
        <v>60</v>
      </c>
      <c r="B3" s="9" t="s">
        <v>66</v>
      </c>
      <c r="C3" s="9" t="s">
        <v>67</v>
      </c>
      <c r="D3" s="9" t="s">
        <v>68</v>
      </c>
      <c r="E3" s="16"/>
      <c r="F3" s="5" t="s">
        <v>70</v>
      </c>
      <c r="G3" s="5" t="s">
        <v>69</v>
      </c>
      <c r="H3" s="5" t="s">
        <v>71</v>
      </c>
      <c r="I3" s="5" t="s">
        <v>72</v>
      </c>
      <c r="J3" s="5" t="s">
        <v>76</v>
      </c>
      <c r="K3" s="5" t="s">
        <v>77</v>
      </c>
      <c r="L3" s="5" t="s">
        <v>78</v>
      </c>
      <c r="M3" s="5" t="s">
        <v>79</v>
      </c>
    </row>
    <row r="4" spans="1:13" s="12" customFormat="1" x14ac:dyDescent="0.25">
      <c r="A4" s="24">
        <v>0</v>
      </c>
      <c r="B4" s="27">
        <v>2246</v>
      </c>
      <c r="C4" s="28">
        <v>0</v>
      </c>
      <c r="D4" s="28">
        <v>11.28</v>
      </c>
      <c r="E4" s="17"/>
      <c r="F4" s="14">
        <v>2.5008191666666666E-3</v>
      </c>
      <c r="G4" s="14">
        <v>2.9630584166666668E-2</v>
      </c>
      <c r="H4" s="14">
        <v>0.15952790000000003</v>
      </c>
      <c r="I4" s="14">
        <v>25.000666666666664</v>
      </c>
    </row>
    <row r="5" spans="1:13" s="12" customFormat="1" x14ac:dyDescent="0.25">
      <c r="A5" s="24">
        <v>0.25</v>
      </c>
      <c r="B5" s="27">
        <v>2246</v>
      </c>
      <c r="C5" s="28">
        <v>5.65</v>
      </c>
      <c r="D5" s="28">
        <v>11.32</v>
      </c>
      <c r="E5" s="17"/>
      <c r="F5" s="14">
        <v>1.1454375999999999E-2</v>
      </c>
      <c r="G5" s="14">
        <v>2.1552710000000003E-2</v>
      </c>
      <c r="H5" s="14">
        <v>0.75992060000000006</v>
      </c>
      <c r="I5" s="14">
        <v>25.0001</v>
      </c>
    </row>
    <row r="6" spans="1:13" s="12" customFormat="1" x14ac:dyDescent="0.25">
      <c r="A6" s="24">
        <v>0.5</v>
      </c>
      <c r="B6" s="27">
        <v>2246</v>
      </c>
      <c r="C6" s="28">
        <v>11.34</v>
      </c>
      <c r="D6" s="28">
        <v>11.34</v>
      </c>
      <c r="E6" s="17"/>
      <c r="F6" s="14">
        <v>0.29249992307692307</v>
      </c>
      <c r="G6" s="14">
        <v>3.491015153846154E-2</v>
      </c>
      <c r="H6" s="14">
        <v>16.825127692307692</v>
      </c>
      <c r="I6" s="14">
        <v>25</v>
      </c>
    </row>
    <row r="7" spans="1:13" s="12" customFormat="1" x14ac:dyDescent="0.25">
      <c r="A7" s="24">
        <v>0.75</v>
      </c>
      <c r="B7" s="27">
        <v>2246</v>
      </c>
      <c r="C7" s="28">
        <v>17.059999999999999</v>
      </c>
      <c r="D7" s="28">
        <v>11.37</v>
      </c>
      <c r="E7" s="17"/>
      <c r="F7" s="14">
        <v>0.75534333333333326</v>
      </c>
      <c r="G7" s="14">
        <v>8.2608486111111101E-2</v>
      </c>
      <c r="H7" s="14">
        <v>34.761310000000002</v>
      </c>
      <c r="I7" s="14">
        <v>25.000055555555555</v>
      </c>
    </row>
    <row r="8" spans="1:13" s="12" customFormat="1" x14ac:dyDescent="0.25">
      <c r="A8" s="25">
        <v>1</v>
      </c>
      <c r="B8" s="29">
        <v>2246</v>
      </c>
      <c r="C8" s="30">
        <v>22.8</v>
      </c>
      <c r="D8" s="30">
        <v>11.4</v>
      </c>
      <c r="E8" s="18"/>
      <c r="F8" s="14">
        <v>1.0604903529411764</v>
      </c>
      <c r="G8" s="14">
        <v>6.9187764117647058E-2</v>
      </c>
      <c r="H8" s="14">
        <v>50.084594705882346</v>
      </c>
      <c r="I8" s="14">
        <v>25.000294117647062</v>
      </c>
    </row>
    <row r="10" spans="1:13" s="5" customFormat="1" x14ac:dyDescent="0.25">
      <c r="A10" s="22" t="s">
        <v>73</v>
      </c>
      <c r="B10" s="5" t="s">
        <v>74</v>
      </c>
      <c r="C10" s="5" t="s">
        <v>75</v>
      </c>
      <c r="E10" s="20"/>
      <c r="F10" s="5" t="s">
        <v>70</v>
      </c>
      <c r="G10" s="5" t="s">
        <v>69</v>
      </c>
      <c r="H10" s="5" t="s">
        <v>71</v>
      </c>
      <c r="I10" s="5" t="s">
        <v>72</v>
      </c>
      <c r="J10" s="5" t="s">
        <v>76</v>
      </c>
      <c r="K10" s="5" t="s">
        <v>77</v>
      </c>
      <c r="L10" s="5" t="s">
        <v>78</v>
      </c>
      <c r="M10" s="5" t="s">
        <v>79</v>
      </c>
    </row>
    <row r="11" spans="1:13" x14ac:dyDescent="0.25">
      <c r="A11" s="21">
        <v>1</v>
      </c>
      <c r="B11" s="26">
        <f>$B$18*((100-A11)/100)</f>
        <v>1758.24</v>
      </c>
      <c r="C11" s="26">
        <f>$B$18*(A11/100)</f>
        <v>17.760000000000002</v>
      </c>
      <c r="D11" s="26"/>
    </row>
    <row r="12" spans="1:13" x14ac:dyDescent="0.25">
      <c r="A12" s="21">
        <v>2.5</v>
      </c>
      <c r="B12" s="26">
        <f t="shared" ref="B12:B15" si="0">$B$18*((100-A12)/100)</f>
        <v>1731.6</v>
      </c>
      <c r="C12" s="26">
        <f t="shared" ref="C12:C15" si="1">$B$18*(A12/100)</f>
        <v>44.400000000000006</v>
      </c>
      <c r="D12" s="26"/>
    </row>
    <row r="13" spans="1:13" x14ac:dyDescent="0.25">
      <c r="A13" s="21">
        <v>5</v>
      </c>
      <c r="B13" s="26">
        <f t="shared" si="0"/>
        <v>1687.1999999999998</v>
      </c>
      <c r="C13" s="26">
        <f t="shared" si="1"/>
        <v>88.800000000000011</v>
      </c>
      <c r="D13" s="26"/>
    </row>
    <row r="14" spans="1:13" x14ac:dyDescent="0.25">
      <c r="A14" s="21">
        <v>7.5</v>
      </c>
      <c r="B14" s="26">
        <f t="shared" si="0"/>
        <v>1642.8000000000002</v>
      </c>
      <c r="C14" s="26">
        <f t="shared" si="1"/>
        <v>133.19999999999999</v>
      </c>
      <c r="D14" s="26"/>
    </row>
    <row r="15" spans="1:13" x14ac:dyDescent="0.25">
      <c r="A15" s="21">
        <v>10</v>
      </c>
      <c r="B15" s="26">
        <f t="shared" si="0"/>
        <v>1598.4</v>
      </c>
      <c r="C15" s="26">
        <f t="shared" si="1"/>
        <v>177.60000000000002</v>
      </c>
      <c r="D15" s="26"/>
    </row>
    <row r="17" spans="1:13" x14ac:dyDescent="0.25">
      <c r="A17" s="4" t="s">
        <v>35</v>
      </c>
      <c r="B17" s="8">
        <v>0.88800000000000001</v>
      </c>
      <c r="C17" s="8">
        <v>1.06</v>
      </c>
    </row>
    <row r="18" spans="1:13" x14ac:dyDescent="0.25">
      <c r="B18" s="4">
        <f>D1*B17</f>
        <v>1776</v>
      </c>
    </row>
    <row r="20" spans="1:13" s="5" customFormat="1" x14ac:dyDescent="0.25">
      <c r="A20" s="22" t="s">
        <v>80</v>
      </c>
      <c r="B20" s="23" t="s">
        <v>74</v>
      </c>
      <c r="C20" s="5" t="s">
        <v>83</v>
      </c>
      <c r="D20" s="23" t="s">
        <v>81</v>
      </c>
      <c r="E20" s="20"/>
      <c r="F20" s="5" t="s">
        <v>70</v>
      </c>
      <c r="G20" s="5" t="s">
        <v>69</v>
      </c>
      <c r="H20" s="5" t="s">
        <v>71</v>
      </c>
      <c r="I20" s="5" t="s">
        <v>72</v>
      </c>
      <c r="J20" s="5" t="s">
        <v>76</v>
      </c>
      <c r="K20" s="5" t="s">
        <v>77</v>
      </c>
      <c r="L20" s="5" t="s">
        <v>78</v>
      </c>
      <c r="M20" s="5" t="s">
        <v>79</v>
      </c>
    </row>
    <row r="21" spans="1:13" x14ac:dyDescent="0.25">
      <c r="A21" s="21">
        <v>1</v>
      </c>
      <c r="B21" s="26">
        <f>$B$28*((100-A21)*0.75/100)</f>
        <v>1341.6975</v>
      </c>
      <c r="C21" s="26">
        <f>$B$28*((100-A21)*0.25/100)</f>
        <v>447.23250000000002</v>
      </c>
      <c r="D21" s="26">
        <f>$B$28*(A21/100)</f>
        <v>18.07</v>
      </c>
    </row>
    <row r="22" spans="1:13" x14ac:dyDescent="0.25">
      <c r="A22" s="21">
        <v>2.5</v>
      </c>
      <c r="B22" s="26">
        <f t="shared" ref="B22:B25" si="2">$B$28*((100-A22)*0.75/100)</f>
        <v>1321.3687499999999</v>
      </c>
      <c r="C22" s="26">
        <f t="shared" ref="C22:C25" si="3">$B$28*((100-A22)*0.25/100)</f>
        <v>440.45625000000001</v>
      </c>
      <c r="D22" s="26">
        <f t="shared" ref="D22:D25" si="4">$B$28*(A22/100)</f>
        <v>45.175000000000004</v>
      </c>
    </row>
    <row r="23" spans="1:13" x14ac:dyDescent="0.25">
      <c r="A23" s="21">
        <v>5</v>
      </c>
      <c r="B23" s="26">
        <f t="shared" si="2"/>
        <v>1287.4875</v>
      </c>
      <c r="C23" s="26">
        <f t="shared" si="3"/>
        <v>429.16249999999997</v>
      </c>
      <c r="D23" s="26">
        <f t="shared" si="4"/>
        <v>90.350000000000009</v>
      </c>
    </row>
    <row r="24" spans="1:13" x14ac:dyDescent="0.25">
      <c r="A24" s="21">
        <v>7.5</v>
      </c>
      <c r="B24" s="26">
        <f t="shared" si="2"/>
        <v>1253.60625</v>
      </c>
      <c r="C24" s="26">
        <f t="shared" si="3"/>
        <v>417.86875000000003</v>
      </c>
      <c r="D24" s="26">
        <f t="shared" si="4"/>
        <v>135.52500000000001</v>
      </c>
    </row>
    <row r="25" spans="1:13" x14ac:dyDescent="0.25">
      <c r="A25" s="21">
        <v>10</v>
      </c>
      <c r="B25" s="26">
        <f t="shared" si="2"/>
        <v>1219.7250000000001</v>
      </c>
      <c r="C25" s="26">
        <f t="shared" si="3"/>
        <v>406.57499999999999</v>
      </c>
      <c r="D25" s="26">
        <f t="shared" si="4"/>
        <v>180.70000000000002</v>
      </c>
    </row>
    <row r="27" spans="1:13" x14ac:dyDescent="0.25">
      <c r="A27" s="4" t="s">
        <v>35</v>
      </c>
      <c r="B27" s="8">
        <v>0.88800000000000001</v>
      </c>
      <c r="C27" s="8">
        <v>0.95</v>
      </c>
      <c r="D27" s="8">
        <v>1.04</v>
      </c>
    </row>
    <row r="28" spans="1:13" x14ac:dyDescent="0.25">
      <c r="B28" s="4">
        <f>D1*((B27*0.75)+(C27*0.25))</f>
        <v>1807</v>
      </c>
    </row>
    <row r="30" spans="1:13" x14ac:dyDescent="0.25">
      <c r="A30" s="31" t="s">
        <v>87</v>
      </c>
      <c r="B30" s="32" t="s">
        <v>88</v>
      </c>
      <c r="C30" s="32" t="s">
        <v>89</v>
      </c>
      <c r="D30" s="32" t="s">
        <v>90</v>
      </c>
      <c r="F30" s="5" t="s">
        <v>70</v>
      </c>
      <c r="G30" s="5" t="s">
        <v>69</v>
      </c>
      <c r="H30" s="5" t="s">
        <v>71</v>
      </c>
      <c r="I30" s="5" t="s">
        <v>72</v>
      </c>
      <c r="J30" s="5" t="s">
        <v>76</v>
      </c>
      <c r="K30" s="5" t="s">
        <v>77</v>
      </c>
      <c r="L30" s="5" t="s">
        <v>78</v>
      </c>
      <c r="M30" s="5" t="s">
        <v>79</v>
      </c>
    </row>
    <row r="31" spans="1:13" x14ac:dyDescent="0.25">
      <c r="A31" s="41">
        <v>1</v>
      </c>
      <c r="B31" s="34">
        <f t="shared" ref="B31:B32" si="5">$B$38*((100-A31)/100)</f>
        <v>2033.46</v>
      </c>
      <c r="C31" s="34">
        <f>$B$38*((A31*0.3)/100)</f>
        <v>6.1619999999999999</v>
      </c>
      <c r="D31" s="34">
        <f>$B$38*((A31*0.7)/100)</f>
        <v>14.377999999999998</v>
      </c>
    </row>
    <row r="32" spans="1:13" x14ac:dyDescent="0.25">
      <c r="A32" s="41">
        <v>2.5</v>
      </c>
      <c r="B32" s="34">
        <f t="shared" si="5"/>
        <v>2002.6499999999999</v>
      </c>
      <c r="C32" s="34">
        <f t="shared" ref="C32:C35" si="6">$B$38*((A32*0.3)/100)</f>
        <v>15.404999999999999</v>
      </c>
      <c r="D32" s="34">
        <f t="shared" ref="D32:D35" si="7">$B$38*((A32*0.7)/100)</f>
        <v>35.945</v>
      </c>
    </row>
    <row r="33" spans="1:13" x14ac:dyDescent="0.25">
      <c r="A33" s="41">
        <v>5</v>
      </c>
      <c r="B33" s="34">
        <f>$B$38*((100-A33)/100)</f>
        <v>1951.3</v>
      </c>
      <c r="C33" s="34">
        <f t="shared" si="6"/>
        <v>30.81</v>
      </c>
      <c r="D33" s="34">
        <f t="shared" si="7"/>
        <v>71.89</v>
      </c>
    </row>
    <row r="34" spans="1:13" x14ac:dyDescent="0.25">
      <c r="A34" s="41">
        <v>7.5</v>
      </c>
      <c r="B34" s="34">
        <f t="shared" ref="B34:B35" si="8">$B$38*((100-A34)/100)</f>
        <v>1899.95</v>
      </c>
      <c r="C34" s="34">
        <f t="shared" si="6"/>
        <v>46.214999999999996</v>
      </c>
      <c r="D34" s="34">
        <f t="shared" si="7"/>
        <v>107.83499999999999</v>
      </c>
    </row>
    <row r="35" spans="1:13" x14ac:dyDescent="0.25">
      <c r="A35" s="41">
        <v>10</v>
      </c>
      <c r="B35" s="34">
        <f t="shared" si="8"/>
        <v>1848.6000000000001</v>
      </c>
      <c r="C35" s="34">
        <f t="shared" si="6"/>
        <v>61.62</v>
      </c>
      <c r="D35" s="34">
        <f t="shared" si="7"/>
        <v>143.78</v>
      </c>
    </row>
    <row r="36" spans="1:13" x14ac:dyDescent="0.25">
      <c r="A36" s="33"/>
      <c r="B36" s="33"/>
      <c r="C36" s="33"/>
      <c r="D36" s="33"/>
    </row>
    <row r="37" spans="1:13" x14ac:dyDescent="0.25">
      <c r="A37" s="33" t="s">
        <v>35</v>
      </c>
      <c r="B37" s="35">
        <v>1.0269999999999999</v>
      </c>
      <c r="C37" s="35">
        <v>1.2450000000000001</v>
      </c>
      <c r="D37" s="36">
        <v>1.1839999999999999</v>
      </c>
    </row>
    <row r="38" spans="1:13" x14ac:dyDescent="0.25">
      <c r="A38" s="33"/>
      <c r="B38" s="33">
        <f>D1*B37</f>
        <v>2054</v>
      </c>
      <c r="C38" s="33"/>
      <c r="D38" s="33"/>
    </row>
    <row r="40" spans="1:13" s="5" customFormat="1" x14ac:dyDescent="0.25">
      <c r="A40" s="22" t="s">
        <v>91</v>
      </c>
      <c r="B40" s="5" t="s">
        <v>92</v>
      </c>
      <c r="C40" s="5" t="s">
        <v>93</v>
      </c>
      <c r="E40" s="20"/>
      <c r="F40" s="5" t="s">
        <v>70</v>
      </c>
      <c r="G40" s="5" t="s">
        <v>69</v>
      </c>
      <c r="H40" s="5" t="s">
        <v>71</v>
      </c>
      <c r="I40" s="5" t="s">
        <v>72</v>
      </c>
      <c r="J40" s="5" t="s">
        <v>76</v>
      </c>
      <c r="K40" s="5" t="s">
        <v>77</v>
      </c>
      <c r="L40" s="5" t="s">
        <v>78</v>
      </c>
      <c r="M40" s="5" t="s">
        <v>79</v>
      </c>
    </row>
    <row r="41" spans="1:13" x14ac:dyDescent="0.25">
      <c r="A41" s="21">
        <v>1</v>
      </c>
      <c r="B41" s="4">
        <f>$B$48*((100-A41)/100)</f>
        <v>2936.7359999999999</v>
      </c>
      <c r="C41" s="4">
        <f>$B$48*(A41/100)</f>
        <v>29.664000000000001</v>
      </c>
    </row>
    <row r="42" spans="1:13" x14ac:dyDescent="0.25">
      <c r="A42" s="21">
        <v>2.5</v>
      </c>
      <c r="B42" s="4">
        <f t="shared" ref="B42:B45" si="9">$B$48*((100-A42)/100)</f>
        <v>2892.2400000000002</v>
      </c>
      <c r="C42" s="4">
        <f t="shared" ref="C42:C45" si="10">$B$48*(A42/100)</f>
        <v>74.160000000000011</v>
      </c>
    </row>
    <row r="43" spans="1:13" x14ac:dyDescent="0.25">
      <c r="A43" s="21">
        <v>5</v>
      </c>
      <c r="B43" s="4">
        <f t="shared" si="9"/>
        <v>2818.08</v>
      </c>
      <c r="C43" s="4">
        <f t="shared" si="10"/>
        <v>148.32000000000002</v>
      </c>
    </row>
    <row r="44" spans="1:13" x14ac:dyDescent="0.25">
      <c r="A44" s="21">
        <v>7.5</v>
      </c>
      <c r="B44" s="4">
        <f t="shared" si="9"/>
        <v>2743.92</v>
      </c>
      <c r="C44" s="4">
        <f t="shared" si="10"/>
        <v>222.48</v>
      </c>
    </row>
    <row r="45" spans="1:13" x14ac:dyDescent="0.25">
      <c r="A45" s="21">
        <v>10</v>
      </c>
      <c r="B45" s="4">
        <f t="shared" si="9"/>
        <v>2669.76</v>
      </c>
      <c r="C45" s="4">
        <f t="shared" si="10"/>
        <v>296.64000000000004</v>
      </c>
    </row>
    <row r="47" spans="1:13" x14ac:dyDescent="0.25">
      <c r="A47" s="4" t="s">
        <v>35</v>
      </c>
      <c r="B47" s="8">
        <v>1.4832000000000001</v>
      </c>
      <c r="C47" s="8">
        <v>1.2</v>
      </c>
    </row>
    <row r="48" spans="1:13" x14ac:dyDescent="0.25">
      <c r="B48" s="4">
        <f>D1*B47</f>
        <v>2966.4</v>
      </c>
    </row>
    <row r="50" spans="1:13" x14ac:dyDescent="0.25">
      <c r="A50" s="22" t="s">
        <v>91</v>
      </c>
      <c r="B50" s="5" t="s">
        <v>74</v>
      </c>
      <c r="C50" s="5" t="s">
        <v>93</v>
      </c>
      <c r="F50" s="5" t="s">
        <v>70</v>
      </c>
      <c r="G50" s="5" t="s">
        <v>69</v>
      </c>
      <c r="H50" s="5" t="s">
        <v>71</v>
      </c>
      <c r="I50" s="5" t="s">
        <v>72</v>
      </c>
      <c r="J50" s="5" t="s">
        <v>76</v>
      </c>
      <c r="K50" s="5" t="s">
        <v>77</v>
      </c>
      <c r="L50" s="5" t="s">
        <v>78</v>
      </c>
      <c r="M50" s="5" t="s">
        <v>79</v>
      </c>
    </row>
    <row r="51" spans="1:13" x14ac:dyDescent="0.25">
      <c r="A51" s="21">
        <v>1</v>
      </c>
      <c r="B51" s="4">
        <f>$B$58*((100-A51)/100)</f>
        <v>1758.24</v>
      </c>
      <c r="C51" s="4">
        <f>$B$58*(A51/100)</f>
        <v>17.760000000000002</v>
      </c>
    </row>
    <row r="52" spans="1:13" x14ac:dyDescent="0.25">
      <c r="A52" s="21">
        <v>2.5</v>
      </c>
      <c r="B52" s="4">
        <f t="shared" ref="B52:B55" si="11">$B$58*((100-A52)/100)</f>
        <v>1731.6</v>
      </c>
      <c r="C52" s="4">
        <f t="shared" ref="C52:C55" si="12">$B$58*(A52/100)</f>
        <v>44.400000000000006</v>
      </c>
    </row>
    <row r="53" spans="1:13" x14ac:dyDescent="0.25">
      <c r="A53" s="21">
        <v>5</v>
      </c>
      <c r="B53" s="4">
        <f t="shared" si="11"/>
        <v>1687.1999999999998</v>
      </c>
      <c r="C53" s="4">
        <f t="shared" si="12"/>
        <v>88.800000000000011</v>
      </c>
    </row>
    <row r="54" spans="1:13" x14ac:dyDescent="0.25">
      <c r="A54" s="21">
        <v>7.5</v>
      </c>
      <c r="B54" s="4">
        <f t="shared" si="11"/>
        <v>1642.8000000000002</v>
      </c>
      <c r="C54" s="4">
        <f t="shared" si="12"/>
        <v>133.19999999999999</v>
      </c>
    </row>
    <row r="55" spans="1:13" x14ac:dyDescent="0.25">
      <c r="A55" s="21">
        <v>10</v>
      </c>
      <c r="B55" s="4">
        <f t="shared" si="11"/>
        <v>1598.4</v>
      </c>
      <c r="C55" s="4">
        <f t="shared" si="12"/>
        <v>177.60000000000002</v>
      </c>
    </row>
    <row r="57" spans="1:13" x14ac:dyDescent="0.25">
      <c r="A57" s="4" t="s">
        <v>35</v>
      </c>
      <c r="B57" s="8">
        <v>0.88800000000000001</v>
      </c>
      <c r="C57" s="8">
        <v>1.2</v>
      </c>
    </row>
    <row r="58" spans="1:13" x14ac:dyDescent="0.25">
      <c r="B58" s="4">
        <f>D1*B57</f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2019-11-19T17:09:26Z</cp:lastPrinted>
  <dcterms:created xsi:type="dcterms:W3CDTF">2019-11-19T13:43:42Z</dcterms:created>
  <dcterms:modified xsi:type="dcterms:W3CDTF">2019-11-19T21:53:49Z</dcterms:modified>
</cp:coreProperties>
</file>