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\Desktop\"/>
    </mc:Choice>
  </mc:AlternateContent>
  <xr:revisionPtr revIDLastSave="0" documentId="13_ncr:1_{AE27AC27-6D7B-46CA-94AA-CEBD610ACE45}" xr6:coauthVersionLast="47" xr6:coauthVersionMax="47" xr10:uidLastSave="{00000000-0000-0000-0000-000000000000}"/>
  <bookViews>
    <workbookView xWindow="-108" yWindow="-108" windowWidth="23256" windowHeight="13176" xr2:uid="{85412322-B9D1-A94B-B1C8-C0D4325F9BD0}"/>
  </bookViews>
  <sheets>
    <sheet name="R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F37" i="1"/>
  <c r="E37" i="1"/>
  <c r="C37" i="1"/>
  <c r="I20" i="1"/>
  <c r="I19" i="1"/>
  <c r="F20" i="1"/>
  <c r="E20" i="1"/>
  <c r="E19" i="1"/>
  <c r="I7" i="1"/>
  <c r="I6" i="1"/>
  <c r="E6" i="1"/>
  <c r="E7" i="1"/>
  <c r="E31" i="1"/>
  <c r="D32" i="1"/>
  <c r="E32" i="1" s="1"/>
  <c r="E30" i="1"/>
  <c r="B33" i="1" l="1"/>
  <c r="J19" i="1"/>
  <c r="J20" i="1"/>
  <c r="J6" i="1"/>
  <c r="J7" i="1"/>
  <c r="K19" i="1" l="1"/>
  <c r="K6" i="1"/>
  <c r="L6" i="1" s="1"/>
  <c r="B45" i="1" l="1"/>
  <c r="B46" i="1"/>
  <c r="L19" i="1"/>
</calcChain>
</file>

<file path=xl/sharedStrings.xml><?xml version="1.0" encoding="utf-8"?>
<sst xmlns="http://schemas.openxmlformats.org/spreadsheetml/2006/main" count="102" uniqueCount="76">
  <si>
    <t>Investments</t>
  </si>
  <si>
    <t>Source</t>
  </si>
  <si>
    <t xml:space="preserve">https://investor.dillards.com/press-releases/press-release-details/2022/Dillards-Inc.-Reports-Fourth-Quarter-and-Fiscal-Year-Results/default.aspx </t>
  </si>
  <si>
    <t>Data Scientists</t>
  </si>
  <si>
    <t>Annual Wage</t>
  </si>
  <si>
    <t>Total</t>
  </si>
  <si>
    <t>Total Labor Costs</t>
  </si>
  <si>
    <t>Computing Costs</t>
  </si>
  <si>
    <t>Assumption</t>
  </si>
  <si>
    <t>Report</t>
  </si>
  <si>
    <t>Tools/instruments</t>
  </si>
  <si>
    <t>Baseline</t>
  </si>
  <si>
    <t>Labor Costs</t>
  </si>
  <si>
    <t>Sales Training</t>
  </si>
  <si>
    <t>Assumptions</t>
  </si>
  <si>
    <t>Returns</t>
  </si>
  <si>
    <t>Offline Revenue Share</t>
  </si>
  <si>
    <t>Online Revenue Share</t>
  </si>
  <si>
    <t>Offline Transaction Count 2022</t>
  </si>
  <si>
    <t>https://f.hubspotusercontent00.net/hubfs/3814356/AAA%20Press/Market-Outlook-US-Department-Stores—Opportunities-in-E-Commerce-and-Apparel-Jun-3-2021-1.pdf</t>
  </si>
  <si>
    <t>reported stat</t>
  </si>
  <si>
    <t xml:space="preserve">https://www.macrotrends.net/countries/USA/united-states/inflation-rate-cpi </t>
  </si>
  <si>
    <t>trsact data</t>
  </si>
  <si>
    <t>Revenue Generated</t>
  </si>
  <si>
    <t>Assumption 1</t>
  </si>
  <si>
    <t>Assumption 2</t>
  </si>
  <si>
    <t>Lift Amount</t>
  </si>
  <si>
    <t>Lift Rate</t>
  </si>
  <si>
    <t>Transaction Count * Price * Success Rate</t>
  </si>
  <si>
    <t>trnsact data</t>
  </si>
  <si>
    <t>Avg CAGR 2004-2022 Apparel Department Store Online Sales</t>
  </si>
  <si>
    <t>With Our Model</t>
  </si>
  <si>
    <t>Assumption 3</t>
  </si>
  <si>
    <t>Calculated Field</t>
  </si>
  <si>
    <t xml:space="preserve">https://www.invoca.com/blog/retail-marketing-statistics </t>
  </si>
  <si>
    <t>Report Stat</t>
  </si>
  <si>
    <t>Person*Time (FTE*Hours)</t>
  </si>
  <si>
    <t>Duaration</t>
  </si>
  <si>
    <t>AWS</t>
  </si>
  <si>
    <t>Days Computing in Project</t>
  </si>
  <si>
    <t>Hours Computing per Day</t>
  </si>
  <si>
    <t>Total Cost</t>
  </si>
  <si>
    <t>Total Computing Costs</t>
  </si>
  <si>
    <t>Assumptions:</t>
  </si>
  <si>
    <t>Costs</t>
  </si>
  <si>
    <t>Used open-source languages and tools only</t>
  </si>
  <si>
    <t>Total ROI</t>
  </si>
  <si>
    <t>Amount</t>
  </si>
  <si>
    <t>Rate</t>
  </si>
  <si>
    <t>*Assumes 10 -people team work for 4 weeks to create content for sales-rep training on how to use the recommendation system at offline stores</t>
  </si>
  <si>
    <t>Full-Stack Engineer</t>
  </si>
  <si>
    <t>Return - in Returned Items on Black Friday Sales</t>
  </si>
  <si>
    <t>Return - in Purchased items on Black Friday Sales</t>
  </si>
  <si>
    <t>Transaction Count on Black Friday, 2004</t>
  </si>
  <si>
    <t>https://www.statista.com/statistics/239827/apparel-retail-sales-in-the-us-by-type/</t>
  </si>
  <si>
    <t>trnsct data on 2004-11-26</t>
  </si>
  <si>
    <t>Rate of Purchasing</t>
  </si>
  <si>
    <t>Offline Transaction Count 2023</t>
  </si>
  <si>
    <t>Decline CAGR 2004-2023 for in-store Department Store</t>
  </si>
  <si>
    <t>US Avg Inflation Rate 2004-2023</t>
  </si>
  <si>
    <t>Median Price of Goods sold 2004</t>
  </si>
  <si>
    <t>For 2004-2023, the CAGR is -11% referencing the CAGR from 2021 to 2025</t>
  </si>
  <si>
    <t>The US average inflation rate is 0.08 from 2004 to 2023</t>
  </si>
  <si>
    <t>All the items being purchased were in-store</t>
  </si>
  <si>
    <t>Rate of Returning</t>
  </si>
  <si>
    <t>Median Price of Goods Sold 2023</t>
  </si>
  <si>
    <t>Assumption 4</t>
  </si>
  <si>
    <t>The baseline model can classify 50% purchased items correctly</t>
  </si>
  <si>
    <t>The baseline model can classify 50% returned items correctly</t>
  </si>
  <si>
    <t>Same assumptions above</t>
  </si>
  <si>
    <t>*Assumes typical data science projects in corporatioins last around 3 months</t>
  </si>
  <si>
    <t>Transaction Count on Black Friday</t>
  </si>
  <si>
    <t>Assumption 5</t>
  </si>
  <si>
    <t>500k of transactions being made on Black Friday</t>
  </si>
  <si>
    <t>On-Demand hourly rate (t3.medium)</t>
  </si>
  <si>
    <t>Number of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</si>
</sst>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2" fontId="0" fillId="0" borderId="0" xfId="0" applyNumberFormat="1"/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center"/>
    </xf>
    <xf numFmtId="3" fontId="0" fillId="0" borderId="0" xfId="0" applyNumberFormat="1"/>
    <xf numFmtId="0" fontId="1" fillId="3" borderId="0" xfId="0" applyFont="1" applyFill="1" applyAlignment="1">
      <alignment horizontal="left" vertical="top" wrapText="1"/>
    </xf>
    <xf numFmtId="9" fontId="0" fillId="0" borderId="0" xfId="3" applyFont="1"/>
    <xf numFmtId="166" fontId="0" fillId="0" borderId="0" xfId="2" applyNumberFormat="1" applyFont="1"/>
    <xf numFmtId="167" fontId="0" fillId="0" borderId="0" xfId="3" applyNumberFormat="1" applyFont="1"/>
    <xf numFmtId="166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oca.com/blog/retail-marketing-statistics" TargetMode="External"/><Relationship Id="rId3" Type="http://schemas.openxmlformats.org/officeDocument/2006/relationships/hyperlink" Target="https://www.macrotrends.net/countries/USA/united-states/inflation-rate-cpi" TargetMode="External"/><Relationship Id="rId7" Type="http://schemas.openxmlformats.org/officeDocument/2006/relationships/hyperlink" Target="https://www.macrotrends.net/countries/USA/united-states/inflation-rate-cpi" TargetMode="External"/><Relationship Id="rId2" Type="http://schemas.openxmlformats.org/officeDocument/2006/relationships/hyperlink" Target="https://www.statista.com/statistics/239827/apparel-retail-sales-in-the-us-by-type/" TargetMode="External"/><Relationship Id="rId1" Type="http://schemas.openxmlformats.org/officeDocument/2006/relationships/hyperlink" Target="https://investor.dillards.com/press-releases/press-release-details/2022/Dillards-Inc.-Reports-Fourth-Quarter-and-Fiscal-Year-Results/default.aspx" TargetMode="External"/><Relationship Id="rId6" Type="http://schemas.openxmlformats.org/officeDocument/2006/relationships/hyperlink" Target="https://www.statista.com/statistics/239827/apparel-retail-sales-in-the-us-by-type/" TargetMode="External"/><Relationship Id="rId5" Type="http://schemas.openxmlformats.org/officeDocument/2006/relationships/hyperlink" Target="https://f.hubspotusercontent00.net/hubfs/3814356/AAA%20Press/Market-Outlook-US-Department-Stores&#8212;Opportunities-in-E-Commerce-and-Apparel-Jun-3-2021-1.pdf" TargetMode="External"/><Relationship Id="rId4" Type="http://schemas.openxmlformats.org/officeDocument/2006/relationships/hyperlink" Target="https://www.invoca.com/blog/retail-marketing-statistics" TargetMode="External"/><Relationship Id="rId9" Type="http://schemas.openxmlformats.org/officeDocument/2006/relationships/hyperlink" Target="https://f.hubspotusercontent00.net/hubfs/3814356/AAA%20Press/Market-Outlook-US-Department-Stores&#8212;Opportunities-in-E-Commerce-and-Apparel-Jun-3-2021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9138-ED94-8E4A-8334-D09E799BE9B8}">
  <dimension ref="A2:L46"/>
  <sheetViews>
    <sheetView tabSelected="1" topLeftCell="A22" workbookViewId="0">
      <selection activeCell="E39" sqref="E39"/>
    </sheetView>
  </sheetViews>
  <sheetFormatPr defaultColWidth="11.19921875" defaultRowHeight="15.6" x14ac:dyDescent="0.3"/>
  <cols>
    <col min="1" max="1" width="23.5" customWidth="1"/>
    <col min="2" max="2" width="22.69921875" customWidth="1"/>
    <col min="3" max="3" width="28.5" customWidth="1"/>
    <col min="4" max="4" width="33" customWidth="1"/>
    <col min="5" max="5" width="21.5" customWidth="1"/>
    <col min="6" max="6" width="25.19921875" customWidth="1"/>
    <col min="7" max="7" width="19.19921875" customWidth="1"/>
    <col min="8" max="9" width="22.19921875" customWidth="1"/>
    <col min="10" max="10" width="16" customWidth="1"/>
    <col min="11" max="11" width="15.69921875" customWidth="1"/>
  </cols>
  <sheetData>
    <row r="2" spans="1:12" s="3" customFormat="1" ht="34.049999999999997" customHeight="1" x14ac:dyDescent="0.3">
      <c r="A2" s="3" t="s">
        <v>15</v>
      </c>
    </row>
    <row r="4" spans="1:12" s="5" customFormat="1" ht="34.049999999999997" customHeight="1" x14ac:dyDescent="0.3">
      <c r="A4" s="5" t="s">
        <v>52</v>
      </c>
    </row>
    <row r="5" spans="1:12" s="7" customFormat="1" ht="31.2" x14ac:dyDescent="0.3">
      <c r="B5" s="7" t="s">
        <v>16</v>
      </c>
      <c r="C5" s="7" t="s">
        <v>71</v>
      </c>
      <c r="D5" s="7" t="s">
        <v>58</v>
      </c>
      <c r="E5" s="7" t="s">
        <v>57</v>
      </c>
      <c r="F5" s="7" t="s">
        <v>56</v>
      </c>
      <c r="G5" s="7" t="s">
        <v>59</v>
      </c>
      <c r="H5" s="7" t="s">
        <v>60</v>
      </c>
      <c r="I5" s="7" t="s">
        <v>65</v>
      </c>
      <c r="J5" s="7" t="s">
        <v>23</v>
      </c>
      <c r="K5" s="7" t="s">
        <v>26</v>
      </c>
      <c r="L5" s="7" t="s">
        <v>27</v>
      </c>
    </row>
    <row r="6" spans="1:12" x14ac:dyDescent="0.3">
      <c r="A6" t="s">
        <v>11</v>
      </c>
      <c r="B6">
        <v>0.55000000000000004</v>
      </c>
      <c r="C6" s="6">
        <v>500000</v>
      </c>
      <c r="D6">
        <v>0.11</v>
      </c>
      <c r="E6">
        <f>C6*(1-D6)^(2023-2004)</f>
        <v>54623.576280384885</v>
      </c>
      <c r="F6" s="10">
        <v>0.5</v>
      </c>
      <c r="G6">
        <v>0.08</v>
      </c>
      <c r="H6" s="12">
        <v>16</v>
      </c>
      <c r="I6" s="13">
        <f>H6*(1+G6)^(2023-2004)</f>
        <v>69.051216945915655</v>
      </c>
      <c r="J6">
        <f>E6*F6*I6</f>
        <v>1885912.2080493146</v>
      </c>
      <c r="K6" s="9">
        <f>J7-J6</f>
        <v>1056110.8365076166</v>
      </c>
      <c r="L6" s="8">
        <f>K6/J6</f>
        <v>0.56000000000000016</v>
      </c>
    </row>
    <row r="7" spans="1:12" x14ac:dyDescent="0.3">
      <c r="A7" t="s">
        <v>31</v>
      </c>
      <c r="B7">
        <v>0.55000000000000004</v>
      </c>
      <c r="C7" s="6">
        <v>500000</v>
      </c>
      <c r="D7">
        <v>0.11</v>
      </c>
      <c r="E7">
        <f>C7*(1-D7)^(2023-2004)</f>
        <v>54623.576280384885</v>
      </c>
      <c r="F7" s="10">
        <v>0.78</v>
      </c>
      <c r="G7">
        <v>0.08</v>
      </c>
      <c r="H7" s="12">
        <v>16</v>
      </c>
      <c r="I7" s="13">
        <f>H7*(1+G7)^(2023-2004)</f>
        <v>69.051216945915655</v>
      </c>
      <c r="J7">
        <f>E7*F7*I7</f>
        <v>2942023.0445569311</v>
      </c>
    </row>
    <row r="8" spans="1:12" x14ac:dyDescent="0.3">
      <c r="A8" t="s">
        <v>8</v>
      </c>
      <c r="B8" t="s">
        <v>9</v>
      </c>
      <c r="C8" t="s">
        <v>55</v>
      </c>
      <c r="D8" t="s">
        <v>9</v>
      </c>
      <c r="E8" t="s">
        <v>33</v>
      </c>
      <c r="F8" t="s">
        <v>35</v>
      </c>
      <c r="G8" t="s">
        <v>20</v>
      </c>
      <c r="H8" t="s">
        <v>22</v>
      </c>
      <c r="I8" t="s">
        <v>22</v>
      </c>
      <c r="J8" t="s">
        <v>28</v>
      </c>
    </row>
    <row r="9" spans="1:12" x14ac:dyDescent="0.3">
      <c r="A9" t="s">
        <v>1</v>
      </c>
      <c r="B9" s="1" t="s">
        <v>54</v>
      </c>
      <c r="C9" s="1"/>
      <c r="D9" s="1" t="s">
        <v>19</v>
      </c>
      <c r="F9" s="1" t="s">
        <v>34</v>
      </c>
      <c r="G9" s="1" t="s">
        <v>21</v>
      </c>
    </row>
    <row r="10" spans="1:12" x14ac:dyDescent="0.3">
      <c r="B10" s="1"/>
      <c r="C10" s="1"/>
      <c r="D10" s="1"/>
      <c r="G10" s="1"/>
    </row>
    <row r="11" spans="1:12" x14ac:dyDescent="0.3">
      <c r="A11" t="s">
        <v>24</v>
      </c>
      <c r="B11" t="s">
        <v>61</v>
      </c>
    </row>
    <row r="12" spans="1:12" x14ac:dyDescent="0.3">
      <c r="A12" t="s">
        <v>25</v>
      </c>
      <c r="B12" t="s">
        <v>62</v>
      </c>
    </row>
    <row r="13" spans="1:12" x14ac:dyDescent="0.3">
      <c r="A13" t="s">
        <v>32</v>
      </c>
      <c r="B13" t="s">
        <v>63</v>
      </c>
    </row>
    <row r="14" spans="1:12" x14ac:dyDescent="0.3">
      <c r="A14" t="s">
        <v>66</v>
      </c>
      <c r="B14" t="s">
        <v>67</v>
      </c>
    </row>
    <row r="15" spans="1:12" x14ac:dyDescent="0.3">
      <c r="A15" t="s">
        <v>72</v>
      </c>
      <c r="B15" t="s">
        <v>73</v>
      </c>
    </row>
    <row r="17" spans="1:12" s="5" customFormat="1" ht="34.049999999999997" customHeight="1" x14ac:dyDescent="0.3">
      <c r="A17" s="5" t="s">
        <v>51</v>
      </c>
    </row>
    <row r="18" spans="1:12" s="4" customFormat="1" ht="31.2" x14ac:dyDescent="0.3">
      <c r="B18" s="4" t="s">
        <v>17</v>
      </c>
      <c r="C18" s="7" t="s">
        <v>53</v>
      </c>
      <c r="D18" s="4" t="s">
        <v>30</v>
      </c>
      <c r="E18" s="7" t="s">
        <v>18</v>
      </c>
      <c r="F18" s="4" t="s">
        <v>64</v>
      </c>
      <c r="G18" s="7" t="s">
        <v>59</v>
      </c>
      <c r="H18" s="7" t="s">
        <v>60</v>
      </c>
      <c r="I18" s="7" t="s">
        <v>65</v>
      </c>
      <c r="J18" s="4" t="s">
        <v>23</v>
      </c>
      <c r="K18" s="4" t="s">
        <v>26</v>
      </c>
      <c r="L18" s="4" t="s">
        <v>27</v>
      </c>
    </row>
    <row r="19" spans="1:12" x14ac:dyDescent="0.3">
      <c r="A19" t="s">
        <v>11</v>
      </c>
      <c r="B19">
        <v>0.55000000000000004</v>
      </c>
      <c r="C19" s="6">
        <v>500000</v>
      </c>
      <c r="D19">
        <v>0.11</v>
      </c>
      <c r="E19">
        <f>C19*(1-D19)^(2023-2004)</f>
        <v>54623.576280384885</v>
      </c>
      <c r="F19" s="10">
        <v>0.5</v>
      </c>
      <c r="G19">
        <v>0.08</v>
      </c>
      <c r="H19" s="12">
        <v>16</v>
      </c>
      <c r="I19" s="12">
        <f>H19*(1+G19)^(2023-2004)</f>
        <v>69.051216945915655</v>
      </c>
      <c r="J19" s="2">
        <f>E19*F19*I19</f>
        <v>1885912.2080493146</v>
      </c>
      <c r="K19" s="9">
        <f>J20-J19</f>
        <v>0</v>
      </c>
      <c r="L19" s="8">
        <f>K19/J19</f>
        <v>0</v>
      </c>
    </row>
    <row r="20" spans="1:12" x14ac:dyDescent="0.3">
      <c r="A20" t="s">
        <v>31</v>
      </c>
      <c r="B20">
        <v>0.55000000000000004</v>
      </c>
      <c r="C20" s="6">
        <v>500000</v>
      </c>
      <c r="D20">
        <v>0.11</v>
      </c>
      <c r="E20">
        <f>C20*(1-D20)^(2023-2004)</f>
        <v>54623.576280384885</v>
      </c>
      <c r="F20" s="10">
        <f>1-F19</f>
        <v>0.5</v>
      </c>
      <c r="G20">
        <v>0.08</v>
      </c>
      <c r="H20" s="12">
        <v>16</v>
      </c>
      <c r="I20" s="13">
        <f>H20*(1+G20)^(2023-2004)</f>
        <v>69.051216945915655</v>
      </c>
      <c r="J20" s="2">
        <f>E20*F20*I20</f>
        <v>1885912.2080493146</v>
      </c>
      <c r="K20" s="2"/>
      <c r="L20" s="2"/>
    </row>
    <row r="21" spans="1:12" x14ac:dyDescent="0.3">
      <c r="A21" t="s">
        <v>8</v>
      </c>
      <c r="B21" t="s">
        <v>9</v>
      </c>
      <c r="C21" t="s">
        <v>55</v>
      </c>
      <c r="D21" s="2" t="s">
        <v>9</v>
      </c>
      <c r="E21" t="s">
        <v>33</v>
      </c>
      <c r="F21" t="s">
        <v>35</v>
      </c>
      <c r="G21" t="s">
        <v>20</v>
      </c>
      <c r="H21" s="2" t="s">
        <v>29</v>
      </c>
      <c r="I21" s="2" t="s">
        <v>29</v>
      </c>
      <c r="J21" t="s">
        <v>28</v>
      </c>
      <c r="K21" s="2"/>
      <c r="L21" s="2"/>
    </row>
    <row r="22" spans="1:12" x14ac:dyDescent="0.3">
      <c r="A22" t="s">
        <v>1</v>
      </c>
      <c r="B22" s="1" t="s">
        <v>54</v>
      </c>
      <c r="C22" s="1"/>
      <c r="D22" s="1" t="s">
        <v>19</v>
      </c>
      <c r="F22" s="1" t="s">
        <v>34</v>
      </c>
      <c r="G22" s="1" t="s">
        <v>21</v>
      </c>
    </row>
    <row r="23" spans="1:12" x14ac:dyDescent="0.3">
      <c r="D23" s="1"/>
    </row>
    <row r="24" spans="1:12" x14ac:dyDescent="0.3">
      <c r="A24" t="s">
        <v>24</v>
      </c>
      <c r="B24" t="s">
        <v>68</v>
      </c>
      <c r="J24" s="1" t="s">
        <v>2</v>
      </c>
    </row>
    <row r="25" spans="1:12" x14ac:dyDescent="0.3">
      <c r="A25" t="s">
        <v>25</v>
      </c>
      <c r="B25" t="s">
        <v>69</v>
      </c>
    </row>
    <row r="27" spans="1:12" s="3" customFormat="1" ht="34.049999999999997" customHeight="1" x14ac:dyDescent="0.3">
      <c r="A27" s="3" t="s">
        <v>0</v>
      </c>
    </row>
    <row r="28" spans="1:12" s="5" customFormat="1" ht="34.049999999999997" customHeight="1" x14ac:dyDescent="0.3">
      <c r="A28" s="5" t="s">
        <v>12</v>
      </c>
    </row>
    <row r="29" spans="1:12" s="4" customFormat="1" x14ac:dyDescent="0.3">
      <c r="B29" s="4" t="s">
        <v>4</v>
      </c>
      <c r="C29" s="4" t="s">
        <v>36</v>
      </c>
      <c r="D29" s="4" t="s">
        <v>37</v>
      </c>
      <c r="E29" s="4" t="s">
        <v>5</v>
      </c>
      <c r="F29" s="4" t="s">
        <v>14</v>
      </c>
    </row>
    <row r="30" spans="1:12" x14ac:dyDescent="0.3">
      <c r="A30" t="s">
        <v>3</v>
      </c>
      <c r="B30" s="6">
        <v>120000</v>
      </c>
      <c r="C30">
        <v>4</v>
      </c>
      <c r="D30">
        <v>0.25</v>
      </c>
      <c r="E30" s="11">
        <f>C30*D30*B30</f>
        <v>120000</v>
      </c>
      <c r="F30" t="s">
        <v>70</v>
      </c>
    </row>
    <row r="31" spans="1:12" x14ac:dyDescent="0.3">
      <c r="A31" t="s">
        <v>50</v>
      </c>
      <c r="B31" s="9">
        <v>150000</v>
      </c>
      <c r="C31">
        <v>4</v>
      </c>
      <c r="D31">
        <v>0.5</v>
      </c>
      <c r="E31" s="11">
        <f>D31*C31*B31</f>
        <v>300000</v>
      </c>
    </row>
    <row r="32" spans="1:12" x14ac:dyDescent="0.3">
      <c r="A32" t="s">
        <v>13</v>
      </c>
      <c r="B32" s="6">
        <v>60000</v>
      </c>
      <c r="C32">
        <v>10</v>
      </c>
      <c r="D32">
        <f>1/365*(7*4)</f>
        <v>7.6712328767123292E-2</v>
      </c>
      <c r="E32" s="11">
        <f>C32*D32*B32</f>
        <v>46027.397260273974</v>
      </c>
      <c r="F32" t="s">
        <v>49</v>
      </c>
    </row>
    <row r="33" spans="1:6" x14ac:dyDescent="0.3">
      <c r="A33" t="s">
        <v>6</v>
      </c>
      <c r="B33" s="11">
        <f>SUM(E30:E32)</f>
        <v>466027.39726027398</v>
      </c>
    </row>
    <row r="35" spans="1:6" s="5" customFormat="1" ht="34.049999999999997" customHeight="1" x14ac:dyDescent="0.3">
      <c r="A35" s="5" t="s">
        <v>7</v>
      </c>
    </row>
    <row r="36" spans="1:6" s="4" customFormat="1" ht="31.2" x14ac:dyDescent="0.3">
      <c r="B36" s="4" t="s">
        <v>74</v>
      </c>
      <c r="C36" s="4" t="s">
        <v>39</v>
      </c>
      <c r="D36" s="4" t="s">
        <v>40</v>
      </c>
      <c r="E36" s="4" t="s">
        <v>75</v>
      </c>
      <c r="F36" s="4" t="s">
        <v>41</v>
      </c>
    </row>
    <row r="37" spans="1:6" x14ac:dyDescent="0.3">
      <c r="A37" t="s">
        <v>38</v>
      </c>
      <c r="B37" s="13">
        <v>4.1599999999999998E-2</v>
      </c>
      <c r="C37">
        <f>30*3</f>
        <v>90</v>
      </c>
      <c r="D37">
        <v>8</v>
      </c>
      <c r="E37">
        <f>C30</f>
        <v>4</v>
      </c>
      <c r="F37" s="13">
        <f>D37*C37*B37*E37</f>
        <v>119.80799999999999</v>
      </c>
    </row>
    <row r="38" spans="1:6" x14ac:dyDescent="0.3">
      <c r="A38" t="s">
        <v>42</v>
      </c>
      <c r="B38" s="13">
        <f>F37</f>
        <v>119.80799999999999</v>
      </c>
    </row>
    <row r="40" spans="1:6" s="5" customFormat="1" ht="34.049999999999997" customHeight="1" x14ac:dyDescent="0.3">
      <c r="A40" s="5" t="s">
        <v>10</v>
      </c>
    </row>
    <row r="41" spans="1:6" s="4" customFormat="1" x14ac:dyDescent="0.3">
      <c r="A41" s="4" t="s">
        <v>44</v>
      </c>
      <c r="B41" s="4" t="s">
        <v>43</v>
      </c>
    </row>
    <row r="42" spans="1:6" x14ac:dyDescent="0.3">
      <c r="A42">
        <v>0</v>
      </c>
      <c r="B42" t="s">
        <v>45</v>
      </c>
    </row>
    <row r="44" spans="1:6" s="5" customFormat="1" ht="34.049999999999997" customHeight="1" x14ac:dyDescent="0.3">
      <c r="A44" s="5" t="s">
        <v>46</v>
      </c>
    </row>
    <row r="45" spans="1:6" x14ac:dyDescent="0.3">
      <c r="A45" t="s">
        <v>47</v>
      </c>
      <c r="B45" s="11">
        <f>K6+K19-B33-B38-A42</f>
        <v>589963.63124734256</v>
      </c>
    </row>
    <row r="46" spans="1:6" x14ac:dyDescent="0.3">
      <c r="A46" t="s">
        <v>48</v>
      </c>
      <c r="B46" s="8">
        <f>(K6+K19)/(B33+B38)</f>
        <v>2.2656165790330878</v>
      </c>
    </row>
  </sheetData>
  <hyperlinks>
    <hyperlink ref="J24" r:id="rId1" xr:uid="{5462958A-1215-6F42-BB32-2318330042FD}"/>
    <hyperlink ref="B9" r:id="rId2" xr:uid="{1F73B316-F407-7744-83AD-C1FFBB588B42}"/>
    <hyperlink ref="G9" r:id="rId3" xr:uid="{3C7A7253-893B-014D-B693-1A5C89000C77}"/>
    <hyperlink ref="F9" r:id="rId4" xr:uid="{B8A4DECC-5225-E24F-B9CA-23EB1266601F}"/>
    <hyperlink ref="D9" r:id="rId5" xr:uid="{383C451B-62BC-4EBC-8DB4-61E212E5FE1F}"/>
    <hyperlink ref="B22" r:id="rId6" xr:uid="{C991F2D6-3B14-4192-A8EB-F68089BB3D26}"/>
    <hyperlink ref="G22" r:id="rId7" xr:uid="{05C08727-0248-45B7-89B4-FE35513EE148}"/>
    <hyperlink ref="F22" r:id="rId8" xr:uid="{2EE256D3-8D65-4849-9086-CFBC9F29516F}"/>
    <hyperlink ref="D22" r:id="rId9" xr:uid="{646488B2-953E-40BA-B734-AD3C63AA9C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 Zhang</cp:lastModifiedBy>
  <dcterms:created xsi:type="dcterms:W3CDTF">2022-12-04T03:18:09Z</dcterms:created>
  <dcterms:modified xsi:type="dcterms:W3CDTF">2023-12-08T19:03:15Z</dcterms:modified>
</cp:coreProperties>
</file>