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0" windowWidth="22260" windowHeight="12645" tabRatio="749" firstSheet="1" activeTab="1"/>
  </bookViews>
  <sheets>
    <sheet name="55m-Gradesheet(GS)" sheetId="5" state="hidden" r:id="rId1"/>
    <sheet name="QnM (55)-Response" sheetId="13" r:id="rId2"/>
    <sheet name="55 QnM-GS" sheetId="10" r:id="rId3"/>
    <sheet name="21m-GS" sheetId="11" state="hidden" r:id="rId4"/>
  </sheets>
  <definedNames>
    <definedName name="_xlnm._FilterDatabase" localSheetId="1" hidden="1">'QnM (55)-Response'!$A$2:$V$57</definedName>
    <definedName name="_xlnm.Print_Titles" localSheetId="3">'21m-GS'!$20:$20</definedName>
    <definedName name="_xlnm.Print_Titles" localSheetId="2">'55 QnM-GS'!$23:$23</definedName>
    <definedName name="_xlnm.Print_Titles" localSheetId="0">'55m-Gradesheet(GS)'!$16:$16</definedName>
  </definedNames>
  <calcPr calcId="162913"/>
  <pivotCaches>
    <pivotCache cacheId="102"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7" i="13" l="1"/>
  <c r="K14" i="13"/>
  <c r="K9" i="13"/>
  <c r="K13" i="13"/>
  <c r="C21" i="10" l="1"/>
  <c r="C20" i="10"/>
  <c r="C3" i="10"/>
  <c r="A76" i="10" l="1"/>
  <c r="D71" i="10"/>
  <c r="D68" i="10"/>
  <c r="D67" i="10"/>
  <c r="D66" i="10"/>
  <c r="D65" i="10"/>
  <c r="D64" i="10"/>
  <c r="D61" i="10"/>
  <c r="D60" i="10"/>
  <c r="D59" i="10"/>
  <c r="D58" i="10"/>
  <c r="D57" i="10"/>
  <c r="D53" i="10"/>
  <c r="D51" i="10"/>
  <c r="D50" i="10"/>
  <c r="D47" i="10"/>
  <c r="D46" i="10"/>
  <c r="D45" i="10"/>
  <c r="D44" i="10"/>
  <c r="D43" i="10"/>
  <c r="D42" i="10"/>
  <c r="D41" i="10"/>
  <c r="D40" i="10"/>
  <c r="D36" i="10"/>
  <c r="D35" i="10"/>
  <c r="D33" i="10"/>
  <c r="D31" i="10"/>
  <c r="D28" i="10"/>
  <c r="D27" i="10"/>
  <c r="D26" i="10"/>
  <c r="D25" i="10"/>
  <c r="C74" i="10"/>
  <c r="C71" i="10"/>
  <c r="C68" i="10"/>
  <c r="C67" i="10"/>
  <c r="C66" i="10"/>
  <c r="C65" i="10"/>
  <c r="C64" i="10"/>
  <c r="C61" i="10"/>
  <c r="C60" i="10"/>
  <c r="C59" i="10"/>
  <c r="C58" i="10"/>
  <c r="C57" i="10"/>
  <c r="C53" i="10"/>
  <c r="C52" i="10"/>
  <c r="C51" i="10"/>
  <c r="C50" i="10"/>
  <c r="C47" i="10"/>
  <c r="C46" i="10"/>
  <c r="C45" i="10"/>
  <c r="C44" i="10"/>
  <c r="C43" i="10"/>
  <c r="C42" i="10"/>
  <c r="C41" i="10"/>
  <c r="C40" i="10"/>
  <c r="C37" i="10"/>
  <c r="C36" i="10"/>
  <c r="C35" i="10"/>
  <c r="C34" i="10"/>
  <c r="C33" i="10"/>
  <c r="C32" i="10"/>
  <c r="C31" i="10"/>
  <c r="C27" i="10"/>
  <c r="C26" i="10"/>
  <c r="C25" i="10"/>
  <c r="C28" i="10" s="1"/>
  <c r="E60" i="11" l="1"/>
  <c r="C59" i="11"/>
  <c r="D58" i="11"/>
  <c r="D57" i="11"/>
  <c r="D56" i="11"/>
  <c r="D59" i="11" s="1"/>
  <c r="E54" i="11"/>
  <c r="D53" i="11"/>
  <c r="C53" i="11"/>
  <c r="D52" i="11"/>
  <c r="D51" i="11"/>
  <c r="D50" i="11"/>
  <c r="D49" i="11"/>
  <c r="D48" i="11"/>
  <c r="E46" i="11"/>
  <c r="D45" i="11"/>
  <c r="C45" i="11"/>
  <c r="D44" i="11"/>
  <c r="E42" i="11"/>
  <c r="C41" i="11"/>
  <c r="D40" i="11"/>
  <c r="D39" i="11"/>
  <c r="D38" i="11"/>
  <c r="D41" i="11" s="1"/>
  <c r="E36" i="11"/>
  <c r="C35" i="11"/>
  <c r="D34" i="11"/>
  <c r="D33" i="11"/>
  <c r="D35" i="11" s="1"/>
  <c r="E31" i="11"/>
  <c r="C30" i="11"/>
  <c r="D29" i="11"/>
  <c r="D28" i="11"/>
  <c r="D27" i="11"/>
  <c r="D30" i="11" s="1"/>
  <c r="E25" i="11"/>
  <c r="C24" i="11"/>
  <c r="D23" i="11"/>
  <c r="D22" i="11"/>
  <c r="D24" i="11" s="1"/>
  <c r="C13" i="11"/>
  <c r="D12" i="11"/>
  <c r="E12" i="11" s="1"/>
  <c r="D11" i="11"/>
  <c r="E11" i="11" s="1"/>
  <c r="E10" i="11"/>
  <c r="D10" i="11"/>
  <c r="D9" i="11"/>
  <c r="E9" i="11" s="1"/>
  <c r="E8" i="11"/>
  <c r="D8" i="11"/>
  <c r="D7" i="11"/>
  <c r="E7" i="11" s="1"/>
  <c r="D6" i="11"/>
  <c r="E6" i="11" s="1"/>
  <c r="C72" i="10"/>
  <c r="D72" i="10"/>
  <c r="A69" i="10"/>
  <c r="C54" i="10"/>
  <c r="D12" i="10"/>
  <c r="C12" i="10"/>
  <c r="E12" i="10" s="1"/>
  <c r="D11" i="10"/>
  <c r="E11" i="10" s="1"/>
  <c r="C11" i="10"/>
  <c r="D10" i="10"/>
  <c r="C10" i="10"/>
  <c r="C9" i="10"/>
  <c r="D8" i="10"/>
  <c r="E8" i="10" s="1"/>
  <c r="C8" i="10"/>
  <c r="C7" i="10"/>
  <c r="D6" i="10"/>
  <c r="E6" i="10" s="1"/>
  <c r="C6" i="10"/>
  <c r="C2" i="10"/>
  <c r="L57" i="13"/>
  <c r="K57" i="13"/>
  <c r="L56" i="13"/>
  <c r="K56" i="13"/>
  <c r="L55" i="13"/>
  <c r="K55" i="13"/>
  <c r="P54" i="13"/>
  <c r="O54" i="13"/>
  <c r="N54" i="13"/>
  <c r="M54" i="13"/>
  <c r="L54" i="13"/>
  <c r="K54" i="13"/>
  <c r="N53" i="13"/>
  <c r="M53" i="13"/>
  <c r="L53" i="13"/>
  <c r="K53" i="13"/>
  <c r="N52" i="13"/>
  <c r="M52" i="13"/>
  <c r="L52" i="13"/>
  <c r="K52" i="13"/>
  <c r="L51" i="13"/>
  <c r="K51" i="13"/>
  <c r="N50" i="13"/>
  <c r="M50" i="13"/>
  <c r="L50" i="13"/>
  <c r="K50" i="13"/>
  <c r="P49" i="13"/>
  <c r="O49" i="13"/>
  <c r="N49" i="13"/>
  <c r="M49" i="13"/>
  <c r="L49" i="13"/>
  <c r="K49" i="13"/>
  <c r="N48" i="13"/>
  <c r="M48" i="13"/>
  <c r="L48" i="13"/>
  <c r="K48" i="13"/>
  <c r="L47" i="13"/>
  <c r="K47" i="13"/>
  <c r="N46" i="13"/>
  <c r="M46" i="13"/>
  <c r="L46" i="13"/>
  <c r="K46" i="13"/>
  <c r="L45" i="13"/>
  <c r="K45" i="13"/>
  <c r="L44" i="13"/>
  <c r="K44" i="13"/>
  <c r="N43" i="13"/>
  <c r="M43" i="13"/>
  <c r="L43" i="13"/>
  <c r="K43" i="13"/>
  <c r="L42" i="13"/>
  <c r="K42" i="13"/>
  <c r="L41" i="13"/>
  <c r="K41" i="13"/>
  <c r="P40" i="13"/>
  <c r="O40" i="13"/>
  <c r="N40" i="13"/>
  <c r="M40" i="13"/>
  <c r="L40" i="13"/>
  <c r="K40" i="13"/>
  <c r="N39" i="13"/>
  <c r="M39" i="13"/>
  <c r="L39" i="13"/>
  <c r="K39" i="13"/>
  <c r="L38" i="13"/>
  <c r="K38" i="13"/>
  <c r="L37" i="13"/>
  <c r="M37" i="13" s="1"/>
  <c r="N36" i="13"/>
  <c r="M36" i="13"/>
  <c r="L36" i="13"/>
  <c r="K36" i="13"/>
  <c r="N35" i="13"/>
  <c r="M35" i="13"/>
  <c r="L35" i="13"/>
  <c r="K35" i="13"/>
  <c r="N34" i="13"/>
  <c r="M34" i="13"/>
  <c r="L34" i="13"/>
  <c r="K34" i="13"/>
  <c r="N33" i="13"/>
  <c r="M33" i="13"/>
  <c r="L33" i="13"/>
  <c r="K33" i="13"/>
  <c r="N32" i="13"/>
  <c r="M32" i="13"/>
  <c r="L32" i="13"/>
  <c r="K32" i="13"/>
  <c r="L31" i="13"/>
  <c r="K31" i="13"/>
  <c r="L30" i="13"/>
  <c r="K30" i="13"/>
  <c r="L29" i="13"/>
  <c r="K29" i="13"/>
  <c r="L28" i="13"/>
  <c r="K28" i="13"/>
  <c r="L27" i="13"/>
  <c r="K27" i="13"/>
  <c r="L26" i="13"/>
  <c r="K26" i="13"/>
  <c r="L25" i="13"/>
  <c r="K25" i="13"/>
  <c r="N24" i="13"/>
  <c r="M24" i="13"/>
  <c r="L24" i="13"/>
  <c r="K24" i="13"/>
  <c r="N23" i="13"/>
  <c r="M23" i="13"/>
  <c r="L23" i="13"/>
  <c r="K23" i="13"/>
  <c r="L22" i="13"/>
  <c r="K22" i="13"/>
  <c r="N21" i="13"/>
  <c r="M21" i="13"/>
  <c r="L21" i="13"/>
  <c r="K21" i="13"/>
  <c r="L20" i="13"/>
  <c r="K20" i="13"/>
  <c r="L19" i="13"/>
  <c r="K19" i="13"/>
  <c r="P18" i="13"/>
  <c r="O18" i="13"/>
  <c r="N18" i="13"/>
  <c r="M18" i="13"/>
  <c r="L18" i="13"/>
  <c r="K18" i="13"/>
  <c r="N17" i="13"/>
  <c r="M17" i="13"/>
  <c r="L17" i="13"/>
  <c r="K17" i="13"/>
  <c r="N16" i="13"/>
  <c r="M16" i="13"/>
  <c r="L16" i="13"/>
  <c r="K16" i="13"/>
  <c r="L15" i="13"/>
  <c r="K15" i="13"/>
  <c r="L14" i="13"/>
  <c r="L13" i="13"/>
  <c r="L12" i="13"/>
  <c r="K12" i="13"/>
  <c r="L11" i="13"/>
  <c r="K11" i="13"/>
  <c r="N10" i="13"/>
  <c r="M10" i="13"/>
  <c r="L10" i="13"/>
  <c r="K10" i="13"/>
  <c r="L8" i="13"/>
  <c r="K8" i="13"/>
  <c r="N7" i="13"/>
  <c r="M7" i="13"/>
  <c r="L7" i="13"/>
  <c r="K7" i="13"/>
  <c r="N6" i="13"/>
  <c r="M6" i="13"/>
  <c r="L6" i="13"/>
  <c r="K6" i="13"/>
  <c r="L5" i="13"/>
  <c r="K5" i="13"/>
  <c r="N4" i="13"/>
  <c r="M4" i="13"/>
  <c r="L4" i="13"/>
  <c r="K4" i="13"/>
  <c r="P3" i="13"/>
  <c r="O3" i="13"/>
  <c r="N3" i="13"/>
  <c r="M3" i="13"/>
  <c r="L3" i="13"/>
  <c r="K3" i="13"/>
  <c r="E69" i="5"/>
  <c r="C68" i="5"/>
  <c r="D67" i="5"/>
  <c r="D66" i="5"/>
  <c r="D65" i="5"/>
  <c r="D68" i="5" s="1"/>
  <c r="E63" i="5"/>
  <c r="C62" i="5"/>
  <c r="D61" i="5"/>
  <c r="D60" i="5"/>
  <c r="D59" i="5"/>
  <c r="D58" i="5"/>
  <c r="D57" i="5"/>
  <c r="D62" i="5" s="1"/>
  <c r="E55" i="5"/>
  <c r="C54" i="5"/>
  <c r="D53" i="5"/>
  <c r="D52" i="5"/>
  <c r="D51" i="5"/>
  <c r="D50" i="5"/>
  <c r="D54" i="5" s="1"/>
  <c r="E48" i="5"/>
  <c r="C47" i="5"/>
  <c r="D46" i="5"/>
  <c r="D45" i="5"/>
  <c r="D44" i="5"/>
  <c r="D43" i="5"/>
  <c r="D47" i="5" s="1"/>
  <c r="E41" i="5"/>
  <c r="C40" i="5"/>
  <c r="D39" i="5"/>
  <c r="D38" i="5"/>
  <c r="D37" i="5"/>
  <c r="D36" i="5"/>
  <c r="D35" i="5"/>
  <c r="D40" i="5" s="1"/>
  <c r="E33" i="5"/>
  <c r="C32" i="5"/>
  <c r="D31" i="5"/>
  <c r="D30" i="5"/>
  <c r="D29" i="5"/>
  <c r="D28" i="5"/>
  <c r="D27" i="5"/>
  <c r="D26" i="5"/>
  <c r="D25" i="5"/>
  <c r="D32" i="5" s="1"/>
  <c r="C22" i="5"/>
  <c r="D21" i="5"/>
  <c r="D20" i="5"/>
  <c r="D19" i="5"/>
  <c r="D18" i="5"/>
  <c r="D22" i="5" s="1"/>
  <c r="C13" i="5"/>
  <c r="D12" i="5"/>
  <c r="E12" i="5" s="1"/>
  <c r="D11" i="5"/>
  <c r="E11" i="5" s="1"/>
  <c r="D10" i="5"/>
  <c r="E10" i="5" s="1"/>
  <c r="D9" i="5"/>
  <c r="E9" i="5" s="1"/>
  <c r="D8" i="5"/>
  <c r="E8" i="5" s="1"/>
  <c r="D7" i="5"/>
  <c r="E7" i="5" s="1"/>
  <c r="D6" i="5"/>
  <c r="E6" i="5" s="1"/>
  <c r="D52" i="10" l="1"/>
  <c r="D54" i="10" s="1"/>
  <c r="N37" i="13"/>
  <c r="O35" i="13"/>
  <c r="M13" i="13"/>
  <c r="N13" i="13" s="1"/>
  <c r="D13" i="11"/>
  <c r="E13" i="11" s="1"/>
  <c r="E14" i="11" s="1"/>
  <c r="D13" i="5"/>
  <c r="E13" i="5" s="1"/>
  <c r="E14" i="5" s="1"/>
  <c r="A62" i="10"/>
  <c r="D13" i="10"/>
  <c r="A15" i="10" s="1"/>
  <c r="A17" i="10" s="1"/>
  <c r="C13" i="10"/>
  <c r="A48" i="10"/>
  <c r="A55" i="10"/>
  <c r="A73" i="10"/>
  <c r="E13" i="10"/>
  <c r="E10" i="10"/>
  <c r="P35" i="13" l="1"/>
  <c r="D9" i="10"/>
  <c r="E9" i="10" s="1"/>
  <c r="D34" i="10"/>
  <c r="A29" i="10"/>
  <c r="L9" i="13" l="1"/>
  <c r="M9" i="13" s="1"/>
  <c r="N9" i="13" l="1"/>
  <c r="D32" i="10"/>
  <c r="D37" i="10" s="1"/>
  <c r="O7" i="13"/>
  <c r="P7" i="13" l="1"/>
  <c r="D7" i="10"/>
  <c r="E7" i="10" s="1"/>
  <c r="D74" i="10"/>
  <c r="A75" i="10" s="1"/>
  <c r="A38" i="10"/>
</calcChain>
</file>

<file path=xl/sharedStrings.xml><?xml version="1.0" encoding="utf-8"?>
<sst xmlns="http://schemas.openxmlformats.org/spreadsheetml/2006/main" count="671" uniqueCount="264">
  <si>
    <t>S.
No</t>
  </si>
  <si>
    <t>1.2.1</t>
  </si>
  <si>
    <t>1.3.2</t>
  </si>
  <si>
    <t>1.4.1</t>
  </si>
  <si>
    <t>2.1.1</t>
  </si>
  <si>
    <t>2.1.2</t>
  </si>
  <si>
    <t>2.4.1</t>
  </si>
  <si>
    <t>2.4.2</t>
  </si>
  <si>
    <t>2.5.1</t>
  </si>
  <si>
    <t>2.6.2</t>
  </si>
  <si>
    <t>2.7.1</t>
  </si>
  <si>
    <t>3.2.1</t>
  </si>
  <si>
    <t>3.2.2</t>
  </si>
  <si>
    <t>3.3.2</t>
  </si>
  <si>
    <t>3.4.1</t>
  </si>
  <si>
    <t>3.4.2</t>
  </si>
  <si>
    <t>3.4.3</t>
  </si>
  <si>
    <t>3.5.1</t>
  </si>
  <si>
    <t>4.1.2</t>
  </si>
  <si>
    <t>4.3.2</t>
  </si>
  <si>
    <t>4.4.1</t>
  </si>
  <si>
    <t>5.1.1</t>
  </si>
  <si>
    <t>5.1.3</t>
  </si>
  <si>
    <t>5.1.4</t>
  </si>
  <si>
    <t>5.2.1</t>
  </si>
  <si>
    <t>5.2.2</t>
  </si>
  <si>
    <t>5.3.1</t>
  </si>
  <si>
    <t>5.4.1</t>
  </si>
  <si>
    <t>6.2.2</t>
  </si>
  <si>
    <t>6.3.2</t>
  </si>
  <si>
    <t>6.3.3</t>
  </si>
  <si>
    <t>6.5.2</t>
  </si>
  <si>
    <t>7.1.2</t>
  </si>
  <si>
    <t>7.1.4</t>
  </si>
  <si>
    <t>QnM</t>
  </si>
  <si>
    <t>1.2 Academic Flexibility</t>
  </si>
  <si>
    <t>1.3 Curriculum Enrichment</t>
  </si>
  <si>
    <t>1.4 Feedback System</t>
  </si>
  <si>
    <t>2.1 Student Enrolment and Profile</t>
  </si>
  <si>
    <t>2.4 Teacher Profile and Quality</t>
  </si>
  <si>
    <t>2.5 Evaluation Process and Reforms</t>
  </si>
  <si>
    <t>2.6 Student Performance and Learning Outcomes</t>
  </si>
  <si>
    <t>2.7 Student Satisfaction Survey</t>
  </si>
  <si>
    <t>4.1 Physical Facilities</t>
  </si>
  <si>
    <t>4.2 Library as a Learning Resource</t>
  </si>
  <si>
    <t>4.3 IT Infrastructure</t>
  </si>
  <si>
    <t>4.4 Maintenance of Campus Infrastructure</t>
  </si>
  <si>
    <t>5.1 Student Support</t>
  </si>
  <si>
    <t>5.2 Student Progression</t>
  </si>
  <si>
    <t>5.3 Student Participation and Activities</t>
  </si>
  <si>
    <t>5.4 Alumni Engagement</t>
  </si>
  <si>
    <t>6.2 Strategy Development and Deployment</t>
  </si>
  <si>
    <t>6.3 Faculty Empowerment Strategies</t>
  </si>
  <si>
    <t>6.4 Financial Management and Resource Mobilization</t>
  </si>
  <si>
    <t>6.5 Internal Quality Assurance System (IQAS)</t>
  </si>
  <si>
    <t>7.1 Institutional Values and Social Responsibilities</t>
  </si>
  <si>
    <t>1. Curricular Aspects</t>
  </si>
  <si>
    <t>2. Teaching-Learning and Evaluation</t>
  </si>
  <si>
    <t>3. Research, Innovations and Extension</t>
  </si>
  <si>
    <t>4. Infrastructure and Learning Resources</t>
  </si>
  <si>
    <t>5. Student Support and Progression</t>
  </si>
  <si>
    <t>6. Governance, Leadership and Management</t>
  </si>
  <si>
    <t>7. Institutional Values and Best Practices</t>
  </si>
  <si>
    <t>Criteria</t>
  </si>
  <si>
    <t>Response</t>
  </si>
  <si>
    <t>Grade</t>
  </si>
  <si>
    <r>
      <rPr>
        <b/>
        <sz val="16"/>
        <color theme="1"/>
        <rFont val="Calibri"/>
        <family val="2"/>
        <scheme val="minor"/>
      </rPr>
      <t>©</t>
    </r>
    <r>
      <rPr>
        <sz val="11"/>
        <color theme="1"/>
        <rFont val="Calibri"/>
        <family val="2"/>
        <scheme val="minor"/>
      </rPr>
      <t xml:space="preserve">
Wt</t>
    </r>
  </si>
  <si>
    <r>
      <t xml:space="preserve">Criteria
</t>
    </r>
    <r>
      <rPr>
        <b/>
        <sz val="18"/>
        <color theme="1"/>
        <rFont val="Calibri"/>
        <family val="2"/>
        <scheme val="minor"/>
      </rPr>
      <t>©</t>
    </r>
  </si>
  <si>
    <r>
      <t xml:space="preserve">Metric
</t>
    </r>
    <r>
      <rPr>
        <b/>
        <sz val="14"/>
        <color theme="1"/>
        <rFont val="Calibri"/>
        <family val="2"/>
        <scheme val="minor"/>
      </rPr>
      <t>(M)</t>
    </r>
    <r>
      <rPr>
        <sz val="11"/>
        <color theme="1"/>
        <rFont val="Calibri"/>
        <family val="2"/>
        <scheme val="minor"/>
      </rPr>
      <t xml:space="preserve">
Type</t>
    </r>
  </si>
  <si>
    <r>
      <t xml:space="preserve">Key
Indicator
</t>
    </r>
    <r>
      <rPr>
        <b/>
        <sz val="11"/>
        <color theme="1"/>
        <rFont val="Calibri"/>
        <family val="2"/>
        <scheme val="minor"/>
      </rPr>
      <t xml:space="preserve"> (</t>
    </r>
    <r>
      <rPr>
        <b/>
        <sz val="14"/>
        <color theme="1"/>
        <rFont val="Calibri"/>
        <family val="2"/>
        <scheme val="minor"/>
      </rPr>
      <t>KI</t>
    </r>
    <r>
      <rPr>
        <b/>
        <sz val="11"/>
        <color theme="1"/>
        <rFont val="Calibri"/>
        <family val="2"/>
        <scheme val="minor"/>
      </rPr>
      <t>)</t>
    </r>
  </si>
  <si>
    <r>
      <t xml:space="preserve">Metric
</t>
    </r>
    <r>
      <rPr>
        <b/>
        <sz val="14"/>
        <color theme="1"/>
        <rFont val="Calibri"/>
        <family val="2"/>
        <scheme val="minor"/>
      </rPr>
      <t>(M)</t>
    </r>
    <r>
      <rPr>
        <sz val="11"/>
        <color theme="1"/>
        <rFont val="Calibri"/>
        <family val="2"/>
        <scheme val="minor"/>
      </rPr>
      <t xml:space="preserve">
Num</t>
    </r>
  </si>
  <si>
    <r>
      <rPr>
        <b/>
        <sz val="12"/>
        <color theme="1"/>
        <rFont val="Arial"/>
        <family val="2"/>
      </rPr>
      <t>KI</t>
    </r>
    <r>
      <rPr>
        <sz val="8"/>
        <color theme="1"/>
        <rFont val="Arial"/>
        <family val="2"/>
      </rPr>
      <t>wise
weighted
Grade
points</t>
    </r>
  </si>
  <si>
    <r>
      <rPr>
        <b/>
        <sz val="12"/>
        <color theme="1"/>
        <rFont val="Arial"/>
        <family val="2"/>
      </rPr>
      <t>KI</t>
    </r>
    <r>
      <rPr>
        <sz val="8"/>
        <color theme="1"/>
        <rFont val="Arial"/>
        <family val="2"/>
      </rPr>
      <t>wise
weighted
Grade
points
Average</t>
    </r>
  </si>
  <si>
    <r>
      <rPr>
        <b/>
        <sz val="16"/>
        <color theme="1"/>
        <rFont val="Calibri"/>
        <family val="2"/>
        <scheme val="minor"/>
      </rPr>
      <t>©</t>
    </r>
    <r>
      <rPr>
        <sz val="8"/>
        <color theme="1"/>
        <rFont val="Arial"/>
        <family val="2"/>
      </rPr>
      <t>Wise
Weighted
Grade
Point
Average</t>
    </r>
  </si>
  <si>
    <r>
      <rPr>
        <b/>
        <sz val="16"/>
        <color theme="1"/>
        <rFont val="Calibri"/>
        <family val="2"/>
        <scheme val="minor"/>
      </rPr>
      <t>©</t>
    </r>
    <r>
      <rPr>
        <sz val="8"/>
        <color theme="1"/>
        <rFont val="Arial"/>
        <family val="2"/>
      </rPr>
      <t>Wise
Weighted 
Average</t>
    </r>
  </si>
  <si>
    <r>
      <rPr>
        <b/>
        <sz val="12"/>
        <color theme="1"/>
        <rFont val="Arial"/>
        <family val="2"/>
      </rPr>
      <t>M</t>
    </r>
    <r>
      <rPr>
        <sz val="8"/>
        <color theme="1"/>
        <rFont val="Arial"/>
        <family val="2"/>
      </rPr>
      <t xml:space="preserve">
wise weighted Grade points</t>
    </r>
  </si>
  <si>
    <r>
      <t xml:space="preserve">Metric
Grade
scale
</t>
    </r>
    <r>
      <rPr>
        <b/>
        <sz val="14"/>
        <color theme="1"/>
        <rFont val="Arial"/>
        <family val="2"/>
      </rPr>
      <t>(0-4</t>
    </r>
    <r>
      <rPr>
        <b/>
        <sz val="11"/>
        <color theme="1"/>
        <rFont val="Arial"/>
        <family val="2"/>
      </rPr>
      <t>)</t>
    </r>
  </si>
  <si>
    <r>
      <rPr>
        <b/>
        <sz val="12"/>
        <color theme="1"/>
        <rFont val="Arial"/>
        <family val="2"/>
      </rPr>
      <t>M</t>
    </r>
    <r>
      <rPr>
        <sz val="11"/>
        <color theme="1"/>
        <rFont val="Calibri"/>
        <family val="2"/>
        <scheme val="minor"/>
      </rPr>
      <t xml:space="preserve">
Wt</t>
    </r>
  </si>
  <si>
    <r>
      <rPr>
        <b/>
        <sz val="12"/>
        <color theme="1"/>
        <rFont val="Arial"/>
        <family val="2"/>
      </rPr>
      <t>KI</t>
    </r>
    <r>
      <rPr>
        <sz val="11"/>
        <color theme="1"/>
        <rFont val="Calibri"/>
        <family val="2"/>
        <scheme val="minor"/>
      </rPr>
      <t xml:space="preserve">
Wt</t>
    </r>
  </si>
  <si>
    <r>
      <t>Metric (</t>
    </r>
    <r>
      <rPr>
        <b/>
        <sz val="12"/>
        <color theme="1"/>
        <rFont val="Arial"/>
        <family val="2"/>
      </rPr>
      <t xml:space="preserve">M) </t>
    </r>
    <r>
      <rPr>
        <sz val="11"/>
        <color theme="1"/>
        <rFont val="Calibri"/>
        <family val="2"/>
        <scheme val="minor"/>
      </rPr>
      <t>Description</t>
    </r>
  </si>
  <si>
    <t>A</t>
  </si>
  <si>
    <t>B</t>
  </si>
  <si>
    <t>D</t>
  </si>
  <si>
    <t>C</t>
  </si>
  <si>
    <t>Best Practices</t>
  </si>
  <si>
    <t>Weightage
(Wi</t>
  </si>
  <si>
    <t>Curricular Aspects</t>
  </si>
  <si>
    <t>Teaching-learning and
Evaluation</t>
  </si>
  <si>
    <t>Research, Innovations
and Extension</t>
  </si>
  <si>
    <t>Infrastructure and Learning Resources</t>
  </si>
  <si>
    <t>Student Support and Progression</t>
  </si>
  <si>
    <t>Governance, Leadership and Management</t>
  </si>
  <si>
    <t>Institutional Values and Best Practices</t>
  </si>
  <si>
    <t>Status</t>
  </si>
  <si>
    <t>3.51-4.00</t>
  </si>
  <si>
    <t>A++</t>
  </si>
  <si>
    <t>Accredited</t>
  </si>
  <si>
    <t>3.26-3.500</t>
  </si>
  <si>
    <t>3.01-3.25</t>
  </si>
  <si>
    <t>2.76-3.00</t>
  </si>
  <si>
    <t>2.51-2.75</t>
  </si>
  <si>
    <t>2.01-2.50</t>
  </si>
  <si>
    <t>≤ 1.50</t>
  </si>
  <si>
    <t>1.51-2.00</t>
  </si>
  <si>
    <t>A+</t>
  </si>
  <si>
    <t>B++</t>
  </si>
  <si>
    <t>B+</t>
  </si>
  <si>
    <t>Not Accredited</t>
  </si>
  <si>
    <t>Range of Institutional
Cumulative Grade
Point Average (CGPA)</t>
  </si>
  <si>
    <t>Letter
Grade</t>
  </si>
  <si>
    <t>Criteria and Key Indicators</t>
  </si>
  <si>
    <t>Key Indicator
Weightage
(Wi)</t>
  </si>
  <si>
    <t>Key Indicator Wise
Weighted
Grade Points
(KIWGP)i</t>
  </si>
  <si>
    <t>Key Indicator wise
Grade
Point
Averages
(CrWGPi/Wi)</t>
  </si>
  <si>
    <t>Criterionwise
Grade Point
Averages
(CrWGPi/Wi)</t>
  </si>
  <si>
    <t>Criterion-wise
weighted Grade
Point 
(CrWGPi)</t>
  </si>
  <si>
    <t>Criterion 1: Curricular Aspects</t>
  </si>
  <si>
    <t>Criterion 2: Teaching-learning and Evaluation</t>
  </si>
  <si>
    <t>No</t>
  </si>
  <si>
    <t>Teacher Profile and Quality</t>
  </si>
  <si>
    <t>Evaluation Process and Reforms</t>
  </si>
  <si>
    <t>Student Performance and Learning Outcomes</t>
  </si>
  <si>
    <t>Student Satisfaction Survey</t>
  </si>
  <si>
    <t>Student Enrollment and Profile</t>
  </si>
  <si>
    <t>Catering to Student Diversity</t>
  </si>
  <si>
    <t>Teaching- Learning Process</t>
  </si>
  <si>
    <t>Criterion 3: Research, Innovations and Extension</t>
  </si>
  <si>
    <t>Resource Mobilization for Research</t>
  </si>
  <si>
    <t>Innovation Ecosystem</t>
  </si>
  <si>
    <t>Research Publications and Awards</t>
  </si>
  <si>
    <t>Extension Activities</t>
  </si>
  <si>
    <t>Collaboration</t>
  </si>
  <si>
    <t>Criterion 4: Infrastructure and Learning Resources</t>
  </si>
  <si>
    <t>Physical Facilities</t>
  </si>
  <si>
    <t>Library as a Learning Resource</t>
  </si>
  <si>
    <t>IT Infrastructure</t>
  </si>
  <si>
    <t>Maintenance of Campus Infrastructure</t>
  </si>
  <si>
    <t>Criterion 5: Student Support and Progression</t>
  </si>
  <si>
    <t>Student Support</t>
  </si>
  <si>
    <t>Student Progression</t>
  </si>
  <si>
    <t>Student Participation and Activities</t>
  </si>
  <si>
    <t>Alumni Engagement</t>
  </si>
  <si>
    <t>Criterion 6: Governance, Leadership and Management</t>
  </si>
  <si>
    <t>Institutional Vision and Leadership</t>
  </si>
  <si>
    <t>Strategy Development and Development</t>
  </si>
  <si>
    <t>Faculty Empowerment Strategies</t>
  </si>
  <si>
    <t>Financial Management and Resource Mobilization</t>
  </si>
  <si>
    <t>Internal Quality Assurance System</t>
  </si>
  <si>
    <t>Criterion 7: Institutional Values and Best Practices</t>
  </si>
  <si>
    <t>Institutional Values and Social Responsibilities</t>
  </si>
  <si>
    <t>Institutional Distinctiveness</t>
  </si>
  <si>
    <t>Academic Flexibility</t>
  </si>
  <si>
    <t>Curriculum Enrichment</t>
  </si>
  <si>
    <t>Feedback System</t>
  </si>
  <si>
    <t>Curriculum Planning and Implementation</t>
  </si>
  <si>
    <t>Qualitative Grade Sheet</t>
  </si>
  <si>
    <t>Name of the Institution:</t>
  </si>
  <si>
    <t>Type of the Institution:</t>
  </si>
  <si>
    <t>Dates of Visit:</t>
  </si>
  <si>
    <t>Quantitative Grade Sheet</t>
  </si>
  <si>
    <t>Key
Indicator
Weightage
(Wi)</t>
  </si>
  <si>
    <t>Key Indicator 
Wise Weighted
Grade Points
(KIWGP)i</t>
  </si>
  <si>
    <t xml:space="preserve"> Curriculum Planning and Implementation</t>
  </si>
  <si>
    <t xml:space="preserve"> Academic Flexibility</t>
  </si>
  <si>
    <t>*</t>
  </si>
  <si>
    <t>Criterion-
wise Grade 
Point
Averages
(CrWGPi/Wi)</t>
  </si>
  <si>
    <t>Total</t>
  </si>
  <si>
    <t>Grand Total</t>
  </si>
  <si>
    <t>Criterion wise - Quantitative Grade Sheet</t>
  </si>
  <si>
    <t>Row Labels</t>
  </si>
  <si>
    <t>Average of Metric</t>
  </si>
  <si>
    <t>Graphical Representation of Grade points</t>
  </si>
  <si>
    <t>Metric Wise QnM Grade Points(0-4)</t>
  </si>
  <si>
    <t>Key Indicator Wise QnM Grade Points(0-4)</t>
  </si>
  <si>
    <t>Criteria Wise QnM Grade Points(0-4)</t>
  </si>
  <si>
    <t>1.3.3</t>
  </si>
  <si>
    <t>2.2.2</t>
  </si>
  <si>
    <t>2.4.3</t>
  </si>
  <si>
    <t>2.5.2</t>
  </si>
  <si>
    <t>2.5.3</t>
  </si>
  <si>
    <t>3.1.2</t>
  </si>
  <si>
    <t>3.1.3</t>
  </si>
  <si>
    <t>3.4.4</t>
  </si>
  <si>
    <t>3.4.5</t>
  </si>
  <si>
    <t>3.4.6</t>
  </si>
  <si>
    <t>3.6.2</t>
  </si>
  <si>
    <t>3.7.1</t>
  </si>
  <si>
    <t>4.2.2</t>
  </si>
  <si>
    <t>4.3.3</t>
  </si>
  <si>
    <t>5.2.3</t>
  </si>
  <si>
    <t>5.3.3</t>
  </si>
  <si>
    <t>6.4.2</t>
  </si>
  <si>
    <t>7.1.6</t>
  </si>
  <si>
    <t>7.1.10</t>
  </si>
  <si>
    <t>2.2 Catering to Student Diversity</t>
  </si>
  <si>
    <t>3.1 Promotion of Research and Facilities</t>
  </si>
  <si>
    <t>3.2 Resource Mobilization for Research</t>
  </si>
  <si>
    <t>3.3 Innovation Ecosystem</t>
  </si>
  <si>
    <t>3.4 Research Publications and Awards</t>
  </si>
  <si>
    <t>3.5 Consultancy</t>
  </si>
  <si>
    <t>3.6 Extension Activities</t>
  </si>
  <si>
    <t>3.7 Collaboration</t>
  </si>
  <si>
    <t>Promotion of Research and Facilities</t>
  </si>
  <si>
    <t>Consultancy</t>
  </si>
  <si>
    <t>Percentage of new courses introduced out of the total number of courses across all programmes offered during the last five years</t>
  </si>
  <si>
    <t>Student - Full time teacher ratio (Data for the latest completed academic year)</t>
  </si>
  <si>
    <t>3.1.4</t>
  </si>
  <si>
    <t>3.4.7</t>
  </si>
  <si>
    <t>3.4.8</t>
  </si>
  <si>
    <t>Number of certificate / value-added courses / Diploma Programme/ online courses of MOOCS / SWAYAM / e_Pathshala/ NPTEL etc. where the students of the institution have enrolled and successfully completed</t>
  </si>
  <si>
    <t>Percentage of Programmes that have components of field projects / research projects / internships during last five years</t>
  </si>
  <si>
    <t>Structured feedback for curriculum and its transactions is regularly obtained from stakeholders like Students, Teachers, Employers, Alumni, Academic peers etc., and Feedback processes of the institution may be classified as follows:
A. Feedback collected, analysed, action taken &amp; communicated to relevant body and feedback hosted on the institutional website
B. Feedback collected, analysed, action has been taken and communicated to the relevant body
C. Feedback collected and analysed
D. Feedback collected
E. Feedback not collected</t>
  </si>
  <si>
    <t>Enrollment Percentage</t>
  </si>
  <si>
    <t>Percentage of seats filled against reserved categories (SC, ST, OBC, etc.) as per applicable reservation policy for the first year admission year-wise during the last five years</t>
  </si>
  <si>
    <t>Percentage of full time teachers appointed against the number of sanctioned posts during the last five years</t>
  </si>
  <si>
    <t>Percentage of full time teachers with Ph.D./D.M/M.Ch./D.N.B/ Superspeciality/L.L.D/D.S.C/D.Litt. during the last five years</t>
  </si>
  <si>
    <t>Average teaching experience of full time teachers (Data to be provided only for the latest completed academic year, in number of years)</t>
  </si>
  <si>
    <t>Average number of days from the date of last semester-end/ year- end examination till the last date of declaration of results year-wise during the last five years</t>
  </si>
  <si>
    <t>Percentage of student complaints/grievances about evaluation against total number of students appeared in the examinations during the last five years</t>
  </si>
  <si>
    <t>Status of automation of Examination division along with approved Examination Manual/ordinance
A. 100% automation of entire division &amp; implementation of Examination Management System (EMS)
B. Only student registration, Hall ticket issue &amp; Result Processing
C. Only student registration and result processing
D. Only result processing
E. Only manual methodology</t>
  </si>
  <si>
    <t>Pass percentage of students (excluding backlog students) (Data to be provided only for the latest completed academic year)</t>
  </si>
  <si>
    <t>Online Student Satisfaction Survey regarding the teaching-learning process.
( Online survey to be conducted)</t>
  </si>
  <si>
    <t>The institution provides seed money to its teachers for research (average per year; INR in Lakhs)</t>
  </si>
  <si>
    <t>Percentage of teachers receiving national/ international fellowship/financial support by various agencies for advanced studies/ research during the last five years</t>
  </si>
  <si>
    <t>Percentage of JRFs, SRFs among the enrolled PhD scholars in the institution during the last five years</t>
  </si>
  <si>
    <t>Research funding received by the institution and its faculties through Government and non-government sources such as industry, corporate houses, international bodies for research project, Endowment Research Chairs during the last five years (INR in Lakhs)</t>
  </si>
  <si>
    <t>Number of research projects per teacher funded by government, non-government , industry, corporate houses, international bodies during the last five years</t>
  </si>
  <si>
    <t>Number of awards received for research/innovations by the institution/teachers/research scholars/students during the last five years</t>
  </si>
  <si>
    <t>The institution ensures implementation of its stated Code of Ethics for research
3.4.1.1The institution has a stated Code of Ethics for research and the implementation of which is ensured through the following:
1. Inclusion of research ethics in the research methodology course work
2. Presence of institutional Ethics committees (Animal, chemical,bio-ethics etc.,)
3. Plagiarism check
4. Research Advisory Committee
Options:
A. All of the above
B. Any 3 of the above
C. Any 2 of the above
D. Any 1 of the above
E. None of the above(Opt any one)</t>
  </si>
  <si>
    <t>Number of Patents awarded during the last five years</t>
  </si>
  <si>
    <t>Number of Ph.Ds awarded per recognized guide during the last five years</t>
  </si>
  <si>
    <t>Number of research papers published per teacher in the Journals as notified on UGC CARE list during the last five years</t>
  </si>
  <si>
    <t>Number of books and chapters in edited volumes published per teacher during the last five years</t>
  </si>
  <si>
    <t>E-content is developed by teachers :
1. For e-PG-Pathshala
2. For CEC (Undergraduate)
3. For SWAYAM
4. For other MOOCs platforms
5. Any other Government Initiatives
6. For Institutional LMS
Options:
A. Any 4 or more of the above
B. Any 3 of the above
C. Any 2 of the above
D. Any 1 of the above
E. None of the above</t>
  </si>
  <si>
    <t>Bibliometrics of the publications during the last five years based on average Citation Index in Scopus/ Web of Science/PubMed
Data to be provided for the last five years:
 Title of the paper
 Name of the author
 Title of the journal
 Year of publication
 Citation Index</t>
  </si>
  <si>
    <t>Bibliometrics of the publications during the last five years based on Scopus/ Web of Science – h-Index of the University
Data to be provided for the last five years:
 Title of the paper
 Name of the author
 Title of the journal
 Year of publication
 H index</t>
  </si>
  <si>
    <t>Revenue generated from consultancy and corporate training during the last five years (INR in Lakhs)</t>
  </si>
  <si>
    <t>Number of extension and outreach programs conducted through organized forums by the institution during the last five years</t>
  </si>
  <si>
    <t>Number of functional MoUs /linkage with institutions/ industries in India and abroad for internship, on-the-job training, project work, student / faculty exchange and collaborative research during the last five years</t>
  </si>
  <si>
    <t>Percentage of expenditure excluding salary, for infrastructure development and augmentation during the last five years (INR in Lakhs)</t>
  </si>
  <si>
    <t>Percentage expenditure for purchase of books/ e-books and subscription to journals/e-journals during the last five years (INR in Lakhs)</t>
  </si>
  <si>
    <t>Student - Computer ratio (Data to be provided only for the latest completed academic year)</t>
  </si>
  <si>
    <t>Institution has the following Facilities for e-content and other resource development
1. Audio visual center, mixing equipment, editing facilities and Media Studio
2. Lecture Capturing System(LCS)
3. Central Instrumentation Centre
4. Animal House
5. Museum
6. Business Lab
7. Research/statistical database
8. Moot court
9. Theatre
10. Art Gallery
11. Any other facility to support research
Options:
A. Any 7 or more of the above
B. Any 6 of the above
C. Any 5 of the above
D. Any 3-4 of the above
E. Any 2 or below</t>
  </si>
  <si>
    <t>Percentage expenditure incurred on maintenance of physical facilities and academic support facilities excluding salary component during the last five years</t>
  </si>
  <si>
    <t>Percentage of students benefited by scholarships and freeships provided by the institution, Government and non-government bodies, industries, individuals, philanthropists during the last five years</t>
  </si>
  <si>
    <t>Following Capacity development and skills enhancement initiatives are undertaken by the institution for: 1. Soft skills 2. Language and communication skills 3. Life skills (Yoga, physical fitness, health and hygiene, self-employment and entrepreneurial skills) 4. Awareness of trends in technology
Options:
A. All of the above
B. Any 3 of the above
C. Any 2 of the above
D. Any1of the above
E. None of the above</t>
  </si>
  <si>
    <t>The Institution adopts the following for redressal of student grievances including sexual harassment and ragging cases
1. Implementation of guidelines of statutory/regulatory bodies
2. Organisation-wide awareness and undertakings on policies with zero tolerance
3. Mechanisms for submission of online/offline students’ grievances
4. Timely redressal of the grievances through appropriate committees
A. All of the above
B. Any 3 of the above
C. Any 2 of the above
D. Any1 of the above
E. None of the above</t>
  </si>
  <si>
    <t>Percentage of placement of outgoing students during the last five years</t>
  </si>
  <si>
    <t>Percentage of graduated students who have progressed to higher education year-wise during last five years</t>
  </si>
  <si>
    <t>Percentage of students qualifying in state/National/International level Examination during last five years (eg. SLET, NET, UPSC etc)</t>
  </si>
  <si>
    <t>Number of awards/medals won by students for outstanding performance in sports/cultural activities at inter-university/state/national/international events (award for a team event should be counted as one) during the last five years</t>
  </si>
  <si>
    <t>The institution conducts /organizes following activities
1. Sports competitions/events
2.Cultural competitions/events
3. Technical fest/academic fests
4. Any other events through active clubs and forums
Options:
A. All four of the above
B. Any three of the above
C. Any two of the above
D. Any one of the above
E. None of the above</t>
  </si>
  <si>
    <t>Alumni contribution during the last five years (INR in lakhs)to the University through registered Alumni Association</t>
  </si>
  <si>
    <t>Institution Implements e-governance in its operations
6.2.2.1 e-governance is implemented covering the following areas of operations:
1. Administration including complaint management
2. Finance and Accounts
3. Student Admission and Support
4. Examinations
Options:
A. All of the above
B. Any3 of the above
C. Any2 of the above
D. Any1 of the above
E. None of the above</t>
  </si>
  <si>
    <t>Percentage of teachers provided with financial support to attend conferences/workshops and towards membership fee of professional bodies during the last five years</t>
  </si>
  <si>
    <t>Percentage of teachers undergoing online/ face-to-face Faculty Development Programmes (FDP)/ Management Development Programs (MDP) during the last five years
(Professional Development Programmes, Orientation/Induction Programmes, Refresher Course, Short Term Course )</t>
  </si>
  <si>
    <t>Funds / Grants received from government bodies/non government and philanthropists during the last five years for development and maintenance of infrastructure (not covered under Criteria III and V ) (INR in Lakhs)</t>
  </si>
  <si>
    <t>Institution has adopted the following for Quality assurance:
1. Academic and Administrative Audit (AAA) and follow up action taken
2.Conferences, Seminars, Workshops on quality conducted
3. Collaborative quality initiatives with other institution(s)
4.Orientation programme on quality issues for teachers and students
5. Participation in NIRF and other recognized ranking like Shanghai Ranking, QS Ranking Times Ranking etc
6.Any other quality audit recognized by state, national or international agencies
Options:
A. Any 5 or more of the above
B. Any4 of the above
C. Any3 of the above
D. Any2 of the above
E. Any1of the above</t>
  </si>
  <si>
    <t>The Institution has a prescribed code of conduct for students, teachers, administrators and other staff and conducts periodic programmes in this regard.
1. The institutional Code of Conduct principles are displayed on the website
2. There is a committee to monitor adherence to the institutional Code of Conduct principles
3. Institution organizes professional ethics programmes for students,
teachers, administrators and other staff
4. Annual awareness programmes on Code of Conduct are organized
Options:
A. All of the above
B. Any3 of the above
C. Any2 of the above
D. Any1of the above
E. None of the above</t>
  </si>
  <si>
    <t>The Institution has facilities for alternate sources of energy and energy conservation measures
1. Solar energy
2. Biogas plant
3. Wheeling to the Grid
4. Sensor-based energy conservation
5. Use of LED bulbs/ power efficient equipment
6. Wind will or any other clean green energy
Options:
A. Any 4 or more of the above
B. Any3 of the above
C. Any2 of the above
D. Any1of the above
E. None of the above</t>
  </si>
  <si>
    <t>Water conservation facilities available in the Institution:
1. Rainwater harvesting
2. Borewell /Open well recharge
3. Construction of tanks and bunds
4. Wastewater recycling
5. Maintenance of water bodies and distribution system in the campus
Options:
A. Any 4 or all of the above
B. Any3 of the above
C. Any2 of the above
D. Any1of the above
E. None of the above</t>
  </si>
  <si>
    <t>Quality audits on environment and energy are regularly undertaken by the institution
7.1.6.1.The institutional environment and energy initiatives are confirmed through the following
1.Green audit /Environment audit
2. Energy audit
3.Clean and green campus initiatives
4. Beyond the campus environmental promotion and sustainability activities
Options:
A. All of the above
B. Any3 of the above
C. Any2 of the above
D. Any1of the above
E. None of the above</t>
  </si>
  <si>
    <t>UNIVERSITY</t>
  </si>
  <si>
    <t>UNIVERSITY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</si>
</sst>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0"/>
      <color theme="1"/>
      <name val="Arial"/>
      <family val="2"/>
    </font>
    <font>
      <b/>
      <sz val="11"/>
      <color theme="1"/>
      <name val="Calibri"/>
      <family val="2"/>
      <scheme val="minor"/>
    </font>
    <font>
      <sz val="8"/>
      <color theme="1"/>
      <name val="Arial"/>
      <family val="2"/>
    </font>
    <font>
      <b/>
      <sz val="16"/>
      <color theme="1"/>
      <name val="Calibri"/>
      <family val="2"/>
      <scheme val="minor"/>
    </font>
    <font>
      <b/>
      <sz val="12"/>
      <color theme="1"/>
      <name val="Arial"/>
      <family val="2"/>
    </font>
    <font>
      <b/>
      <sz val="11"/>
      <color theme="1"/>
      <name val="Arial"/>
      <family val="2"/>
    </font>
    <font>
      <b/>
      <sz val="18"/>
      <color theme="1"/>
      <name val="Calibri"/>
      <family val="2"/>
      <scheme val="minor"/>
    </font>
    <font>
      <b/>
      <sz val="14"/>
      <color theme="1"/>
      <name val="Calibri"/>
      <family val="2"/>
      <scheme val="minor"/>
    </font>
    <font>
      <b/>
      <sz val="14"/>
      <color theme="1"/>
      <name val="Arial"/>
      <family val="2"/>
    </font>
    <font>
      <b/>
      <sz val="12"/>
      <color theme="1"/>
      <name val="Calibri"/>
      <family val="2"/>
      <scheme val="minor"/>
    </font>
    <font>
      <b/>
      <sz val="18"/>
      <color theme="0"/>
      <name val="Calibri"/>
      <family val="2"/>
      <scheme val="minor"/>
    </font>
    <font>
      <sz val="12"/>
      <color theme="1"/>
      <name val="Calibri"/>
      <family val="2"/>
      <scheme val="minor"/>
    </font>
    <font>
      <sz val="10"/>
      <color theme="1"/>
      <name val="Calibri"/>
      <family val="2"/>
      <scheme val="minor"/>
    </font>
    <font>
      <sz val="12"/>
      <color theme="1"/>
      <name val="Arial"/>
      <family val="2"/>
    </font>
    <font>
      <b/>
      <sz val="14"/>
      <color theme="0"/>
      <name val="Arial"/>
      <family val="2"/>
    </font>
    <font>
      <sz val="14"/>
      <color theme="1"/>
      <name val="Arial"/>
      <family val="2"/>
    </font>
    <font>
      <b/>
      <sz val="16"/>
      <color theme="0"/>
      <name val="Arial"/>
      <family val="2"/>
    </font>
    <font>
      <b/>
      <sz val="14"/>
      <color theme="1"/>
      <name val="Times New Roman"/>
      <family val="1"/>
    </font>
    <font>
      <b/>
      <sz val="18"/>
      <color theme="1"/>
      <name val="Times New Roman"/>
      <family val="1"/>
    </font>
    <font>
      <sz val="11"/>
      <color theme="1"/>
      <name val="Times New Roman"/>
      <family val="1"/>
    </font>
    <font>
      <sz val="1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0070C0"/>
        <bgColor indexed="64"/>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164">
    <xf numFmtId="0" fontId="0" fillId="0" borderId="0" xfId="0"/>
    <xf numFmtId="0" fontId="0" fillId="0" borderId="0" xfId="0" applyAlignment="1">
      <alignment horizontal="center" vertical="center"/>
    </xf>
    <xf numFmtId="0" fontId="1" fillId="0" borderId="1" xfId="0" applyFont="1" applyFill="1" applyBorder="1" applyAlignment="1">
      <alignment horizontal="center" vertical="center" wrapText="1"/>
    </xf>
    <xf numFmtId="0" fontId="0" fillId="0" borderId="0" xfId="0" applyAlignment="1">
      <alignment horizontal="center"/>
    </xf>
    <xf numFmtId="0" fontId="0" fillId="0" borderId="1" xfId="0" applyBorder="1"/>
    <xf numFmtId="0" fontId="0" fillId="0" borderId="1" xfId="0" applyBorder="1" applyAlignment="1">
      <alignment vertical="center"/>
    </xf>
    <xf numFmtId="0" fontId="3" fillId="0" borderId="1" xfId="0"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xf numFmtId="0" fontId="0" fillId="0" borderId="1" xfId="0"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Border="1" applyAlignment="1">
      <alignment horizontal="center"/>
    </xf>
    <xf numFmtId="0" fontId="0" fillId="0" borderId="2" xfId="0" applyBorder="1" applyAlignment="1">
      <alignment horizontal="center"/>
    </xf>
    <xf numFmtId="2" fontId="0" fillId="0" borderId="1" xfId="0" applyNumberFormat="1" applyBorder="1" applyAlignment="1">
      <alignment horizontal="center" vertical="center"/>
    </xf>
    <xf numFmtId="0" fontId="0" fillId="0" borderId="3" xfId="0" applyBorder="1" applyAlignment="1">
      <alignment horizontal="center"/>
    </xf>
    <xf numFmtId="2" fontId="0" fillId="0" borderId="3" xfId="0" applyNumberFormat="1" applyBorder="1" applyAlignment="1">
      <alignment horizontal="center" vertical="center"/>
    </xf>
    <xf numFmtId="0" fontId="0" fillId="0" borderId="5" xfId="0" applyBorder="1" applyAlignment="1">
      <alignment horizontal="center"/>
    </xf>
    <xf numFmtId="0" fontId="2" fillId="5" borderId="6"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vertical="center"/>
    </xf>
    <xf numFmtId="0" fontId="0" fillId="0" borderId="5" xfId="0" applyBorder="1" applyAlignment="1">
      <alignment horizontal="center" vertical="center"/>
    </xf>
    <xf numFmtId="0" fontId="12" fillId="0" borderId="0" xfId="0" applyFont="1" applyAlignment="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13" fillId="0" borderId="1" xfId="0" applyFont="1" applyFill="1" applyBorder="1" applyAlignment="1">
      <alignment horizontal="center" vertical="center" wrapText="1"/>
    </xf>
    <xf numFmtId="0" fontId="9" fillId="2" borderId="1" xfId="0" applyFont="1" applyFill="1" applyBorder="1" applyAlignment="1">
      <alignment horizontal="center" vertical="top"/>
    </xf>
    <xf numFmtId="0" fontId="9" fillId="2" borderId="1" xfId="0" applyFont="1" applyFill="1" applyBorder="1" applyAlignment="1">
      <alignment horizontal="center" vertical="top" wrapText="1"/>
    </xf>
    <xf numFmtId="0" fontId="16" fillId="0" borderId="1" xfId="0" applyFont="1" applyBorder="1" applyAlignment="1">
      <alignment horizontal="center" vertical="center"/>
    </xf>
    <xf numFmtId="0" fontId="16" fillId="0" borderId="0" xfId="0" applyFont="1" applyAlignment="1">
      <alignment horizontal="center" vertical="center"/>
    </xf>
    <xf numFmtId="0" fontId="16" fillId="0" borderId="0" xfId="0" applyFont="1" applyAlignment="1">
      <alignment vertical="center"/>
    </xf>
    <xf numFmtId="1" fontId="9" fillId="0" borderId="1" xfId="0" quotePrefix="1" applyNumberFormat="1" applyFont="1" applyBorder="1" applyAlignment="1">
      <alignment horizontal="center" vertical="center"/>
    </xf>
    <xf numFmtId="0" fontId="9" fillId="0" borderId="1" xfId="0" applyFont="1" applyBorder="1" applyAlignment="1">
      <alignment horizontal="center" vertical="center"/>
    </xf>
    <xf numFmtId="2" fontId="9" fillId="0" borderId="1" xfId="0" applyNumberFormat="1" applyFont="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Border="1" applyAlignment="1">
      <alignment vertical="center"/>
    </xf>
    <xf numFmtId="0" fontId="9" fillId="0" borderId="0" xfId="0" applyFont="1" applyFill="1" applyBorder="1" applyAlignment="1">
      <alignment horizontal="center" vertical="center"/>
    </xf>
    <xf numFmtId="0" fontId="16" fillId="0" borderId="0" xfId="0" applyFont="1" applyBorder="1" applyAlignment="1">
      <alignment horizontal="center" vertical="center"/>
    </xf>
    <xf numFmtId="0" fontId="9" fillId="7" borderId="1" xfId="0" applyFont="1" applyFill="1" applyBorder="1" applyAlignment="1">
      <alignment horizontal="center" vertical="top"/>
    </xf>
    <xf numFmtId="0" fontId="9" fillId="7" borderId="1" xfId="0" applyFont="1" applyFill="1" applyBorder="1" applyAlignment="1">
      <alignment horizontal="center" vertical="top" wrapText="1"/>
    </xf>
    <xf numFmtId="0" fontId="16" fillId="3" borderId="1" xfId="0" applyFont="1" applyFill="1" applyBorder="1" applyAlignment="1">
      <alignment horizontal="center" vertical="center" wrapText="1"/>
    </xf>
    <xf numFmtId="0" fontId="16" fillId="3" borderId="1" xfId="0" applyFont="1" applyFill="1" applyBorder="1" applyAlignment="1">
      <alignment horizontal="center" vertical="center"/>
    </xf>
    <xf numFmtId="0" fontId="9" fillId="0" borderId="0" xfId="0" applyFont="1" applyAlignment="1">
      <alignment vertical="center"/>
    </xf>
    <xf numFmtId="1" fontId="19" fillId="0" borderId="0" xfId="0" applyNumberFormat="1" applyFont="1" applyFill="1" applyBorder="1" applyAlignment="1">
      <alignment vertical="center"/>
    </xf>
    <xf numFmtId="0" fontId="0" fillId="0" borderId="0" xfId="0" applyFill="1" applyBorder="1"/>
    <xf numFmtId="0" fontId="18" fillId="0" borderId="0" xfId="0" applyFont="1" applyFill="1" applyBorder="1" applyAlignment="1"/>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Fill="1" applyBorder="1" applyAlignment="1">
      <alignment horizontal="center" vertical="center" wrapText="1"/>
    </xf>
    <xf numFmtId="0" fontId="9" fillId="0" borderId="1" xfId="0" applyFont="1" applyBorder="1" applyAlignment="1">
      <alignment horizontal="right" vertical="center"/>
    </xf>
    <xf numFmtId="0" fontId="9" fillId="0" borderId="1" xfId="0" applyFont="1" applyBorder="1" applyAlignment="1">
      <alignment vertical="center" wrapText="1"/>
    </xf>
    <xf numFmtId="0" fontId="16" fillId="0" borderId="0" xfId="0" applyFont="1" applyFill="1" applyBorder="1" applyAlignment="1">
      <alignment vertical="center" wrapText="1"/>
    </xf>
    <xf numFmtId="0" fontId="16" fillId="0" borderId="0" xfId="0" applyFont="1" applyAlignment="1">
      <alignment vertical="center" wrapText="1"/>
    </xf>
    <xf numFmtId="0" fontId="16" fillId="0" borderId="1" xfId="0" applyFont="1" applyBorder="1" applyAlignment="1">
      <alignment horizontal="left" vertical="center" wrapText="1"/>
    </xf>
    <xf numFmtId="0" fontId="16" fillId="0" borderId="1" xfId="0" applyFont="1" applyBorder="1" applyAlignment="1">
      <alignment vertical="center" wrapText="1"/>
    </xf>
    <xf numFmtId="1" fontId="9" fillId="2" borderId="2"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2" fontId="16" fillId="0" borderId="1" xfId="0" applyNumberFormat="1" applyFont="1" applyFill="1" applyBorder="1" applyAlignment="1">
      <alignment horizontal="center" vertical="center" wrapText="1"/>
    </xf>
    <xf numFmtId="0" fontId="9" fillId="0" borderId="1" xfId="0" applyFont="1" applyBorder="1" applyAlignment="1">
      <alignment horizontal="left" vertical="center" indent="14"/>
    </xf>
    <xf numFmtId="0" fontId="0" fillId="0" borderId="1" xfId="0" applyFill="1" applyBorder="1" applyAlignment="1">
      <alignment vertical="center" wrapText="1"/>
    </xf>
    <xf numFmtId="0" fontId="0" fillId="0" borderId="0" xfId="0" applyFill="1" applyAlignment="1">
      <alignment horizontal="center" vertical="center"/>
    </xf>
    <xf numFmtId="0" fontId="0" fillId="0" borderId="0" xfId="0" applyFill="1" applyAlignment="1">
      <alignment vertical="center" wrapText="1"/>
    </xf>
    <xf numFmtId="0" fontId="0" fillId="0" borderId="0" xfId="0" applyFill="1"/>
    <xf numFmtId="0" fontId="0" fillId="0" borderId="0" xfId="0" applyFill="1" applyAlignment="1"/>
    <xf numFmtId="0" fontId="0" fillId="0" borderId="0" xfId="0" applyFill="1" applyAlignment="1">
      <alignment horizontal="center"/>
    </xf>
    <xf numFmtId="2" fontId="0" fillId="0" borderId="0" xfId="0" applyNumberFormat="1" applyFill="1" applyAlignment="1">
      <alignment horizontal="center" vertical="center"/>
    </xf>
    <xf numFmtId="0" fontId="0" fillId="0" borderId="0" xfId="0" applyFill="1" applyAlignment="1">
      <alignment horizontal="lef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ill="1" applyBorder="1" applyAlignment="1">
      <alignment horizontal="center" vertical="center"/>
    </xf>
    <xf numFmtId="0" fontId="20" fillId="0" borderId="1" xfId="0" applyFont="1" applyFill="1" applyBorder="1" applyAlignment="1">
      <alignment horizontal="center" vertical="center"/>
    </xf>
    <xf numFmtId="0" fontId="20" fillId="0" borderId="1" xfId="0" applyFont="1" applyFill="1" applyBorder="1" applyAlignment="1">
      <alignment vertical="center" wrapText="1"/>
    </xf>
    <xf numFmtId="0" fontId="14" fillId="0" borderId="1" xfId="0" applyFont="1" applyFill="1" applyBorder="1" applyAlignment="1">
      <alignment horizontal="center" vertical="center"/>
    </xf>
    <xf numFmtId="0" fontId="20" fillId="0" borderId="1" xfId="0" applyFont="1" applyFill="1" applyBorder="1" applyAlignment="1">
      <alignment vertical="center"/>
    </xf>
    <xf numFmtId="0" fontId="1" fillId="0" borderId="0" xfId="0" applyFont="1" applyFill="1" applyBorder="1" applyAlignment="1">
      <alignment horizontal="center" vertical="center"/>
    </xf>
    <xf numFmtId="2" fontId="1" fillId="0" borderId="0" xfId="0" applyNumberFormat="1" applyFont="1" applyFill="1" applyBorder="1" applyAlignment="1">
      <alignment horizontal="center" vertical="center"/>
    </xf>
    <xf numFmtId="2" fontId="0" fillId="0" borderId="0" xfId="0" applyNumberFormat="1" applyFill="1" applyBorder="1" applyAlignment="1">
      <alignment horizontal="center" vertical="center"/>
    </xf>
    <xf numFmtId="0" fontId="0" fillId="0" borderId="0" xfId="0" applyFill="1" applyAlignment="1">
      <alignment horizontal="left"/>
    </xf>
    <xf numFmtId="0" fontId="0" fillId="0" borderId="0" xfId="0" applyNumberFormat="1" applyFill="1"/>
    <xf numFmtId="2" fontId="0" fillId="0" borderId="0" xfId="0" applyNumberFormat="1" applyFill="1"/>
    <xf numFmtId="0" fontId="0" fillId="0" borderId="0" xfId="0" applyFill="1" applyAlignment="1">
      <alignment wrapText="1"/>
    </xf>
    <xf numFmtId="0" fontId="0" fillId="0" borderId="0" xfId="0" applyFill="1" applyAlignment="1">
      <alignment horizontal="left" wrapText="1"/>
    </xf>
    <xf numFmtId="0" fontId="21" fillId="0" borderId="1" xfId="0" applyFont="1" applyFill="1"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4" borderId="1" xfId="0" applyFont="1" applyFill="1" applyBorder="1" applyAlignment="1">
      <alignment horizontal="center" vertical="center"/>
    </xf>
    <xf numFmtId="0" fontId="18" fillId="0" borderId="5" xfId="0" applyFont="1" applyFill="1" applyBorder="1" applyAlignment="1">
      <alignment horizontal="center"/>
    </xf>
    <xf numFmtId="0" fontId="18" fillId="0" borderId="10" xfId="0" applyFont="1" applyFill="1" applyBorder="1" applyAlignment="1">
      <alignment horizontal="center"/>
    </xf>
    <xf numFmtId="0" fontId="18" fillId="0" borderId="11" xfId="0" applyFont="1" applyFill="1" applyBorder="1" applyAlignment="1">
      <alignment horizontal="center"/>
    </xf>
    <xf numFmtId="1" fontId="19" fillId="0" borderId="5" xfId="0" applyNumberFormat="1" applyFont="1" applyFill="1" applyBorder="1" applyAlignment="1">
      <alignment horizontal="center" vertical="center"/>
    </xf>
    <xf numFmtId="1" fontId="19" fillId="0" borderId="10" xfId="0" applyNumberFormat="1" applyFont="1" applyFill="1" applyBorder="1" applyAlignment="1">
      <alignment horizontal="center" vertical="center"/>
    </xf>
    <xf numFmtId="1" fontId="19" fillId="0" borderId="11"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2" xfId="0" applyFont="1" applyFill="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1" fontId="9" fillId="0" borderId="12" xfId="0" applyNumberFormat="1" applyFont="1" applyBorder="1" applyAlignment="1">
      <alignment horizontal="center" vertical="center"/>
    </xf>
    <xf numFmtId="1" fontId="9" fillId="0" borderId="13" xfId="0" applyNumberFormat="1" applyFont="1" applyBorder="1" applyAlignment="1">
      <alignment horizontal="center" vertical="center"/>
    </xf>
    <xf numFmtId="2" fontId="9" fillId="0" borderId="12" xfId="0" applyNumberFormat="1" applyFont="1" applyBorder="1" applyAlignment="1">
      <alignment horizontal="left" vertical="center" indent="58"/>
    </xf>
    <xf numFmtId="2" fontId="9" fillId="0" borderId="17" xfId="0" applyNumberFormat="1" applyFont="1" applyBorder="1" applyAlignment="1">
      <alignment horizontal="left" vertical="center" indent="58"/>
    </xf>
    <xf numFmtId="2" fontId="9" fillId="0" borderId="13" xfId="0" applyNumberFormat="1" applyFont="1" applyBorder="1" applyAlignment="1">
      <alignment horizontal="left" vertical="center" indent="58"/>
    </xf>
    <xf numFmtId="0" fontId="9" fillId="0" borderId="7" xfId="0" applyFont="1" applyBorder="1" applyAlignment="1">
      <alignment horizontal="left" vertical="center"/>
    </xf>
    <xf numFmtId="0" fontId="9" fillId="0" borderId="0" xfId="0" applyFont="1" applyAlignment="1">
      <alignment horizontal="center" vertical="center"/>
    </xf>
    <xf numFmtId="0" fontId="17" fillId="6" borderId="1" xfId="0" applyFont="1" applyFill="1" applyBorder="1" applyAlignment="1">
      <alignment horizontal="center" vertical="center"/>
    </xf>
    <xf numFmtId="0" fontId="9" fillId="0" borderId="0" xfId="0" applyFont="1" applyAlignment="1">
      <alignment horizontal="left" vertical="center"/>
    </xf>
    <xf numFmtId="0" fontId="9" fillId="2" borderId="1" xfId="0" applyFont="1" applyFill="1" applyBorder="1" applyAlignment="1">
      <alignment horizontal="center" vertical="center"/>
    </xf>
    <xf numFmtId="0" fontId="9" fillId="0" borderId="1" xfId="0" applyFont="1" applyBorder="1" applyAlignment="1">
      <alignment horizontal="right" vertical="center"/>
    </xf>
    <xf numFmtId="2" fontId="9" fillId="0" borderId="5" xfId="0" applyNumberFormat="1" applyFont="1" applyBorder="1" applyAlignment="1">
      <alignment horizontal="left" vertical="center" indent="59"/>
    </xf>
    <xf numFmtId="2" fontId="9" fillId="0" borderId="10" xfId="0" applyNumberFormat="1" applyFont="1" applyBorder="1" applyAlignment="1">
      <alignment horizontal="left" vertical="center" indent="59"/>
    </xf>
    <xf numFmtId="2" fontId="9" fillId="0" borderId="11" xfId="0" applyNumberFormat="1" applyFont="1" applyBorder="1" applyAlignment="1">
      <alignment horizontal="left" vertical="center" indent="59"/>
    </xf>
    <xf numFmtId="0" fontId="9" fillId="0" borderId="5"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2" borderId="12" xfId="0" applyFont="1" applyFill="1" applyBorder="1" applyAlignment="1">
      <alignment horizontal="center" vertical="top" wrapText="1"/>
    </xf>
    <xf numFmtId="0" fontId="9" fillId="2" borderId="13" xfId="0" applyFont="1" applyFill="1" applyBorder="1" applyAlignment="1">
      <alignment horizontal="center" vertical="top" wrapText="1"/>
    </xf>
    <xf numFmtId="0" fontId="9" fillId="0" borderId="8" xfId="0" applyFont="1" applyBorder="1" applyAlignment="1">
      <alignment horizontal="left" vertical="center"/>
    </xf>
    <xf numFmtId="2" fontId="9" fillId="0" borderId="0" xfId="0" applyNumberFormat="1" applyFont="1" applyAlignment="1">
      <alignment horizontal="left" vertical="center"/>
    </xf>
    <xf numFmtId="0" fontId="15" fillId="6" borderId="1" xfId="0" applyFont="1" applyFill="1" applyBorder="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9" fillId="2" borderId="14" xfId="0" applyFont="1" applyFill="1" applyBorder="1" applyAlignment="1">
      <alignment horizontal="left" vertical="center" indent="17"/>
    </xf>
    <xf numFmtId="0" fontId="9" fillId="2" borderId="15" xfId="0" applyFont="1" applyFill="1" applyBorder="1" applyAlignment="1">
      <alignment horizontal="left" vertical="center" indent="17"/>
    </xf>
    <xf numFmtId="0" fontId="9" fillId="2" borderId="12" xfId="0" applyFont="1" applyFill="1" applyBorder="1" applyAlignment="1">
      <alignment horizontal="right" vertical="center"/>
    </xf>
    <xf numFmtId="0" fontId="9" fillId="2" borderId="13" xfId="0" applyFont="1" applyFill="1" applyBorder="1" applyAlignment="1">
      <alignment horizontal="right" vertical="center"/>
    </xf>
    <xf numFmtId="2" fontId="9" fillId="0" borderId="8" xfId="0" applyNumberFormat="1" applyFont="1" applyFill="1" applyBorder="1" applyAlignment="1">
      <alignment horizontal="center" vertical="center"/>
    </xf>
    <xf numFmtId="2" fontId="9" fillId="0" borderId="8" xfId="0" applyNumberFormat="1" applyFont="1" applyBorder="1" applyAlignment="1">
      <alignment horizontal="center" vertical="center"/>
    </xf>
    <xf numFmtId="2" fontId="9" fillId="0" borderId="0" xfId="0" applyNumberFormat="1" applyFont="1" applyAlignment="1">
      <alignment horizontal="center" vertical="center"/>
    </xf>
    <xf numFmtId="0" fontId="9" fillId="2" borderId="12" xfId="0" applyFont="1" applyFill="1" applyBorder="1" applyAlignment="1">
      <alignment horizontal="left" vertical="center" indent="17"/>
    </xf>
    <xf numFmtId="0" fontId="9" fillId="2" borderId="13" xfId="0" applyFont="1" applyFill="1" applyBorder="1" applyAlignment="1">
      <alignment horizontal="left" vertical="center" indent="17"/>
    </xf>
    <xf numFmtId="2" fontId="9" fillId="0" borderId="5" xfId="0" applyNumberFormat="1" applyFont="1" applyBorder="1" applyAlignment="1">
      <alignment horizontal="center" vertical="center"/>
    </xf>
    <xf numFmtId="2" fontId="9" fillId="0" borderId="10" xfId="0" applyNumberFormat="1" applyFont="1" applyBorder="1" applyAlignment="1">
      <alignment horizontal="center" vertical="center"/>
    </xf>
    <xf numFmtId="2" fontId="9" fillId="0" borderId="11" xfId="0" applyNumberFormat="1" applyFont="1" applyBorder="1" applyAlignment="1">
      <alignment horizontal="center" vertical="center"/>
    </xf>
    <xf numFmtId="0" fontId="9" fillId="2" borderId="1" xfId="0" applyFont="1" applyFill="1" applyBorder="1" applyAlignment="1">
      <alignment horizontal="right" vertical="center"/>
    </xf>
    <xf numFmtId="0" fontId="9" fillId="2" borderId="2" xfId="0" applyFont="1" applyFill="1" applyBorder="1" applyAlignment="1">
      <alignment horizontal="center" vertical="center"/>
    </xf>
    <xf numFmtId="0" fontId="9" fillId="2" borderId="1" xfId="0" applyFont="1" applyFill="1" applyBorder="1" applyAlignment="1">
      <alignment horizontal="left" vertical="center" indent="17"/>
    </xf>
    <xf numFmtId="0" fontId="9" fillId="2" borderId="16" xfId="0" applyFont="1" applyFill="1" applyBorder="1" applyAlignment="1">
      <alignment horizontal="left" vertical="center" indent="17"/>
    </xf>
    <xf numFmtId="0" fontId="9" fillId="2" borderId="9" xfId="0" applyFont="1" applyFill="1" applyBorder="1" applyAlignment="1">
      <alignment horizontal="left" vertical="center" indent="17"/>
    </xf>
    <xf numFmtId="0" fontId="9" fillId="2" borderId="16" xfId="0" applyFont="1" applyFill="1" applyBorder="1" applyAlignment="1">
      <alignment horizontal="right" vertical="center"/>
    </xf>
    <xf numFmtId="0" fontId="9" fillId="2" borderId="9" xfId="0" applyFont="1" applyFill="1" applyBorder="1" applyAlignment="1">
      <alignment horizontal="right" vertical="center"/>
    </xf>
    <xf numFmtId="2" fontId="9" fillId="0" borderId="17" xfId="0" applyNumberFormat="1" applyFon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1" fillId="6" borderId="1" xfId="0" applyFont="1" applyFill="1" applyBorder="1" applyAlignment="1">
      <alignment horizontal="center" vertical="center"/>
    </xf>
    <xf numFmtId="0" fontId="10" fillId="0" borderId="0" xfId="0" applyFont="1" applyAlignment="1">
      <alignment horizontal="left" vertical="center"/>
    </xf>
    <xf numFmtId="0" fontId="10" fillId="0" borderId="7" xfId="0" applyFont="1" applyBorder="1" applyAlignment="1">
      <alignment horizontal="left" vertical="center"/>
    </xf>
    <xf numFmtId="0" fontId="10" fillId="0" borderId="0" xfId="0" applyFont="1" applyAlignment="1">
      <alignment horizontal="center" vertical="center"/>
    </xf>
  </cellXfs>
  <cellStyles count="1">
    <cellStyle name="Normal" xfId="0" builtinId="0"/>
  </cellStyles>
  <dxfs count="61">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numFmt numFmtId="2" formatCode="0.00"/>
    </dxf>
    <dxf>
      <numFmt numFmtId="2" formatCode="0.00"/>
    </dxf>
    <dxf>
      <numFmt numFmtId="2"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New Benchmarking Format 04-01-2023.xlsx]QnM (55)-Response!PivotTable1</c:name>
    <c:fmtId val="1"/>
  </c:pivotSource>
  <c:chart>
    <c:title>
      <c:tx>
        <c:rich>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r>
              <a:rPr lang="en-US" b="1">
                <a:solidFill>
                  <a:srgbClr val="FF0000"/>
                </a:solidFill>
              </a:rPr>
              <a:t>Criteria Wise QnM Grade Points(0-4)</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col"/>
        <c:grouping val="clustered"/>
        <c:varyColors val="0"/>
        <c:ser>
          <c:idx val="0"/>
          <c:order val="0"/>
          <c:tx>
            <c:strRef>
              <c:f>'QnM (55)-Response'!$G$62</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'QnM (55)-Response'!$F$63:$F$70</c:f>
              <c:strCache>
                <c:ptCount val="7"/>
                <c:pt idx="0">
                  <c:v>1. Curricular Aspects</c:v>
                </c:pt>
                <c:pt idx="1">
                  <c:v>2. Teaching-Learning and Evaluation</c:v>
                </c:pt>
                <c:pt idx="2">
                  <c:v>3. Research, Innovations and Extension</c:v>
                </c:pt>
                <c:pt idx="3">
                  <c:v>4. Infrastructure and Learning Resources</c:v>
                </c:pt>
                <c:pt idx="4">
                  <c:v>5. Student Support and Progression</c:v>
                </c:pt>
                <c:pt idx="5">
                  <c:v>6. Governance, Leadership and Management</c:v>
                </c:pt>
                <c:pt idx="6">
                  <c:v>7. Institutional Values and Best Practices</c:v>
                </c:pt>
              </c:strCache>
            </c:strRef>
          </c:cat>
          <c:val>
            <c:numRef>
              <c:f>'QnM (55)-Response'!$G$63:$G$70</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67A-43D7-9917-D8DC2C4761F1}"/>
            </c:ext>
          </c:extLst>
        </c:ser>
        <c:dLbls>
          <c:showLegendKey val="0"/>
          <c:showVal val="0"/>
          <c:showCatName val="0"/>
          <c:showSerName val="0"/>
          <c:showPercent val="0"/>
          <c:showBubbleSize val="0"/>
        </c:dLbls>
        <c:gapWidth val="219"/>
        <c:overlap val="-27"/>
        <c:axId val="506375440"/>
        <c:axId val="506376272"/>
      </c:barChart>
      <c:catAx>
        <c:axId val="5063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6376272"/>
        <c:crosses val="autoZero"/>
        <c:auto val="1"/>
        <c:lblAlgn val="ctr"/>
        <c:lblOffset val="100"/>
        <c:noMultiLvlLbl val="0"/>
      </c:catAx>
      <c:valAx>
        <c:axId val="50637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637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rgbClr val="002060"/>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New Benchmarking Format 04-01-2023.xlsx]QnM (55)-Response!PivotTable2</c:name>
    <c:fmtId val="1"/>
  </c:pivotSource>
  <c:chart>
    <c:title>
      <c:tx>
        <c:rich>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r>
              <a:rPr lang="en-US" b="1">
                <a:solidFill>
                  <a:srgbClr val="FF0000"/>
                </a:solidFill>
              </a:rPr>
              <a:t>Key Indicator Wise QnM Grade Points(0-4)</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barChart>
        <c:barDir val="col"/>
        <c:grouping val="clustered"/>
        <c:varyColors val="0"/>
        <c:ser>
          <c:idx val="0"/>
          <c:order val="0"/>
          <c:tx>
            <c:strRef>
              <c:f>'QnM (55)-Response'!$G$77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'QnM (55)-Response'!$F$78:$F$107</c:f>
              <c:strCache>
                <c:ptCount val="29"/>
                <c:pt idx="0">
                  <c:v>1.2 Academic Flexibility</c:v>
                </c:pt>
                <c:pt idx="1">
                  <c:v>1.3 Curriculum Enrichment</c:v>
                </c:pt>
                <c:pt idx="2">
                  <c:v>1.4 Feedback System</c:v>
                </c:pt>
                <c:pt idx="3">
                  <c:v>2.1 Student Enrolment and Profile</c:v>
                </c:pt>
                <c:pt idx="4">
                  <c:v>2.2 Catering to Student Diversity</c:v>
                </c:pt>
                <c:pt idx="5">
                  <c:v>2.4 Teacher Profile and Quality</c:v>
                </c:pt>
                <c:pt idx="6">
                  <c:v>2.5 Evaluation Process and Reforms</c:v>
                </c:pt>
                <c:pt idx="7">
                  <c:v>2.6 Student Performance and Learning Outcomes</c:v>
                </c:pt>
                <c:pt idx="8">
                  <c:v>2.7 Student Satisfaction Survey</c:v>
                </c:pt>
                <c:pt idx="9">
                  <c:v>3.1 Promotion of Research and Facilities</c:v>
                </c:pt>
                <c:pt idx="10">
                  <c:v>3.2 Resource Mobilization for Research</c:v>
                </c:pt>
                <c:pt idx="11">
                  <c:v>3.3 Innovation Ecosystem</c:v>
                </c:pt>
                <c:pt idx="12">
                  <c:v>3.4 Research Publications and Awards</c:v>
                </c:pt>
                <c:pt idx="13">
                  <c:v>3.5 Consultancy</c:v>
                </c:pt>
                <c:pt idx="14">
                  <c:v>3.6 Extension Activities</c:v>
                </c:pt>
                <c:pt idx="15">
                  <c:v>3.7 Collaboration</c:v>
                </c:pt>
                <c:pt idx="16">
                  <c:v>4.1 Physical Facilities</c:v>
                </c:pt>
                <c:pt idx="17">
                  <c:v>4.2 Library as a Learning Resource</c:v>
                </c:pt>
                <c:pt idx="18">
                  <c:v>4.3 IT Infrastructure</c:v>
                </c:pt>
                <c:pt idx="19">
                  <c:v>4.4 Maintenance of Campus Infrastructure</c:v>
                </c:pt>
                <c:pt idx="20">
                  <c:v>5.1 Student Support</c:v>
                </c:pt>
                <c:pt idx="21">
                  <c:v>5.2 Student Progression</c:v>
                </c:pt>
                <c:pt idx="22">
                  <c:v>5.3 Student Participation and Activities</c:v>
                </c:pt>
                <c:pt idx="23">
                  <c:v>5.4 Alumni Engagement</c:v>
                </c:pt>
                <c:pt idx="24">
                  <c:v>6.2 Strategy Development and Deployment</c:v>
                </c:pt>
                <c:pt idx="25">
                  <c:v>6.3 Faculty Empowerment Strategies</c:v>
                </c:pt>
                <c:pt idx="26">
                  <c:v>6.4 Financial Management and Resource Mobilization</c:v>
                </c:pt>
                <c:pt idx="27">
                  <c:v>6.5 Internal Quality Assurance System (IQAS)</c:v>
                </c:pt>
                <c:pt idx="28">
                  <c:v>7.1 Institutional Values and Social Responsibilities</c:v>
                </c:pt>
              </c:strCache>
            </c:strRef>
          </c:cat>
          <c:val>
            <c:numRef>
              <c:f>'QnM (55)-Response'!$G$78:$G$107</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2022-4337-84B2-066DCB5F2F0B}"/>
            </c:ext>
          </c:extLst>
        </c:ser>
        <c:dLbls>
          <c:showLegendKey val="0"/>
          <c:showVal val="0"/>
          <c:showCatName val="0"/>
          <c:showSerName val="0"/>
          <c:showPercent val="0"/>
          <c:showBubbleSize val="0"/>
        </c:dLbls>
        <c:gapWidth val="219"/>
        <c:overlap val="-27"/>
        <c:axId val="598185792"/>
        <c:axId val="598183712"/>
      </c:barChart>
      <c:catAx>
        <c:axId val="59818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8183712"/>
        <c:crosses val="autoZero"/>
        <c:auto val="1"/>
        <c:lblAlgn val="ctr"/>
        <c:lblOffset val="100"/>
        <c:noMultiLvlLbl val="0"/>
      </c:catAx>
      <c:valAx>
        <c:axId val="5981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8185792"/>
        <c:crosses val="autoZero"/>
        <c:crossBetween val="between"/>
      </c:valAx>
      <c:spPr>
        <a:noFill/>
        <a:ln>
          <a:noFill/>
        </a:ln>
        <a:effectLst/>
      </c:spPr>
    </c:plotArea>
    <c:legend>
      <c:legendPos val="b"/>
      <c:layout>
        <c:manualLayout>
          <c:xMode val="edge"/>
          <c:yMode val="edge"/>
          <c:x val="0.45543328958880142"/>
          <c:y val="0.92918231374924298"/>
          <c:w val="7.9967154778975896E-2"/>
          <c:h val="5.49722227649583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rgbClr val="002060"/>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New Benchmarking Format 04-01-2023.xlsx]QnM (55)-Response!PivotTable3</c:name>
    <c:fmtId val="1"/>
  </c:pivotSource>
  <c:chart>
    <c:title>
      <c:tx>
        <c:rich>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r>
              <a:rPr lang="en-US" b="1">
                <a:solidFill>
                  <a:srgbClr val="FF0000"/>
                </a:solidFill>
              </a:rPr>
              <a:t>Metric Wise QnM Grade Points(0-4)</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'QnM (55)-Response'!$G$111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'QnM (55)-Response'!$F$112:$F$167</c:f>
              <c:strCache>
                <c:ptCount val="55"/>
                <c:pt idx="0">
                  <c:v>1.2.1</c:v>
                </c:pt>
                <c:pt idx="1">
                  <c:v>1.3.2</c:v>
                </c:pt>
                <c:pt idx="2">
                  <c:v>1.3.3</c:v>
                </c:pt>
                <c:pt idx="3">
                  <c:v>1.4.1</c:v>
                </c:pt>
                <c:pt idx="4">
                  <c:v>2.1.1</c:v>
                </c:pt>
                <c:pt idx="5">
                  <c:v>2.1.2</c:v>
                </c:pt>
                <c:pt idx="6">
                  <c:v>2.2.2</c:v>
                </c:pt>
                <c:pt idx="7">
                  <c:v>2.4.1</c:v>
                </c:pt>
                <c:pt idx="8">
                  <c:v>2.4.2</c:v>
                </c:pt>
                <c:pt idx="9">
                  <c:v>2.4.3</c:v>
                </c:pt>
                <c:pt idx="10">
                  <c:v>2.5.1</c:v>
                </c:pt>
                <c:pt idx="11">
                  <c:v>2.5.2</c:v>
                </c:pt>
                <c:pt idx="12">
                  <c:v>2.5.3</c:v>
                </c:pt>
                <c:pt idx="13">
                  <c:v>2.6.2</c:v>
                </c:pt>
                <c:pt idx="14">
                  <c:v>2.7.1</c:v>
                </c:pt>
                <c:pt idx="15">
                  <c:v>3.1.2</c:v>
                </c:pt>
                <c:pt idx="16">
                  <c:v>3.1.3</c:v>
                </c:pt>
                <c:pt idx="17">
                  <c:v>3.1.4</c:v>
                </c:pt>
                <c:pt idx="18">
                  <c:v>3.2.1</c:v>
                </c:pt>
                <c:pt idx="19">
                  <c:v>3.2.2</c:v>
                </c:pt>
                <c:pt idx="20">
                  <c:v>3.3.2</c:v>
                </c:pt>
                <c:pt idx="21">
                  <c:v>3.4.1</c:v>
                </c:pt>
                <c:pt idx="22">
                  <c:v>3.4.2</c:v>
                </c:pt>
                <c:pt idx="23">
                  <c:v>3.4.3</c:v>
                </c:pt>
                <c:pt idx="24">
                  <c:v>3.4.4</c:v>
                </c:pt>
                <c:pt idx="25">
                  <c:v>3.4.5</c:v>
                </c:pt>
                <c:pt idx="26">
                  <c:v>3.4.6</c:v>
                </c:pt>
                <c:pt idx="27">
                  <c:v>3.4.7</c:v>
                </c:pt>
                <c:pt idx="28">
                  <c:v>3.4.8</c:v>
                </c:pt>
                <c:pt idx="29">
                  <c:v>3.5.1</c:v>
                </c:pt>
                <c:pt idx="30">
                  <c:v>3.6.2</c:v>
                </c:pt>
                <c:pt idx="31">
                  <c:v>3.7.1</c:v>
                </c:pt>
                <c:pt idx="32">
                  <c:v>4.1.2</c:v>
                </c:pt>
                <c:pt idx="33">
                  <c:v>4.2.2</c:v>
                </c:pt>
                <c:pt idx="34">
                  <c:v>4.3.2</c:v>
                </c:pt>
                <c:pt idx="35">
                  <c:v>4.3.3</c:v>
                </c:pt>
                <c:pt idx="36">
                  <c:v>4.4.1</c:v>
                </c:pt>
                <c:pt idx="37">
                  <c:v>5.1.1</c:v>
                </c:pt>
                <c:pt idx="38">
                  <c:v>5.1.3</c:v>
                </c:pt>
                <c:pt idx="39">
                  <c:v>5.1.4</c:v>
                </c:pt>
                <c:pt idx="40">
                  <c:v>5.2.1</c:v>
                </c:pt>
                <c:pt idx="41">
                  <c:v>5.2.2</c:v>
                </c:pt>
                <c:pt idx="42">
                  <c:v>5.2.3</c:v>
                </c:pt>
                <c:pt idx="43">
                  <c:v>5.3.1</c:v>
                </c:pt>
                <c:pt idx="44">
                  <c:v>5.3.3</c:v>
                </c:pt>
                <c:pt idx="45">
                  <c:v>5.4.1</c:v>
                </c:pt>
                <c:pt idx="46">
                  <c:v>6.2.2</c:v>
                </c:pt>
                <c:pt idx="47">
                  <c:v>6.3.2</c:v>
                </c:pt>
                <c:pt idx="48">
                  <c:v>6.3.3</c:v>
                </c:pt>
                <c:pt idx="49">
                  <c:v>6.4.2</c:v>
                </c:pt>
                <c:pt idx="50">
                  <c:v>6.5.2</c:v>
                </c:pt>
                <c:pt idx="51">
                  <c:v>7.1.10</c:v>
                </c:pt>
                <c:pt idx="52">
                  <c:v>7.1.2</c:v>
                </c:pt>
                <c:pt idx="53">
                  <c:v>7.1.4</c:v>
                </c:pt>
                <c:pt idx="54">
                  <c:v>7.1.6</c:v>
                </c:pt>
              </c:strCache>
            </c:strRef>
          </c:cat>
          <c:val>
            <c:numRef>
              <c:f>'QnM (55)-Response'!$G$112:$G$167</c:f>
              <c:numCache>
                <c:formatCode>General</c:formatCode>
                <c:ptCount val="55"/>
                <c:pt idx="0">
                  <c:v>0</c:v>
                </c:pt>
                <c:pt idx="1">
                  <c:v>0</c:v>
                </c:pt>
                <c:pt idx="2">
                  <c:v>0</c:v>
                </c:pt>
                <c:pt idx="3">
                  <c:v>0</c:v>
                </c:pt>
                <c:pt idx="4">
                  <c:v>0</c:v>
                </c:pt>
                <c:pt idx="5">
                  <c:v>0</c:v>
                </c:pt>
                <c:pt idx="6">
                  <c:v>0</c:v>
                </c:pt>
                <c:pt idx="7">
                  <c:v>0</c:v>
                </c:pt>
                <c:pt idx="8">
                  <c:v>0</c:v>
                </c:pt>
                <c:pt idx="9">
                  <c:v>0</c:v>
                </c:pt>
                <c:pt idx="10">
                  <c:v>#N/A</c:v>
                </c:pt>
                <c:pt idx="11">
                  <c:v>#N/A</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#N/A</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extLst>
            <c:ext xmlns:c16="http://schemas.microsoft.com/office/drawing/2014/chart" uri="{C3380CC4-5D6E-409C-BE32-E72D297353CC}">
              <c16:uniqueId val="{00000000-6FFE-4D8A-BF8A-0A367CC8FF69}"/>
            </c:ext>
          </c:extLst>
        </c:ser>
        <c:dLbls>
          <c:showLegendKey val="0"/>
          <c:showVal val="0"/>
          <c:showCatName val="0"/>
          <c:showSerName val="0"/>
          <c:showPercent val="0"/>
          <c:showBubbleSize val="0"/>
        </c:dLbls>
        <c:gapWidth val="219"/>
        <c:overlap val="-27"/>
        <c:axId val="597887008"/>
        <c:axId val="597879104"/>
      </c:barChart>
      <c:catAx>
        <c:axId val="5978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640000" spcFirstLastPara="1" vertOverflow="ellipsis"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7879104"/>
        <c:crosses val="autoZero"/>
        <c:auto val="1"/>
        <c:lblAlgn val="ctr"/>
        <c:lblOffset val="100"/>
        <c:noMultiLvlLbl val="0"/>
      </c:catAx>
      <c:valAx>
        <c:axId val="5978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7887008"/>
        <c:crosses val="autoZero"/>
        <c:crossBetween val="between"/>
      </c:valAx>
      <c:spPr>
        <a:noFill/>
        <a:ln>
          <a:noFill/>
        </a:ln>
        <a:effectLst/>
      </c:spPr>
    </c:plotArea>
    <c:legend>
      <c:legendPos val="b"/>
      <c:layout>
        <c:manualLayout>
          <c:xMode val="edge"/>
          <c:yMode val="edge"/>
          <c:x val="0.46098884514435706"/>
          <c:y val="0.89863075526774105"/>
          <c:w val="7.4571858032025554E-2"/>
          <c:h val="7.12982935577954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rgbClr val="002060"/>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6.jpeg"/></Relationships>
</file>

<file path=xl/drawings/drawing1.xml><?xml version="1.0" encoding="utf-8"?>
<xdr:wsDr xmlns:xdr="http://schemas.openxmlformats.org/drawingml/2006/spreadsheetDrawing" xmlns:a="http://schemas.openxmlformats.org/drawingml/2006/main">
  <xdr:twoCellAnchor>
    <xdr:from>
      <xdr:col>9</xdr:col>
      <xdr:colOff>19049</xdr:colOff>
      <xdr:row>63</xdr:row>
      <xdr:rowOff>38100</xdr:rowOff>
    </xdr:from>
    <xdr:to>
      <xdr:col>17</xdr:col>
      <xdr:colOff>571499</xdr:colOff>
      <xdr:row>81</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xdr:colOff>
      <xdr:row>85</xdr:row>
      <xdr:rowOff>28574</xdr:rowOff>
    </xdr:from>
    <xdr:to>
      <xdr:col>17</xdr:col>
      <xdr:colOff>581025</xdr:colOff>
      <xdr:row>106</xdr:row>
      <xdr:rowOff>176892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46943</xdr:colOff>
      <xdr:row>109</xdr:row>
      <xdr:rowOff>40820</xdr:rowOff>
    </xdr:from>
    <xdr:to>
      <xdr:col>17</xdr:col>
      <xdr:colOff>594631</xdr:colOff>
      <xdr:row>125</xdr:row>
      <xdr:rowOff>50345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68</xdr:row>
      <xdr:rowOff>76200</xdr:rowOff>
    </xdr:from>
    <xdr:to>
      <xdr:col>1</xdr:col>
      <xdr:colOff>3295200</xdr:colOff>
      <xdr:row>68</xdr:row>
      <xdr:rowOff>400010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95250" y="29337000"/>
          <a:ext cx="3600000" cy="323810"/>
        </a:xfrm>
        <a:prstGeom prst="rect">
          <a:avLst/>
        </a:prstGeom>
      </xdr:spPr>
    </xdr:pic>
    <xdr:clientData/>
  </xdr:twoCellAnchor>
  <xdr:twoCellAnchor editAs="oneCell">
    <xdr:from>
      <xdr:col>2</xdr:col>
      <xdr:colOff>95250</xdr:colOff>
      <xdr:row>12</xdr:row>
      <xdr:rowOff>152399</xdr:rowOff>
    </xdr:from>
    <xdr:to>
      <xdr:col>2</xdr:col>
      <xdr:colOff>704850</xdr:colOff>
      <xdr:row>12</xdr:row>
      <xdr:rowOff>721894</xdr:rowOff>
    </xdr:to>
    <xdr:pic>
      <xdr:nvPicPr>
        <xdr:cNvPr id="2" name="Picture 1"/>
        <xdr:cNvPicPr>
          <a:picLocks noChangeAspect="1"/>
        </xdr:cNvPicPr>
      </xdr:nvPicPr>
      <xdr:blipFill>
        <a:blip xmlns:r="http://schemas.openxmlformats.org/officeDocument/2006/relationships" r:embed="rId2"/>
        <a:stretch>
          <a:fillRect/>
        </a:stretch>
      </xdr:blipFill>
      <xdr:spPr>
        <a:xfrm>
          <a:off x="3686175" y="4343399"/>
          <a:ext cx="609600" cy="569495"/>
        </a:xfrm>
        <a:prstGeom prst="rect">
          <a:avLst/>
        </a:prstGeom>
      </xdr:spPr>
    </xdr:pic>
    <xdr:clientData/>
  </xdr:twoCellAnchor>
  <xdr:twoCellAnchor editAs="oneCell">
    <xdr:from>
      <xdr:col>3</xdr:col>
      <xdr:colOff>76199</xdr:colOff>
      <xdr:row>12</xdr:row>
      <xdr:rowOff>80737</xdr:rowOff>
    </xdr:from>
    <xdr:to>
      <xdr:col>3</xdr:col>
      <xdr:colOff>971550</xdr:colOff>
      <xdr:row>12</xdr:row>
      <xdr:rowOff>775041</xdr:rowOff>
    </xdr:to>
    <xdr:pic>
      <xdr:nvPicPr>
        <xdr:cNvPr id="3" name="Picture 2"/>
        <xdr:cNvPicPr>
          <a:picLocks noChangeAspect="1"/>
        </xdr:cNvPicPr>
      </xdr:nvPicPr>
      <xdr:blipFill>
        <a:blip xmlns:r="http://schemas.openxmlformats.org/officeDocument/2006/relationships" r:embed="rId3"/>
        <a:stretch>
          <a:fillRect/>
        </a:stretch>
      </xdr:blipFill>
      <xdr:spPr>
        <a:xfrm>
          <a:off x="5714999" y="6824437"/>
          <a:ext cx="895351" cy="694304"/>
        </a:xfrm>
        <a:prstGeom prst="rect">
          <a:avLst/>
        </a:prstGeom>
      </xdr:spPr>
    </xdr:pic>
    <xdr:clientData/>
  </xdr:twoCellAnchor>
  <xdr:twoCellAnchor editAs="oneCell">
    <xdr:from>
      <xdr:col>1</xdr:col>
      <xdr:colOff>990600</xdr:colOff>
      <xdr:row>14</xdr:row>
      <xdr:rowOff>133349</xdr:rowOff>
    </xdr:from>
    <xdr:to>
      <xdr:col>2</xdr:col>
      <xdr:colOff>695324</xdr:colOff>
      <xdr:row>14</xdr:row>
      <xdr:rowOff>800100</xdr:rowOff>
    </xdr:to>
    <xdr:pic>
      <xdr:nvPicPr>
        <xdr:cNvPr id="4" name="Picture 3"/>
        <xdr:cNvPicPr>
          <a:picLocks noChangeAspect="1"/>
        </xdr:cNvPicPr>
      </xdr:nvPicPr>
      <xdr:blipFill>
        <a:blip xmlns:r="http://schemas.openxmlformats.org/officeDocument/2006/relationships" r:embed="rId4"/>
        <a:stretch>
          <a:fillRect/>
        </a:stretch>
      </xdr:blipFill>
      <xdr:spPr>
        <a:xfrm>
          <a:off x="1390650" y="8029574"/>
          <a:ext cx="3105149" cy="666751"/>
        </a:xfrm>
        <a:prstGeom prst="rect">
          <a:avLst/>
        </a:prstGeom>
      </xdr:spPr>
    </xdr:pic>
    <xdr:clientData/>
  </xdr:twoCellAnchor>
  <xdr:twoCellAnchor editAs="oneCell">
    <xdr:from>
      <xdr:col>1</xdr:col>
      <xdr:colOff>2600325</xdr:colOff>
      <xdr:row>16</xdr:row>
      <xdr:rowOff>104775</xdr:rowOff>
    </xdr:from>
    <xdr:to>
      <xdr:col>1</xdr:col>
      <xdr:colOff>3257468</xdr:colOff>
      <xdr:row>16</xdr:row>
      <xdr:rowOff>361918</xdr:rowOff>
    </xdr:to>
    <xdr:pic>
      <xdr:nvPicPr>
        <xdr:cNvPr id="5" name="Picture 4"/>
        <xdr:cNvPicPr>
          <a:picLocks noChangeAspect="1"/>
        </xdr:cNvPicPr>
      </xdr:nvPicPr>
      <xdr:blipFill>
        <a:blip xmlns:r="http://schemas.openxmlformats.org/officeDocument/2006/relationships" r:embed="rId5"/>
        <a:stretch>
          <a:fillRect/>
        </a:stretch>
      </xdr:blipFill>
      <xdr:spPr>
        <a:xfrm>
          <a:off x="3000375" y="9172575"/>
          <a:ext cx="657143" cy="257143"/>
        </a:xfrm>
        <a:prstGeom prst="rect">
          <a:avLst/>
        </a:prstGeom>
      </xdr:spPr>
    </xdr:pic>
    <xdr:clientData/>
  </xdr:twoCellAnchor>
  <xdr:twoCellAnchor editAs="oneCell">
    <xdr:from>
      <xdr:col>0</xdr:col>
      <xdr:colOff>95250</xdr:colOff>
      <xdr:row>28</xdr:row>
      <xdr:rowOff>47625</xdr:rowOff>
    </xdr:from>
    <xdr:to>
      <xdr:col>1</xdr:col>
      <xdr:colOff>3276152</xdr:colOff>
      <xdr:row>28</xdr:row>
      <xdr:rowOff>352425</xdr:rowOff>
    </xdr:to>
    <xdr:pic>
      <xdr:nvPicPr>
        <xdr:cNvPr id="20" name="Picture 19"/>
        <xdr:cNvPicPr>
          <a:picLocks noChangeAspect="1"/>
        </xdr:cNvPicPr>
      </xdr:nvPicPr>
      <xdr:blipFill>
        <a:blip xmlns:r="http://schemas.openxmlformats.org/officeDocument/2006/relationships" r:embed="rId6"/>
        <a:stretch>
          <a:fillRect/>
        </a:stretch>
      </xdr:blipFill>
      <xdr:spPr>
        <a:xfrm>
          <a:off x="95250" y="13935075"/>
          <a:ext cx="3580952" cy="304800"/>
        </a:xfrm>
        <a:prstGeom prst="rect">
          <a:avLst/>
        </a:prstGeom>
      </xdr:spPr>
    </xdr:pic>
    <xdr:clientData/>
  </xdr:twoCellAnchor>
  <xdr:twoCellAnchor editAs="oneCell">
    <xdr:from>
      <xdr:col>2</xdr:col>
      <xdr:colOff>57150</xdr:colOff>
      <xdr:row>27</xdr:row>
      <xdr:rowOff>28575</xdr:rowOff>
    </xdr:from>
    <xdr:to>
      <xdr:col>2</xdr:col>
      <xdr:colOff>628579</xdr:colOff>
      <xdr:row>27</xdr:row>
      <xdr:rowOff>342861</xdr:rowOff>
    </xdr:to>
    <xdr:pic>
      <xdr:nvPicPr>
        <xdr:cNvPr id="21" name="Picture 20"/>
        <xdr:cNvPicPr>
          <a:picLocks noChangeAspect="1"/>
        </xdr:cNvPicPr>
      </xdr:nvPicPr>
      <xdr:blipFill>
        <a:blip xmlns:r="http://schemas.openxmlformats.org/officeDocument/2006/relationships" r:embed="rId7"/>
        <a:stretch>
          <a:fillRect/>
        </a:stretch>
      </xdr:blipFill>
      <xdr:spPr>
        <a:xfrm>
          <a:off x="4400550" y="13192125"/>
          <a:ext cx="571429" cy="314286"/>
        </a:xfrm>
        <a:prstGeom prst="rect">
          <a:avLst/>
        </a:prstGeom>
      </xdr:spPr>
    </xdr:pic>
    <xdr:clientData/>
  </xdr:twoCellAnchor>
  <xdr:twoCellAnchor editAs="oneCell">
    <xdr:from>
      <xdr:col>3</xdr:col>
      <xdr:colOff>28575</xdr:colOff>
      <xdr:row>27</xdr:row>
      <xdr:rowOff>38100</xdr:rowOff>
    </xdr:from>
    <xdr:to>
      <xdr:col>3</xdr:col>
      <xdr:colOff>1180956</xdr:colOff>
      <xdr:row>27</xdr:row>
      <xdr:rowOff>352386</xdr:rowOff>
    </xdr:to>
    <xdr:pic>
      <xdr:nvPicPr>
        <xdr:cNvPr id="22" name="Picture 21"/>
        <xdr:cNvPicPr>
          <a:picLocks noChangeAspect="1"/>
        </xdr:cNvPicPr>
      </xdr:nvPicPr>
      <xdr:blipFill>
        <a:blip xmlns:r="http://schemas.openxmlformats.org/officeDocument/2006/relationships" r:embed="rId8"/>
        <a:stretch>
          <a:fillRect/>
        </a:stretch>
      </xdr:blipFill>
      <xdr:spPr>
        <a:xfrm>
          <a:off x="4667250" y="9896475"/>
          <a:ext cx="1152381" cy="314286"/>
        </a:xfrm>
        <a:prstGeom prst="rect">
          <a:avLst/>
        </a:prstGeom>
      </xdr:spPr>
    </xdr:pic>
    <xdr:clientData/>
  </xdr:twoCellAnchor>
  <xdr:twoCellAnchor editAs="oneCell">
    <xdr:from>
      <xdr:col>2</xdr:col>
      <xdr:colOff>28575</xdr:colOff>
      <xdr:row>36</xdr:row>
      <xdr:rowOff>47625</xdr:rowOff>
    </xdr:from>
    <xdr:to>
      <xdr:col>2</xdr:col>
      <xdr:colOff>590480</xdr:colOff>
      <xdr:row>36</xdr:row>
      <xdr:rowOff>342863</xdr:rowOff>
    </xdr:to>
    <xdr:pic>
      <xdr:nvPicPr>
        <xdr:cNvPr id="23" name="Picture 22"/>
        <xdr:cNvPicPr>
          <a:picLocks noChangeAspect="1"/>
        </xdr:cNvPicPr>
      </xdr:nvPicPr>
      <xdr:blipFill>
        <a:blip xmlns:r="http://schemas.openxmlformats.org/officeDocument/2006/relationships" r:embed="rId9"/>
        <a:stretch>
          <a:fillRect/>
        </a:stretch>
      </xdr:blipFill>
      <xdr:spPr>
        <a:xfrm>
          <a:off x="3619500" y="11877675"/>
          <a:ext cx="561905" cy="295238"/>
        </a:xfrm>
        <a:prstGeom prst="rect">
          <a:avLst/>
        </a:prstGeom>
      </xdr:spPr>
    </xdr:pic>
    <xdr:clientData/>
  </xdr:twoCellAnchor>
  <xdr:twoCellAnchor editAs="oneCell">
    <xdr:from>
      <xdr:col>3</xdr:col>
      <xdr:colOff>38100</xdr:colOff>
      <xdr:row>36</xdr:row>
      <xdr:rowOff>14681</xdr:rowOff>
    </xdr:from>
    <xdr:to>
      <xdr:col>3</xdr:col>
      <xdr:colOff>1171575</xdr:colOff>
      <xdr:row>36</xdr:row>
      <xdr:rowOff>323811</xdr:rowOff>
    </xdr:to>
    <xdr:pic>
      <xdr:nvPicPr>
        <xdr:cNvPr id="24" name="Picture 23"/>
        <xdr:cNvPicPr>
          <a:picLocks noChangeAspect="1"/>
        </xdr:cNvPicPr>
      </xdr:nvPicPr>
      <xdr:blipFill>
        <a:blip xmlns:r="http://schemas.openxmlformats.org/officeDocument/2006/relationships" r:embed="rId10"/>
        <a:stretch>
          <a:fillRect/>
        </a:stretch>
      </xdr:blipFill>
      <xdr:spPr>
        <a:xfrm>
          <a:off x="4676775" y="11844731"/>
          <a:ext cx="1133475" cy="309130"/>
        </a:xfrm>
        <a:prstGeom prst="rect">
          <a:avLst/>
        </a:prstGeom>
      </xdr:spPr>
    </xdr:pic>
    <xdr:clientData/>
  </xdr:twoCellAnchor>
  <xdr:twoCellAnchor editAs="oneCell">
    <xdr:from>
      <xdr:col>0</xdr:col>
      <xdr:colOff>57150</xdr:colOff>
      <xdr:row>37</xdr:row>
      <xdr:rowOff>57150</xdr:rowOff>
    </xdr:from>
    <xdr:to>
      <xdr:col>1</xdr:col>
      <xdr:colOff>3324225</xdr:colOff>
      <xdr:row>37</xdr:row>
      <xdr:rowOff>409531</xdr:rowOff>
    </xdr:to>
    <xdr:pic>
      <xdr:nvPicPr>
        <xdr:cNvPr id="25" name="Picture 24"/>
        <xdr:cNvPicPr>
          <a:picLocks noChangeAspect="1"/>
        </xdr:cNvPicPr>
      </xdr:nvPicPr>
      <xdr:blipFill>
        <a:blip xmlns:r="http://schemas.openxmlformats.org/officeDocument/2006/relationships" r:embed="rId11"/>
        <a:stretch>
          <a:fillRect/>
        </a:stretch>
      </xdr:blipFill>
      <xdr:spPr>
        <a:xfrm>
          <a:off x="57150" y="17573625"/>
          <a:ext cx="3667125" cy="352381"/>
        </a:xfrm>
        <a:prstGeom prst="rect">
          <a:avLst/>
        </a:prstGeom>
      </xdr:spPr>
    </xdr:pic>
    <xdr:clientData/>
  </xdr:twoCellAnchor>
  <xdr:twoCellAnchor editAs="oneCell">
    <xdr:from>
      <xdr:col>2</xdr:col>
      <xdr:colOff>85725</xdr:colOff>
      <xdr:row>46</xdr:row>
      <xdr:rowOff>38100</xdr:rowOff>
    </xdr:from>
    <xdr:to>
      <xdr:col>2</xdr:col>
      <xdr:colOff>628582</xdr:colOff>
      <xdr:row>46</xdr:row>
      <xdr:rowOff>333338</xdr:rowOff>
    </xdr:to>
    <xdr:pic>
      <xdr:nvPicPr>
        <xdr:cNvPr id="26" name="Picture 25"/>
        <xdr:cNvPicPr>
          <a:picLocks noChangeAspect="1"/>
        </xdr:cNvPicPr>
      </xdr:nvPicPr>
      <xdr:blipFill>
        <a:blip xmlns:r="http://schemas.openxmlformats.org/officeDocument/2006/relationships" r:embed="rId12"/>
        <a:stretch>
          <a:fillRect/>
        </a:stretch>
      </xdr:blipFill>
      <xdr:spPr>
        <a:xfrm>
          <a:off x="4438650" y="19326225"/>
          <a:ext cx="542857" cy="295238"/>
        </a:xfrm>
        <a:prstGeom prst="rect">
          <a:avLst/>
        </a:prstGeom>
      </xdr:spPr>
    </xdr:pic>
    <xdr:clientData/>
  </xdr:twoCellAnchor>
  <xdr:twoCellAnchor editAs="oneCell">
    <xdr:from>
      <xdr:col>3</xdr:col>
      <xdr:colOff>47625</xdr:colOff>
      <xdr:row>46</xdr:row>
      <xdr:rowOff>19050</xdr:rowOff>
    </xdr:from>
    <xdr:to>
      <xdr:col>3</xdr:col>
      <xdr:colOff>1190482</xdr:colOff>
      <xdr:row>46</xdr:row>
      <xdr:rowOff>352383</xdr:rowOff>
    </xdr:to>
    <xdr:pic>
      <xdr:nvPicPr>
        <xdr:cNvPr id="27" name="Picture 26"/>
        <xdr:cNvPicPr>
          <a:picLocks noChangeAspect="1"/>
        </xdr:cNvPicPr>
      </xdr:nvPicPr>
      <xdr:blipFill>
        <a:blip xmlns:r="http://schemas.openxmlformats.org/officeDocument/2006/relationships" r:embed="rId13"/>
        <a:stretch>
          <a:fillRect/>
        </a:stretch>
      </xdr:blipFill>
      <xdr:spPr>
        <a:xfrm>
          <a:off x="5495925" y="19307175"/>
          <a:ext cx="1142857" cy="333333"/>
        </a:xfrm>
        <a:prstGeom prst="rect">
          <a:avLst/>
        </a:prstGeom>
      </xdr:spPr>
    </xdr:pic>
    <xdr:clientData/>
  </xdr:twoCellAnchor>
  <xdr:twoCellAnchor editAs="oneCell">
    <xdr:from>
      <xdr:col>0</xdr:col>
      <xdr:colOff>66675</xdr:colOff>
      <xdr:row>47</xdr:row>
      <xdr:rowOff>76200</xdr:rowOff>
    </xdr:from>
    <xdr:to>
      <xdr:col>1</xdr:col>
      <xdr:colOff>3257101</xdr:colOff>
      <xdr:row>47</xdr:row>
      <xdr:rowOff>380962</xdr:rowOff>
    </xdr:to>
    <xdr:pic>
      <xdr:nvPicPr>
        <xdr:cNvPr id="28" name="Picture 27"/>
        <xdr:cNvPicPr>
          <a:picLocks noChangeAspect="1"/>
        </xdr:cNvPicPr>
      </xdr:nvPicPr>
      <xdr:blipFill>
        <a:blip xmlns:r="http://schemas.openxmlformats.org/officeDocument/2006/relationships" r:embed="rId14"/>
        <a:stretch>
          <a:fillRect/>
        </a:stretch>
      </xdr:blipFill>
      <xdr:spPr>
        <a:xfrm>
          <a:off x="66675" y="21269325"/>
          <a:ext cx="3590476" cy="304762"/>
        </a:xfrm>
        <a:prstGeom prst="rect">
          <a:avLst/>
        </a:prstGeom>
      </xdr:spPr>
    </xdr:pic>
    <xdr:clientData/>
  </xdr:twoCellAnchor>
  <xdr:twoCellAnchor editAs="oneCell">
    <xdr:from>
      <xdr:col>3</xdr:col>
      <xdr:colOff>28575</xdr:colOff>
      <xdr:row>53</xdr:row>
      <xdr:rowOff>38100</xdr:rowOff>
    </xdr:from>
    <xdr:to>
      <xdr:col>3</xdr:col>
      <xdr:colOff>1161908</xdr:colOff>
      <xdr:row>53</xdr:row>
      <xdr:rowOff>323814</xdr:rowOff>
    </xdr:to>
    <xdr:pic>
      <xdr:nvPicPr>
        <xdr:cNvPr id="29" name="Picture 28"/>
        <xdr:cNvPicPr>
          <a:picLocks noChangeAspect="1"/>
        </xdr:cNvPicPr>
      </xdr:nvPicPr>
      <xdr:blipFill>
        <a:blip xmlns:r="http://schemas.openxmlformats.org/officeDocument/2006/relationships" r:embed="rId15"/>
        <a:stretch>
          <a:fillRect/>
        </a:stretch>
      </xdr:blipFill>
      <xdr:spPr>
        <a:xfrm>
          <a:off x="5476875" y="21412200"/>
          <a:ext cx="1133333" cy="285714"/>
        </a:xfrm>
        <a:prstGeom prst="rect">
          <a:avLst/>
        </a:prstGeom>
      </xdr:spPr>
    </xdr:pic>
    <xdr:clientData/>
  </xdr:twoCellAnchor>
  <xdr:twoCellAnchor editAs="oneCell">
    <xdr:from>
      <xdr:col>2</xdr:col>
      <xdr:colOff>57150</xdr:colOff>
      <xdr:row>53</xdr:row>
      <xdr:rowOff>38100</xdr:rowOff>
    </xdr:from>
    <xdr:to>
      <xdr:col>2</xdr:col>
      <xdr:colOff>609531</xdr:colOff>
      <xdr:row>53</xdr:row>
      <xdr:rowOff>333338</xdr:rowOff>
    </xdr:to>
    <xdr:pic>
      <xdr:nvPicPr>
        <xdr:cNvPr id="30" name="Picture 29"/>
        <xdr:cNvPicPr>
          <a:picLocks noChangeAspect="1"/>
        </xdr:cNvPicPr>
      </xdr:nvPicPr>
      <xdr:blipFill>
        <a:blip xmlns:r="http://schemas.openxmlformats.org/officeDocument/2006/relationships" r:embed="rId16"/>
        <a:stretch>
          <a:fillRect/>
        </a:stretch>
      </xdr:blipFill>
      <xdr:spPr>
        <a:xfrm>
          <a:off x="4410075" y="21412200"/>
          <a:ext cx="552381" cy="295238"/>
        </a:xfrm>
        <a:prstGeom prst="rect">
          <a:avLst/>
        </a:prstGeom>
      </xdr:spPr>
    </xdr:pic>
    <xdr:clientData/>
  </xdr:twoCellAnchor>
  <xdr:twoCellAnchor editAs="oneCell">
    <xdr:from>
      <xdr:col>0</xdr:col>
      <xdr:colOff>19050</xdr:colOff>
      <xdr:row>54</xdr:row>
      <xdr:rowOff>76200</xdr:rowOff>
    </xdr:from>
    <xdr:to>
      <xdr:col>1</xdr:col>
      <xdr:colOff>3219000</xdr:colOff>
      <xdr:row>54</xdr:row>
      <xdr:rowOff>390486</xdr:rowOff>
    </xdr:to>
    <xdr:pic>
      <xdr:nvPicPr>
        <xdr:cNvPr id="31" name="Picture 30"/>
        <xdr:cNvPicPr>
          <a:picLocks noChangeAspect="1"/>
        </xdr:cNvPicPr>
      </xdr:nvPicPr>
      <xdr:blipFill>
        <a:blip xmlns:r="http://schemas.openxmlformats.org/officeDocument/2006/relationships" r:embed="rId17"/>
        <a:stretch>
          <a:fillRect/>
        </a:stretch>
      </xdr:blipFill>
      <xdr:spPr>
        <a:xfrm>
          <a:off x="19050" y="23898225"/>
          <a:ext cx="3600000" cy="314286"/>
        </a:xfrm>
        <a:prstGeom prst="rect">
          <a:avLst/>
        </a:prstGeom>
      </xdr:spPr>
    </xdr:pic>
    <xdr:clientData/>
  </xdr:twoCellAnchor>
  <xdr:twoCellAnchor editAs="oneCell">
    <xdr:from>
      <xdr:col>3</xdr:col>
      <xdr:colOff>38100</xdr:colOff>
      <xdr:row>60</xdr:row>
      <xdr:rowOff>57150</xdr:rowOff>
    </xdr:from>
    <xdr:to>
      <xdr:col>3</xdr:col>
      <xdr:colOff>1209529</xdr:colOff>
      <xdr:row>60</xdr:row>
      <xdr:rowOff>352388</xdr:rowOff>
    </xdr:to>
    <xdr:pic>
      <xdr:nvPicPr>
        <xdr:cNvPr id="32" name="Picture 31"/>
        <xdr:cNvPicPr>
          <a:picLocks noChangeAspect="1"/>
        </xdr:cNvPicPr>
      </xdr:nvPicPr>
      <xdr:blipFill>
        <a:blip xmlns:r="http://schemas.openxmlformats.org/officeDocument/2006/relationships" r:embed="rId18"/>
        <a:stretch>
          <a:fillRect/>
        </a:stretch>
      </xdr:blipFill>
      <xdr:spPr>
        <a:xfrm>
          <a:off x="4676775" y="17306925"/>
          <a:ext cx="1171429" cy="295238"/>
        </a:xfrm>
        <a:prstGeom prst="rect">
          <a:avLst/>
        </a:prstGeom>
      </xdr:spPr>
    </xdr:pic>
    <xdr:clientData/>
  </xdr:twoCellAnchor>
  <xdr:twoCellAnchor editAs="oneCell">
    <xdr:from>
      <xdr:col>2</xdr:col>
      <xdr:colOff>19050</xdr:colOff>
      <xdr:row>60</xdr:row>
      <xdr:rowOff>47625</xdr:rowOff>
    </xdr:from>
    <xdr:to>
      <xdr:col>2</xdr:col>
      <xdr:colOff>561907</xdr:colOff>
      <xdr:row>60</xdr:row>
      <xdr:rowOff>361911</xdr:rowOff>
    </xdr:to>
    <xdr:pic>
      <xdr:nvPicPr>
        <xdr:cNvPr id="33" name="Picture 32"/>
        <xdr:cNvPicPr>
          <a:picLocks noChangeAspect="1"/>
        </xdr:cNvPicPr>
      </xdr:nvPicPr>
      <xdr:blipFill>
        <a:blip xmlns:r="http://schemas.openxmlformats.org/officeDocument/2006/relationships" r:embed="rId19"/>
        <a:stretch>
          <a:fillRect/>
        </a:stretch>
      </xdr:blipFill>
      <xdr:spPr>
        <a:xfrm>
          <a:off x="3609975" y="17297400"/>
          <a:ext cx="542857" cy="314286"/>
        </a:xfrm>
        <a:prstGeom prst="rect">
          <a:avLst/>
        </a:prstGeom>
      </xdr:spPr>
    </xdr:pic>
    <xdr:clientData/>
  </xdr:twoCellAnchor>
  <xdr:twoCellAnchor editAs="oneCell">
    <xdr:from>
      <xdr:col>0</xdr:col>
      <xdr:colOff>57150</xdr:colOff>
      <xdr:row>61</xdr:row>
      <xdr:rowOff>85725</xdr:rowOff>
    </xdr:from>
    <xdr:to>
      <xdr:col>1</xdr:col>
      <xdr:colOff>3257100</xdr:colOff>
      <xdr:row>61</xdr:row>
      <xdr:rowOff>409535</xdr:rowOff>
    </xdr:to>
    <xdr:pic>
      <xdr:nvPicPr>
        <xdr:cNvPr id="34" name="Picture 33"/>
        <xdr:cNvPicPr>
          <a:picLocks noChangeAspect="1"/>
        </xdr:cNvPicPr>
      </xdr:nvPicPr>
      <xdr:blipFill>
        <a:blip xmlns:r="http://schemas.openxmlformats.org/officeDocument/2006/relationships" r:embed="rId20"/>
        <a:stretch>
          <a:fillRect/>
        </a:stretch>
      </xdr:blipFill>
      <xdr:spPr>
        <a:xfrm>
          <a:off x="57150" y="26527125"/>
          <a:ext cx="3600000" cy="323810"/>
        </a:xfrm>
        <a:prstGeom prst="rect">
          <a:avLst/>
        </a:prstGeom>
      </xdr:spPr>
    </xdr:pic>
    <xdr:clientData/>
  </xdr:twoCellAnchor>
  <xdr:twoCellAnchor editAs="oneCell">
    <xdr:from>
      <xdr:col>3</xdr:col>
      <xdr:colOff>38100</xdr:colOff>
      <xdr:row>67</xdr:row>
      <xdr:rowOff>47625</xdr:rowOff>
    </xdr:from>
    <xdr:to>
      <xdr:col>3</xdr:col>
      <xdr:colOff>1180957</xdr:colOff>
      <xdr:row>67</xdr:row>
      <xdr:rowOff>352387</xdr:rowOff>
    </xdr:to>
    <xdr:pic>
      <xdr:nvPicPr>
        <xdr:cNvPr id="35" name="Picture 34"/>
        <xdr:cNvPicPr>
          <a:picLocks noChangeAspect="1"/>
        </xdr:cNvPicPr>
      </xdr:nvPicPr>
      <xdr:blipFill>
        <a:blip xmlns:r="http://schemas.openxmlformats.org/officeDocument/2006/relationships" r:embed="rId21"/>
        <a:stretch>
          <a:fillRect/>
        </a:stretch>
      </xdr:blipFill>
      <xdr:spPr>
        <a:xfrm>
          <a:off x="4676775" y="18897600"/>
          <a:ext cx="1142857" cy="304762"/>
        </a:xfrm>
        <a:prstGeom prst="rect">
          <a:avLst/>
        </a:prstGeom>
      </xdr:spPr>
    </xdr:pic>
    <xdr:clientData/>
  </xdr:twoCellAnchor>
  <xdr:twoCellAnchor editAs="oneCell">
    <xdr:from>
      <xdr:col>2</xdr:col>
      <xdr:colOff>9525</xdr:colOff>
      <xdr:row>67</xdr:row>
      <xdr:rowOff>57150</xdr:rowOff>
    </xdr:from>
    <xdr:to>
      <xdr:col>2</xdr:col>
      <xdr:colOff>561906</xdr:colOff>
      <xdr:row>67</xdr:row>
      <xdr:rowOff>352388</xdr:rowOff>
    </xdr:to>
    <xdr:pic>
      <xdr:nvPicPr>
        <xdr:cNvPr id="36" name="Picture 35"/>
        <xdr:cNvPicPr>
          <a:picLocks noChangeAspect="1"/>
        </xdr:cNvPicPr>
      </xdr:nvPicPr>
      <xdr:blipFill>
        <a:blip xmlns:r="http://schemas.openxmlformats.org/officeDocument/2006/relationships" r:embed="rId22"/>
        <a:stretch>
          <a:fillRect/>
        </a:stretch>
      </xdr:blipFill>
      <xdr:spPr>
        <a:xfrm>
          <a:off x="3600450" y="18907125"/>
          <a:ext cx="552381" cy="295238"/>
        </a:xfrm>
        <a:prstGeom prst="rect">
          <a:avLst/>
        </a:prstGeom>
      </xdr:spPr>
    </xdr:pic>
    <xdr:clientData/>
  </xdr:twoCellAnchor>
  <xdr:twoCellAnchor editAs="oneCell">
    <xdr:from>
      <xdr:col>3</xdr:col>
      <xdr:colOff>38100</xdr:colOff>
      <xdr:row>71</xdr:row>
      <xdr:rowOff>57150</xdr:rowOff>
    </xdr:from>
    <xdr:to>
      <xdr:col>3</xdr:col>
      <xdr:colOff>1171433</xdr:colOff>
      <xdr:row>71</xdr:row>
      <xdr:rowOff>333340</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4676775" y="20126325"/>
          <a:ext cx="1133333" cy="276190"/>
        </a:xfrm>
        <a:prstGeom prst="rect">
          <a:avLst/>
        </a:prstGeom>
      </xdr:spPr>
    </xdr:pic>
    <xdr:clientData/>
  </xdr:twoCellAnchor>
  <xdr:twoCellAnchor editAs="oneCell">
    <xdr:from>
      <xdr:col>2</xdr:col>
      <xdr:colOff>28575</xdr:colOff>
      <xdr:row>71</xdr:row>
      <xdr:rowOff>47625</xdr:rowOff>
    </xdr:from>
    <xdr:to>
      <xdr:col>2</xdr:col>
      <xdr:colOff>571432</xdr:colOff>
      <xdr:row>71</xdr:row>
      <xdr:rowOff>342863</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3619500" y="20116800"/>
          <a:ext cx="542857" cy="295238"/>
        </a:xfrm>
        <a:prstGeom prst="rect">
          <a:avLst/>
        </a:prstGeom>
      </xdr:spPr>
    </xdr:pic>
    <xdr:clientData/>
  </xdr:twoCellAnchor>
  <xdr:twoCellAnchor editAs="oneCell">
    <xdr:from>
      <xdr:col>0</xdr:col>
      <xdr:colOff>47625</xdr:colOff>
      <xdr:row>72</xdr:row>
      <xdr:rowOff>95250</xdr:rowOff>
    </xdr:from>
    <xdr:to>
      <xdr:col>1</xdr:col>
      <xdr:colOff>3276146</xdr:colOff>
      <xdr:row>72</xdr:row>
      <xdr:rowOff>409536</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47625" y="30956250"/>
          <a:ext cx="3628571" cy="314286"/>
        </a:xfrm>
        <a:prstGeom prst="rect">
          <a:avLst/>
        </a:prstGeom>
      </xdr:spPr>
    </xdr:pic>
    <xdr:clientData/>
  </xdr:twoCellAnchor>
  <xdr:oneCellAnchor>
    <xdr:from>
      <xdr:col>1</xdr:col>
      <xdr:colOff>2676525</xdr:colOff>
      <xdr:row>75</xdr:row>
      <xdr:rowOff>104775</xdr:rowOff>
    </xdr:from>
    <xdr:ext cx="657143" cy="257143"/>
    <xdr:pic>
      <xdr:nvPicPr>
        <xdr:cNvPr id="45" name="Picture 44"/>
        <xdr:cNvPicPr>
          <a:picLocks noChangeAspect="1"/>
        </xdr:cNvPicPr>
      </xdr:nvPicPr>
      <xdr:blipFill>
        <a:blip xmlns:r="http://schemas.openxmlformats.org/officeDocument/2006/relationships" r:embed="rId5"/>
        <a:stretch>
          <a:fillRect/>
        </a:stretch>
      </xdr:blipFill>
      <xdr:spPr>
        <a:xfrm>
          <a:off x="3076575" y="32661225"/>
          <a:ext cx="657143" cy="257143"/>
        </a:xfrm>
        <a:prstGeom prst="rect">
          <a:avLst/>
        </a:prstGeom>
      </xdr:spPr>
    </xdr:pic>
    <xdr:clientData/>
  </xdr:oneCellAnchor>
  <xdr:twoCellAnchor editAs="oneCell">
    <xdr:from>
      <xdr:col>1</xdr:col>
      <xdr:colOff>885825</xdr:colOff>
      <xdr:row>74</xdr:row>
      <xdr:rowOff>142875</xdr:rowOff>
    </xdr:from>
    <xdr:to>
      <xdr:col>2</xdr:col>
      <xdr:colOff>590549</xdr:colOff>
      <xdr:row>74</xdr:row>
      <xdr:rowOff>809626</xdr:rowOff>
    </xdr:to>
    <xdr:pic>
      <xdr:nvPicPr>
        <xdr:cNvPr id="46" name="Picture 45"/>
        <xdr:cNvPicPr>
          <a:picLocks noChangeAspect="1"/>
        </xdr:cNvPicPr>
      </xdr:nvPicPr>
      <xdr:blipFill>
        <a:blip xmlns:r="http://schemas.openxmlformats.org/officeDocument/2006/relationships" r:embed="rId4"/>
        <a:stretch>
          <a:fillRect/>
        </a:stretch>
      </xdr:blipFill>
      <xdr:spPr>
        <a:xfrm>
          <a:off x="1285875" y="30765750"/>
          <a:ext cx="3105149" cy="6667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University%20New%20Grading%20Format%2004-01-2023%20(Recover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930.635761921294" createdVersion="6" refreshedVersion="6" minRefreshableVersion="3" recordCount="55">
  <cacheSource type="worksheet">
    <worksheetSource ref="A2:P57" sheet="QnM (55)-Response" r:id="rId2"/>
  </cacheSource>
  <cacheFields count="16">
    <cacheField name="S._x000a_No" numFmtId="0">
      <sharedItems containsSemiMixedTypes="0" containsString="0" containsNumber="1" containsInteger="1" minValue="1" maxValue="55"/>
    </cacheField>
    <cacheField name="Criteria_x000a_©" numFmtId="0">
      <sharedItems count="7">
        <s v="1. Curricular Aspects"/>
        <s v="2. Teaching-Learning and Evaluation"/>
        <s v="3. Research, Innovations and Extension"/>
        <s v="4. Infrastructure and Learning Resources"/>
        <s v="5. Student Support and Progression"/>
        <s v="6. Governance, Leadership and Management"/>
        <s v="7. Institutional Values and Best Practices"/>
      </sharedItems>
    </cacheField>
    <cacheField name="Key_x000a_Indicator_x000a_ (KI)" numFmtId="0">
      <sharedItems count="29">
        <s v="1.2 Academic Flexibility"/>
        <s v="1.3 Curriculum Enrichment"/>
        <s v="1.4 Feedback System"/>
        <s v="2.1 Student Enrolment and Profile"/>
        <s v="2.2 Catering to Student Diversity"/>
        <s v="2.4 Teacher Profile and Quality"/>
        <s v="2.5 Evaluation Process and Reforms"/>
        <s v="2.6 Student Performance and Learning Outcomes"/>
        <s v="2.7 Student Satisfaction Survey"/>
        <s v="3.1 Promotion of Research and Facilities"/>
        <s v="3.2 Resource Mobilization for Research"/>
        <s v="3.3 Innovation Ecosystem"/>
        <s v="3.4 Research Publications and Awards"/>
        <s v="3.5 Consultancy"/>
        <s v="3.6 Extension Activities"/>
        <s v="3.7 Collaboration"/>
        <s v="4.1 Physical Facilities"/>
        <s v="4.2 Library as a Learning Resource"/>
        <s v="4.3 IT Infrastructure"/>
        <s v="4.4 Maintenance of Campus Infrastructure"/>
        <s v="5.1 Student Support"/>
        <s v="5.2 Student Progression"/>
        <s v="5.3 Student Participation and Activities"/>
        <s v="5.4 Alumni Engagement"/>
        <s v="6.2 Strategy Development and Deployment"/>
        <s v="6.3 Faculty Empowerment Strategies"/>
        <s v="6.4 Financial Management and Resource Mobilization"/>
        <s v="6.5 Internal Quality Assurance System (IQAS)"/>
        <s v="7.1 Institutional Values and Social Responsibilities"/>
      </sharedItems>
    </cacheField>
    <cacheField name="Metric_x000a_(M)_x000a_Type" numFmtId="0">
      <sharedItems/>
    </cacheField>
    <cacheField name="Metric_x000a_(M)_x000a_Num" numFmtId="0">
      <sharedItems count="55">
        <s v="1.2.1"/>
        <s v="1.3.2"/>
        <s v="1.3.3"/>
        <s v="1.4.1"/>
        <s v="2.1.1"/>
        <s v="2.1.2"/>
        <s v="2.2.2"/>
        <s v="2.4.1"/>
        <s v="2.4.2"/>
        <s v="2.4.3"/>
        <s v="2.5.1"/>
        <s v="2.5.2"/>
        <s v="2.5.3"/>
        <s v="2.6.2"/>
        <s v="2.7.1"/>
        <s v="3.1.2"/>
        <s v="3.1.3"/>
        <s v="3.1.4"/>
        <s v="3.2.1"/>
        <s v="3.2.2"/>
        <s v="3.3.2"/>
        <s v="3.4.1"/>
        <s v="3.4.2"/>
        <s v="3.4.3"/>
        <s v="3.4.4"/>
        <s v="3.4.5"/>
        <s v="3.4.6"/>
        <s v="3.4.7"/>
        <s v="3.4.8"/>
        <s v="3.5.1"/>
        <s v="3.6.2"/>
        <s v="3.7.1"/>
        <s v="4.1.2"/>
        <s v="4.2.2"/>
        <s v="4.3.2"/>
        <s v="4.3.3"/>
        <s v="4.4.1"/>
        <s v="5.1.1"/>
        <s v="5.1.3"/>
        <s v="5.1.4"/>
        <s v="5.2.1"/>
        <s v="5.2.2"/>
        <s v="5.2.3"/>
        <s v="5.3.1"/>
        <s v="5.3.3"/>
        <s v="5.4.1"/>
        <s v="6.2.2"/>
        <s v="6.3.2"/>
        <s v="6.3.3"/>
        <s v="6.4.2"/>
        <s v="6.5.2"/>
        <s v="7.1.10"/>
        <s v="7.1.2"/>
        <s v="7.1.4"/>
        <s v="7.1.6"/>
      </sharedItems>
    </cacheField>
    <cacheField name="Metric (M) Description" numFmtId="0">
      <sharedItems longText="1"/>
    </cacheField>
    <cacheField name="M_x000a_Wt" numFmtId="0">
      <sharedItems containsSemiMixedTypes="0" containsString="0" containsNumber="1" containsInteger="1" minValue="3" maxValue="40"/>
    </cacheField>
    <cacheField name="KI_x000a_Wt" numFmtId="0">
      <sharedItems containsString="0" containsBlank="1" containsNumber="1" containsInteger="1" minValue="5" maxValue="120"/>
    </cacheField>
    <cacheField name="©_x000a_Wt" numFmtId="0">
      <sharedItems containsString="0" containsBlank="1" containsNumber="1" containsInteger="1" minValue="20" maxValue="223"/>
    </cacheField>
    <cacheField name="Response" numFmtId="0">
      <sharedItems containsNonDate="0" containsString="0" containsBlank="1"/>
    </cacheField>
    <cacheField name="Metric_x000a_Grade_x000a_scale_x000a_(0-4)" numFmtId="0">
      <sharedItems containsMixedTypes="1" containsNumber="1" containsInteger="1" minValue="0" maxValue="0"/>
    </cacheField>
    <cacheField name="M_x000a_wise weighted Grade points" numFmtId="0">
      <sharedItems containsSemiMixedTypes="0" containsString="0" containsNumber="1" containsInteger="1" minValue="0" maxValue="0"/>
    </cacheField>
    <cacheField name="KIwise_x000a_weighted_x000a_Grade_x000a_points" numFmtId="0">
      <sharedItems containsString="0" containsBlank="1" containsNumber="1" containsInteger="1" minValue="0" maxValue="0"/>
    </cacheField>
    <cacheField name="KIwise_x000a_weighted_x000a_Grade_x000a_points_x000a_Average" numFmtId="0">
      <sharedItems containsString="0" containsBlank="1" containsNumber="1" containsInteger="1" minValue="0" maxValue="0"/>
    </cacheField>
    <cacheField name="©Wise_x000a_Weighted _x000a_Average" numFmtId="0">
      <sharedItems containsString="0" containsBlank="1" containsNumber="1" containsInteger="1" minValue="0" maxValue="0"/>
    </cacheField>
    <cacheField name="©Wise_x000a_Weighted_x000a_Grade_x000a_Point_x000a_Average"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
  <r>
    <n v="1"/>
    <x v="0"/>
    <x v="0"/>
    <s v="QnM"/>
    <x v="0"/>
    <s v="Percentage of new courses introduced out of the total number of courses across all programmes offered during the last five years"/>
    <n v="30"/>
    <n v="30"/>
    <n v="85"/>
    <m/>
    <n v="0"/>
    <n v="0"/>
    <n v="0"/>
    <n v="0"/>
    <n v="0"/>
    <n v="0"/>
  </r>
  <r>
    <n v="2"/>
    <x v="0"/>
    <x v="1"/>
    <s v="QnM"/>
    <x v="1"/>
    <s v="Number of certificate / value-added courses / Diploma Programme/ online courses of MOOCS / SWAYAM / e_Pathshala/ NPTEL etc. where the students of the institution have enrolled and successfully completed"/>
    <n v="30"/>
    <n v="35"/>
    <m/>
    <m/>
    <n v="0"/>
    <n v="0"/>
    <n v="0"/>
    <n v="0"/>
    <m/>
    <m/>
  </r>
  <r>
    <n v="3"/>
    <x v="0"/>
    <x v="1"/>
    <s v="QnM"/>
    <x v="2"/>
    <s v="Percentage of Programmes that have components of field projects / research projects / internships during last five years"/>
    <n v="5"/>
    <m/>
    <m/>
    <m/>
    <n v="0"/>
    <n v="0"/>
    <m/>
    <m/>
    <m/>
    <m/>
  </r>
  <r>
    <n v="4"/>
    <x v="0"/>
    <x v="2"/>
    <s v="QnM"/>
    <x v="3"/>
    <s v="Structured feedback for curriculum and its transactions is regularly obtained from stakeholders like Students, Teachers, Employers, Alumni, Academic peers etc., and Feedback processes of the institution may be classified as follows:_x000a_A. Feedback collected, analysed, action taken &amp; communicated to relevant body and feedback hosted on the institutional website_x000a_B. Feedback collected, analysed, action has been taken and communicated to the relevant body_x000a_C. Feedback collected and analysed_x000a_D. Feedback collected_x000a_E. Feedback not collected"/>
    <n v="20"/>
    <n v="20"/>
    <m/>
    <m/>
    <n v="0"/>
    <n v="0"/>
    <n v="0"/>
    <n v="0"/>
    <m/>
    <m/>
  </r>
  <r>
    <n v="5"/>
    <x v="1"/>
    <x v="3"/>
    <s v="QnM"/>
    <x v="4"/>
    <s v="Enrollment Percentage"/>
    <n v="5"/>
    <n v="10"/>
    <n v="160"/>
    <m/>
    <n v="0"/>
    <n v="0"/>
    <n v="0"/>
    <n v="0"/>
    <n v="0"/>
    <n v="0"/>
  </r>
  <r>
    <n v="6"/>
    <x v="1"/>
    <x v="4"/>
    <s v="QnM"/>
    <x v="5"/>
    <s v="Percentage of seats filled against reserved categories (SC, ST, OBC, etc.) as per applicable reservation policy for the first year admission year-wise during the last five years"/>
    <n v="5"/>
    <m/>
    <m/>
    <m/>
    <n v="0"/>
    <n v="0"/>
    <m/>
    <m/>
    <m/>
    <m/>
  </r>
  <r>
    <n v="7"/>
    <x v="1"/>
    <x v="4"/>
    <s v="QnM"/>
    <x v="6"/>
    <s v="Student - Full time teacher ratio (Data for the latest completed academic year)"/>
    <n v="15"/>
    <n v="15"/>
    <m/>
    <m/>
    <n v="0"/>
    <n v="0"/>
    <n v="0"/>
    <n v="0"/>
    <m/>
    <m/>
  </r>
  <r>
    <n v="8"/>
    <x v="1"/>
    <x v="5"/>
    <s v="QnM"/>
    <x v="7"/>
    <s v="Percentage of full time teachers appointed against the number of sanctioned posts during the last five years"/>
    <n v="10"/>
    <n v="60"/>
    <m/>
    <m/>
    <n v="0"/>
    <n v="0"/>
    <n v="0"/>
    <n v="0"/>
    <m/>
    <m/>
  </r>
  <r>
    <n v="9"/>
    <x v="1"/>
    <x v="5"/>
    <s v="QnM"/>
    <x v="8"/>
    <s v="Percentage of full time teachers with Ph.D./D.M/M.Ch./D.N.B/ Superspeciality/L.L.D/D.S.C/D.Litt. during the last five years"/>
    <n v="40"/>
    <m/>
    <m/>
    <m/>
    <n v="0"/>
    <n v="0"/>
    <m/>
    <m/>
    <m/>
    <m/>
  </r>
  <r>
    <n v="10"/>
    <x v="1"/>
    <x v="5"/>
    <s v="QnM"/>
    <x v="9"/>
    <s v="Average teaching experience of full time teachers (Data to be provided only for the latest completed academic year, in number of years)"/>
    <n v="10"/>
    <m/>
    <m/>
    <m/>
    <n v="0"/>
    <n v="0"/>
    <m/>
    <m/>
    <m/>
    <m/>
  </r>
  <r>
    <n v="11"/>
    <x v="1"/>
    <x v="6"/>
    <s v="QnM"/>
    <x v="10"/>
    <s v="Average number of days from the date of last semester-end/ year- end examination till the last date of declaration of results year-wise during the last five years"/>
    <n v="10"/>
    <n v="30"/>
    <m/>
    <m/>
    <b v="0"/>
    <n v="0"/>
    <n v="0"/>
    <n v="0"/>
    <m/>
    <m/>
  </r>
  <r>
    <n v="12"/>
    <x v="1"/>
    <x v="6"/>
    <s v="QnM"/>
    <x v="11"/>
    <s v="Percentage of student complaints/grievances about evaluation against total number of students appeared in the examinations during the last five years"/>
    <n v="10"/>
    <m/>
    <m/>
    <m/>
    <b v="0"/>
    <n v="0"/>
    <m/>
    <m/>
    <m/>
    <m/>
  </r>
  <r>
    <n v="13"/>
    <x v="1"/>
    <x v="6"/>
    <s v="QnM"/>
    <x v="12"/>
    <s v="Status of automation of Examination division along with approved Examination Manual/ordinance_x000a_A. 100% automation of entire division &amp; implementation of Examination Management System (EMS)_x000a_B. Only student registration, Hall ticket issue &amp; Result Processing_x000a_C. Only student registration and result processing_x000a_D. Only result processing_x000a_E. Only manual methodology"/>
    <n v="10"/>
    <m/>
    <m/>
    <m/>
    <n v="0"/>
    <n v="0"/>
    <m/>
    <m/>
    <m/>
    <m/>
  </r>
  <r>
    <n v="14"/>
    <x v="1"/>
    <x v="7"/>
    <s v="QnM"/>
    <x v="13"/>
    <s v="Pass percentage of students (excluding backlog students) (Data to be provided only for the latest completed academic year)"/>
    <n v="15"/>
    <n v="15"/>
    <m/>
    <m/>
    <n v="0"/>
    <n v="0"/>
    <n v="0"/>
    <n v="0"/>
    <m/>
    <m/>
  </r>
  <r>
    <n v="15"/>
    <x v="1"/>
    <x v="8"/>
    <s v="QnM"/>
    <x v="14"/>
    <s v="Online Student Satisfaction Survey regarding the teaching-learning process._x000a_( Online survey to be conducted)"/>
    <n v="30"/>
    <n v="30"/>
    <m/>
    <m/>
    <n v="0"/>
    <n v="0"/>
    <n v="0"/>
    <n v="0"/>
    <m/>
    <m/>
  </r>
  <r>
    <n v="16"/>
    <x v="2"/>
    <x v="9"/>
    <s v="QnM"/>
    <x v="15"/>
    <s v="The institution provides seed money to its teachers for research (average per year; INR in Lakhs)"/>
    <n v="3"/>
    <n v="18"/>
    <n v="223"/>
    <m/>
    <n v="0"/>
    <n v="0"/>
    <n v="0"/>
    <n v="0"/>
    <n v="0"/>
    <n v="0"/>
  </r>
  <r>
    <n v="17"/>
    <x v="2"/>
    <x v="9"/>
    <s v="QnM"/>
    <x v="16"/>
    <s v="Percentage of teachers receiving national/ international fellowship/financial support by various agencies for advanced studies/ research during the last five years"/>
    <n v="5"/>
    <m/>
    <m/>
    <m/>
    <n v="0"/>
    <n v="0"/>
    <m/>
    <m/>
    <m/>
    <m/>
  </r>
  <r>
    <n v="18"/>
    <x v="2"/>
    <x v="9"/>
    <s v="QnM"/>
    <x v="17"/>
    <s v="Percentage of JRFs, SRFs among the enrolled PhD scholars in the institution during the last five years"/>
    <n v="10"/>
    <m/>
    <m/>
    <m/>
    <n v="0"/>
    <n v="0"/>
    <m/>
    <m/>
    <m/>
    <m/>
  </r>
  <r>
    <n v="19"/>
    <x v="2"/>
    <x v="10"/>
    <s v="QnM"/>
    <x v="18"/>
    <s v="Research funding received by the institution and its faculties through Government and non-government sources such as industry, corporate houses, international bodies for research project, Endowment Research Chairs during the last five years (INR in Lakhs)"/>
    <n v="25"/>
    <n v="40"/>
    <m/>
    <m/>
    <n v="0"/>
    <n v="0"/>
    <n v="0"/>
    <n v="0"/>
    <m/>
    <m/>
  </r>
  <r>
    <n v="20"/>
    <x v="2"/>
    <x v="10"/>
    <s v="QnM"/>
    <x v="19"/>
    <s v="Number of research projects per teacher funded by government, non-government , industry, corporate houses, international bodies during the last five years"/>
    <n v="15"/>
    <m/>
    <m/>
    <m/>
    <n v="0"/>
    <n v="0"/>
    <m/>
    <m/>
    <m/>
    <m/>
  </r>
  <r>
    <n v="21"/>
    <x v="2"/>
    <x v="11"/>
    <s v="QnM"/>
    <x v="20"/>
    <s v="Number of awards received for research/innovations by the institution/teachers/research scholars/students during the last five years"/>
    <n v="5"/>
    <n v="5"/>
    <m/>
    <m/>
    <n v="0"/>
    <n v="0"/>
    <n v="0"/>
    <n v="0"/>
    <m/>
    <m/>
  </r>
  <r>
    <n v="22"/>
    <x v="2"/>
    <x v="12"/>
    <s v="QnM"/>
    <x v="21"/>
    <s v="The institution ensures implementation of its stated Code of Ethics for research_x000a_3.4.1.1The institution has a stated Code of Ethics for research and the implementation of which is ensured through the following:_x000a_1. Inclusion of research ethics in the research methodology course work_x000a_2. Presence of institutional Ethics committees (Animal, chemical,bio-ethics etc.,)_x000a_3. Plagiarism check_x000a_4. Research Advisory Committee_x000a_Options:_x000a_A. All of the above_x000a_B. Any 3 of the above_x000a_C. Any 2 of the above_x000a_D. Any 1 of the above_x000a_E. None of the above(Opt any one)"/>
    <n v="5"/>
    <n v="120"/>
    <m/>
    <m/>
    <n v="0"/>
    <n v="0"/>
    <n v="0"/>
    <n v="0"/>
    <m/>
    <m/>
  </r>
  <r>
    <n v="23"/>
    <x v="2"/>
    <x v="12"/>
    <s v="QnM"/>
    <x v="22"/>
    <s v="Number of Patents awarded during the last five years"/>
    <n v="15"/>
    <m/>
    <m/>
    <m/>
    <n v="0"/>
    <n v="0"/>
    <m/>
    <m/>
    <m/>
    <m/>
  </r>
  <r>
    <n v="24"/>
    <x v="2"/>
    <x v="12"/>
    <s v="QnM"/>
    <x v="23"/>
    <s v="Number of Ph.Ds awarded per recognized guide during the last five years"/>
    <n v="15"/>
    <m/>
    <m/>
    <m/>
    <n v="0"/>
    <n v="0"/>
    <m/>
    <m/>
    <m/>
    <m/>
  </r>
  <r>
    <n v="25"/>
    <x v="2"/>
    <x v="12"/>
    <s v="QnM"/>
    <x v="24"/>
    <s v="Number of research papers published per teacher in the Journals as notified on UGC CARE list during the last five years"/>
    <n v="20"/>
    <m/>
    <m/>
    <m/>
    <n v="0"/>
    <n v="0"/>
    <m/>
    <m/>
    <m/>
    <m/>
  </r>
  <r>
    <n v="26"/>
    <x v="2"/>
    <x v="12"/>
    <s v="QnM"/>
    <x v="25"/>
    <s v="Number of books and chapters in edited volumes published per teacher during the last five years"/>
    <n v="10"/>
    <m/>
    <m/>
    <m/>
    <n v="0"/>
    <n v="0"/>
    <m/>
    <m/>
    <m/>
    <m/>
  </r>
  <r>
    <n v="27"/>
    <x v="2"/>
    <x v="12"/>
    <s v="QnM"/>
    <x v="26"/>
    <s v="E-content is developed by teachers :_x000a_1. For e-PG-Pathshala_x000a_2. For CEC (Undergraduate)_x000a_3. For SWAYAM_x000a_4. For other MOOCs platforms_x000a_5. Any other Government Initiatives_x000a_6. For Institutional LMS_x000a_Options:_x000a_A. Any 4 or more of the above_x000a_B. Any 3 of the above_x000a_C. Any 2 of the above_x000a_D. Any 1 of the above_x000a_E. None of the above"/>
    <n v="15"/>
    <m/>
    <m/>
    <m/>
    <n v="0"/>
    <n v="0"/>
    <m/>
    <m/>
    <m/>
    <m/>
  </r>
  <r>
    <n v="28"/>
    <x v="2"/>
    <x v="12"/>
    <s v="QnM"/>
    <x v="27"/>
    <s v="Bibliometrics of the publications during the last five years based on average Citation Index in Scopus/ Web of Science/PubMed_x000a_Data to be provided for the last five years:_x000a_ Title of the paper_x000a_ Name of the author_x000a_ Title of the journal_x000a_ Year of publication_x000a_ Citation Index"/>
    <n v="20"/>
    <m/>
    <m/>
    <m/>
    <n v="0"/>
    <n v="0"/>
    <m/>
    <m/>
    <m/>
    <m/>
  </r>
  <r>
    <n v="29"/>
    <x v="2"/>
    <x v="12"/>
    <s v="QnM"/>
    <x v="28"/>
    <s v="Bibliometrics of the publications during the last five years based on Scopus/ Web of Science – h-Index of the University_x000a_Data to be provided for the last five years:_x000a_ Title of the paper_x000a_ Name of the author_x000a_ Title of the journal_x000a_ Year of publication_x000a_ H index"/>
    <n v="20"/>
    <m/>
    <m/>
    <m/>
    <n v="0"/>
    <n v="0"/>
    <m/>
    <m/>
    <m/>
    <m/>
  </r>
  <r>
    <n v="30"/>
    <x v="2"/>
    <x v="13"/>
    <s v="QnM"/>
    <x v="29"/>
    <s v="Revenue generated from consultancy and corporate training during the last five years (INR in Lakhs)"/>
    <n v="20"/>
    <n v="20"/>
    <m/>
    <m/>
    <n v="0"/>
    <n v="0"/>
    <n v="0"/>
    <n v="0"/>
    <m/>
    <m/>
  </r>
  <r>
    <n v="31"/>
    <x v="2"/>
    <x v="14"/>
    <s v="QnM"/>
    <x v="30"/>
    <s v="Number of extension and outreach programs conducted through organized forums by the institution during the last five years"/>
    <n v="10"/>
    <n v="10"/>
    <m/>
    <m/>
    <n v="0"/>
    <n v="0"/>
    <n v="0"/>
    <n v="0"/>
    <m/>
    <m/>
  </r>
  <r>
    <n v="32"/>
    <x v="2"/>
    <x v="15"/>
    <s v="QnM"/>
    <x v="31"/>
    <s v="Number of functional MoUs /linkage with institutions/ industries in India and abroad for internship, on-the-job training, project work, student / faculty exchange and collaborative research during the last five years"/>
    <n v="10"/>
    <n v="10"/>
    <m/>
    <m/>
    <n v="0"/>
    <n v="0"/>
    <n v="0"/>
    <n v="0"/>
    <m/>
    <m/>
  </r>
  <r>
    <n v="33"/>
    <x v="3"/>
    <x v="16"/>
    <s v="QnM"/>
    <x v="32"/>
    <s v="Percentage of expenditure excluding salary, for infrastructure development and augmentation during the last five years (INR in Lakhs)"/>
    <n v="10"/>
    <n v="10"/>
    <n v="40"/>
    <m/>
    <n v="0"/>
    <n v="0"/>
    <n v="0"/>
    <n v="0"/>
    <n v="0"/>
    <n v="0"/>
  </r>
  <r>
    <n v="34"/>
    <x v="3"/>
    <x v="17"/>
    <s v="QnM"/>
    <x v="33"/>
    <s v="Percentage expenditure for purchase of books/ e-books and subscription to journals/e-journals during the last five years (INR in Lakhs)"/>
    <n v="5"/>
    <n v="5"/>
    <m/>
    <m/>
    <n v="0"/>
    <n v="0"/>
    <n v="0"/>
    <n v="0"/>
    <m/>
    <m/>
  </r>
  <r>
    <n v="35"/>
    <x v="3"/>
    <x v="18"/>
    <s v="QnM"/>
    <x v="34"/>
    <s v="Student - Computer ratio (Data to be provided only for the latest completed academic year)"/>
    <n v="10"/>
    <n v="15"/>
    <m/>
    <m/>
    <b v="0"/>
    <n v="0"/>
    <n v="0"/>
    <n v="0"/>
    <m/>
    <m/>
  </r>
  <r>
    <n v="36"/>
    <x v="3"/>
    <x v="18"/>
    <s v="QnM"/>
    <x v="35"/>
    <s v="Institution has the following Facilities for e-content and other resource development_x000a_1. Audio visual center, mixing equipment, editing facilities and Media Studio_x000a_2. Lecture Capturing System(LCS)_x000a_3. Central Instrumentation Centre_x000a_4. Animal House_x000a_5. Museum_x000a_6. Business Lab_x000a_7. Research/statistical database_x000a_8. Moot court_x000a_9. Theatre_x000a_10. Art Gallery_x000a_11. Any other facility to support research_x000a_Options:_x000a_A. Any 7 or more of the above_x000a_B. Any 6 of the above_x000a_C. Any 5 of the above_x000a_D. Any 3-4 of the above_x000a_E. Any 2 or below"/>
    <n v="5"/>
    <m/>
    <m/>
    <m/>
    <n v="0"/>
    <n v="0"/>
    <m/>
    <m/>
    <m/>
    <m/>
  </r>
  <r>
    <n v="37"/>
    <x v="3"/>
    <x v="19"/>
    <s v="QnM"/>
    <x v="36"/>
    <s v="Percentage expenditure incurred on maintenance of physical facilities and academic support facilities excluding salary component during the last five years"/>
    <n v="10"/>
    <n v="10"/>
    <m/>
    <m/>
    <n v="0"/>
    <n v="0"/>
    <n v="0"/>
    <n v="0"/>
    <m/>
    <m/>
  </r>
  <r>
    <n v="38"/>
    <x v="4"/>
    <x v="20"/>
    <s v="QnM"/>
    <x v="37"/>
    <s v="Percentage of students benefited by scholarships and freeships provided by the institution, Government and non-government bodies, industries, individuals, philanthropists during the last five years"/>
    <n v="15"/>
    <n v="25"/>
    <n v="85"/>
    <m/>
    <n v="0"/>
    <n v="0"/>
    <n v="0"/>
    <n v="0"/>
    <n v="0"/>
    <n v="0"/>
  </r>
  <r>
    <n v="39"/>
    <x v="4"/>
    <x v="20"/>
    <s v="QnM"/>
    <x v="38"/>
    <s v="Following Capacity development and skills enhancement initiatives are undertaken by the institution for: 1. Soft skills 2. Language and communication skills 3. Life skills (Yoga, physical fitness, health and hygiene, self-employment and entrepreneurial skills) 4. Awareness of trends in technology_x000a_Options:_x000a_A. All of the above_x000a_B. Any 3 of the above_x000a_C. Any 2 of the above_x000a_D. Any1of the above_x000a_E. None of the above"/>
    <n v="5"/>
    <m/>
    <m/>
    <m/>
    <n v="0"/>
    <n v="0"/>
    <m/>
    <m/>
    <m/>
    <m/>
  </r>
  <r>
    <n v="40"/>
    <x v="4"/>
    <x v="20"/>
    <s v="QnM"/>
    <x v="39"/>
    <s v="The Institution adopts the following for redressal of student grievances including sexual harassment and ragging cases_x000a_1. Implementation of guidelines of statutory/regulatory bodies_x000a_2. Organisation-wide awareness and undertakings on policies with zero tolerance_x000a_3. Mechanisms for submission of online/offline students’ grievances_x000a_4. Timely redressal of the grievances through appropriate committees_x000a_A. All of the above_x000a_B. Any 3 of the above_x000a_C. Any 2 of the above_x000a_D. Any1 of the above_x000a_E. None of the above"/>
    <n v="5"/>
    <m/>
    <m/>
    <m/>
    <n v="0"/>
    <n v="0"/>
    <m/>
    <m/>
    <m/>
    <m/>
  </r>
  <r>
    <n v="41"/>
    <x v="4"/>
    <x v="21"/>
    <s v="QnM"/>
    <x v="40"/>
    <s v="Percentage of placement of outgoing students during the last five years"/>
    <n v="15"/>
    <n v="45"/>
    <m/>
    <m/>
    <n v="0"/>
    <n v="0"/>
    <n v="0"/>
    <n v="0"/>
    <m/>
    <m/>
  </r>
  <r>
    <n v="42"/>
    <x v="4"/>
    <x v="21"/>
    <s v="QnM"/>
    <x v="41"/>
    <s v="Percentage of graduated students who have progressed to higher education year-wise during last five years"/>
    <n v="15"/>
    <m/>
    <m/>
    <m/>
    <n v="0"/>
    <n v="0"/>
    <m/>
    <m/>
    <m/>
    <m/>
  </r>
  <r>
    <n v="43"/>
    <x v="4"/>
    <x v="21"/>
    <s v="QnM"/>
    <x v="42"/>
    <s v="Percentage of students qualifying in state/National/International level Examination during last five years (eg. SLET, NET, UPSC etc)"/>
    <n v="15"/>
    <m/>
    <m/>
    <m/>
    <n v="0"/>
    <n v="0"/>
    <m/>
    <m/>
    <m/>
    <m/>
  </r>
  <r>
    <n v="44"/>
    <x v="4"/>
    <x v="22"/>
    <s v="QnM"/>
    <x v="43"/>
    <s v="Number of awards/medals won by students for outstanding performance in sports/cultural activities at inter-university/state/national/international events (award for a team event should be counted as one) during the last five years"/>
    <n v="5"/>
    <n v="10"/>
    <m/>
    <m/>
    <n v="0"/>
    <n v="0"/>
    <n v="0"/>
    <n v="0"/>
    <m/>
    <m/>
  </r>
  <r>
    <n v="45"/>
    <x v="4"/>
    <x v="22"/>
    <s v="QnM"/>
    <x v="44"/>
    <s v="The institution conducts /organizes following activities_x000a_1. Sports competitions/events_x000a_2.Cultural competitions/events_x000a_3. Technical fest/academic fests_x000a_4. Any other events through active clubs and forums_x000a_Options:_x000a_A. All four of the above_x000a_B. Any three of the above_x000a_C. Any two of the above_x000a_D. Any one of the above_x000a_E. None of the above"/>
    <n v="5"/>
    <m/>
    <m/>
    <m/>
    <n v="0"/>
    <n v="0"/>
    <m/>
    <m/>
    <m/>
    <m/>
  </r>
  <r>
    <n v="46"/>
    <x v="4"/>
    <x v="23"/>
    <s v="QnM"/>
    <x v="45"/>
    <s v="Alumni contribution during the last five years (INR in lakhs)to the University through registered Alumni Association"/>
    <n v="5"/>
    <n v="5"/>
    <m/>
    <m/>
    <n v="0"/>
    <n v="0"/>
    <n v="0"/>
    <n v="0"/>
    <m/>
    <m/>
  </r>
  <r>
    <n v="47"/>
    <x v="5"/>
    <x v="24"/>
    <s v="QnM"/>
    <x v="46"/>
    <s v="Institution Implements e-governance in its operations_x000a_6.2.2.1 e-governance is implemented covering the following areas of operations:_x000a_1. Administration including complaint management_x000a_2. Finance and Accounts_x000a_3. Student Admission and Support_x000a_4. Examinations_x000a_Options:_x000a_A. All of the above_x000a_B. Any3 of the above_x000a_C. Any2 of the above_x000a_D. Any1 of the above_x000a_E. None of the above"/>
    <n v="5"/>
    <n v="5"/>
    <n v="48"/>
    <m/>
    <n v="0"/>
    <n v="0"/>
    <n v="0"/>
    <n v="0"/>
    <n v="0"/>
    <n v="0"/>
  </r>
  <r>
    <n v="48"/>
    <x v="5"/>
    <x v="25"/>
    <s v="QnM"/>
    <x v="47"/>
    <s v="Percentage of teachers provided with financial support to attend conferences/workshops and towards membership fee of professional bodies during the last five years"/>
    <n v="15"/>
    <n v="21"/>
    <m/>
    <m/>
    <n v="0"/>
    <n v="0"/>
    <n v="0"/>
    <n v="0"/>
    <m/>
    <m/>
  </r>
  <r>
    <n v="49"/>
    <x v="5"/>
    <x v="25"/>
    <s v="QnM"/>
    <x v="48"/>
    <s v="Percentage of teachers undergoing online/ face-to-face Faculty Development Programmes (FDP)/ Management Development Programs (MDP) during the last five years_x000a_(Professional Development Programmes, Orientation/Induction Programmes, Refresher Course, Short Term Course )"/>
    <n v="6"/>
    <m/>
    <m/>
    <m/>
    <n v="0"/>
    <n v="0"/>
    <m/>
    <m/>
    <m/>
    <m/>
  </r>
  <r>
    <n v="50"/>
    <x v="5"/>
    <x v="26"/>
    <s v="QnM"/>
    <x v="49"/>
    <s v="Funds / Grants received from government bodies/non government and philanthropists during the last five years for development and maintenance of infrastructure (not covered under Criteria III and V ) (INR in Lakhs)"/>
    <n v="12"/>
    <n v="12"/>
    <m/>
    <m/>
    <n v="0"/>
    <n v="0"/>
    <n v="0"/>
    <n v="0"/>
    <m/>
    <m/>
  </r>
  <r>
    <n v="51"/>
    <x v="5"/>
    <x v="27"/>
    <s v="QnM"/>
    <x v="50"/>
    <s v="Institution has adopted the following for Quality assurance:_x000a_1. Academic and Administrative Audit (AAA) and follow up action taken_x000a_2.Conferences, Seminars, Workshops on quality conducted_x000a_3. Collaborative quality initiatives with other institution(s)_x000a_4.Orientation programme on quality issues for teachers and students_x000a_5. Participation in NIRF and other recognized ranking like Shanghai Ranking, QS Ranking Times Ranking etc_x000a_6.Any other quality audit recognized by state, national or international agencies_x000a_Options:_x000a_A. Any 5 or more of the above_x000a_B. Any4 of the above_x000a_C. Any3 of the above_x000a_D. Any2 of the above_x000a_E. Any1of the above"/>
    <n v="10"/>
    <n v="10"/>
    <m/>
    <m/>
    <n v="0"/>
    <n v="0"/>
    <n v="0"/>
    <n v="0"/>
    <m/>
    <m/>
  </r>
  <r>
    <n v="52"/>
    <x v="6"/>
    <x v="28"/>
    <s v="QnM"/>
    <x v="51"/>
    <s v="The Institution has a prescribed code of conduct for students, teachers, administrators and other staff and conducts periodic programmes in this regard._x000a_1. The institutional Code of Conduct principles are displayed on the website_x000a_2. There is a committee to monitor adherence to the institutional Code of Conduct principles_x000a_3. Institution organizes professional ethics programmes for students,_x000a_teachers, administrators and other staff_x000a_4. Annual awareness programmes on Code of Conduct are organized_x000a_Options:_x000a_A. All of the above_x000a_B. Any3 of the above_x000a_C. Any2 of the above_x000a_D. Any1of the above_x000a_E. None of the above"/>
    <n v="5"/>
    <n v="20"/>
    <n v="20"/>
    <m/>
    <n v="0"/>
    <n v="0"/>
    <n v="0"/>
    <n v="0"/>
    <n v="0"/>
    <n v="0"/>
  </r>
  <r>
    <n v="53"/>
    <x v="6"/>
    <x v="28"/>
    <s v="QnM"/>
    <x v="52"/>
    <s v="The Institution has facilities for alternate sources of energy and energy conservation measures_x000a_1. Solar energy_x000a_2. Biogas plant_x000a_3. Wheeling to the Grid_x000a_4. Sensor-based energy conservation_x000a_5. Use of LED bulbs/ power efficient equipment_x000a_6. Wind will or any other clean green energy_x000a_Options:_x000a_A. Any 4 or more of the above_x000a_B. Any3 of the above_x000a_C. Any2 of the above_x000a_D. Any1of the above_x000a_E. None of the above"/>
    <n v="5"/>
    <m/>
    <m/>
    <m/>
    <n v="0"/>
    <n v="0"/>
    <m/>
    <m/>
    <m/>
    <m/>
  </r>
  <r>
    <n v="54"/>
    <x v="6"/>
    <x v="28"/>
    <s v="QnM"/>
    <x v="53"/>
    <s v="Water conservation facilities available in the Institution:_x000a_1. Rainwater harvesting_x000a_2. Borewell /Open well recharge_x000a_3. Construction of tanks and bunds_x000a_4. Wastewater recycling_x000a_5. Maintenance of water bodies and distribution system in the campus_x000a_Options:_x000a_A. Any 4 or all of the above_x000a_B. Any3 of the above_x000a_C. Any2 of the above_x000a_D. Any1of the above_x000a_E. None of the above"/>
    <n v="5"/>
    <m/>
    <m/>
    <m/>
    <n v="0"/>
    <n v="0"/>
    <m/>
    <m/>
    <m/>
    <m/>
  </r>
  <r>
    <n v="55"/>
    <x v="6"/>
    <x v="28"/>
    <s v="QnM"/>
    <x v="54"/>
    <s v="Quality audits on environment and energy are regularly undertaken by the institution_x000a_7.1.6.1.The institutional environment and energy initiatives are confirmed through the following_x000a_1.Green audit /Environment audit_x000a_2. Energy audit_x000a_3.Clean and green campus initiatives_x000a_4. Beyond the campus environmental promotion and sustainability activities_x000a_Options:_x000a_A. All of the above_x000a_B. Any3 of the above_x000a_C. Any2 of the above_x000a_D. Any1of the above_x000a_E. None of the above"/>
    <n v="5"/>
    <m/>
    <m/>
    <m/>
    <n v="0"/>
    <n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62:G70" firstHeaderRow="1" firstDataRow="1" firstDataCol="1"/>
  <pivotFields count="16">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defaultSubtotal="0"/>
    <pivotField dataField="1" showAll="0"/>
    <pivotField showAll="0" defaultSubtotal="0"/>
    <pivotField showAll="0" defaultSubtotal="0"/>
    <pivotField showAll="0" defaultSubtotal="0"/>
    <pivotField showAll="0" defaultSubtotal="0"/>
    <pivotField showAll="0" defaultSubtotal="0"/>
  </pivotFields>
  <rowFields count="1">
    <field x="1"/>
  </rowFields>
  <rowItems count="8">
    <i>
      <x/>
    </i>
    <i>
      <x v="1"/>
    </i>
    <i>
      <x v="2"/>
    </i>
    <i>
      <x v="3"/>
    </i>
    <i>
      <x v="4"/>
    </i>
    <i>
      <x v="5"/>
    </i>
    <i>
      <x v="6"/>
    </i>
    <i t="grand">
      <x/>
    </i>
  </rowItems>
  <colItems count="1">
    <i/>
  </colItems>
  <dataFields count="1">
    <dataField name="Average of Metric" fld="10" subtotal="average" baseField="1" baseItem="0"/>
  </dataFields>
  <formats count="23">
    <format dxfId="22">
      <pivotArea collapsedLevelsAreSubtotals="1" fieldPosition="0">
        <references count="1">
          <reference field="1" count="1">
            <x v="1"/>
          </reference>
        </references>
      </pivotArea>
    </format>
    <format dxfId="21">
      <pivotArea collapsedLevelsAreSubtotals="1" fieldPosition="0">
        <references count="1">
          <reference field="1" count="1">
            <x v="3"/>
          </reference>
        </references>
      </pivotArea>
    </format>
    <format dxfId="20">
      <pivotArea collapsedLevelsAreSubtotals="1" fieldPosition="0">
        <references count="1">
          <reference field="1" count="1">
            <x v="4"/>
          </reference>
        </references>
      </pivotArea>
    </format>
    <format dxfId="19">
      <pivotArea dataOnly="0" labelOnly="1" outline="0" axis="axisValues" fieldPosition="0"/>
    </format>
    <format dxfId="18">
      <pivotArea dataOnly="0" labelOnly="1" outline="0" axis="axisValues" fieldPosition="0"/>
    </format>
    <format dxfId="17">
      <pivotArea dataOnly="0" labelOnly="1" outline="0" axis="axisValues" fieldPosition="0"/>
    </format>
    <format dxfId="16">
      <pivotArea dataOnly="0" labelOnly="1" outline="0" axis="axisValues"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outline="0" axis="axisValues"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1"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111:G167" firstHeaderRow="1" firstDataRow="1" firstDataCol="1"/>
  <pivotFields count="16">
    <pivotField showAll="0"/>
    <pivotField showAll="0"/>
    <pivotField showAll="0"/>
    <pivotField showAll="0"/>
    <pivotField axis="axisRow" showAll="0" sortType="ascending">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showAll="0"/>
    <pivotField showAll="0" defaultSubtotal="0"/>
    <pivotField dataField="1" showAll="0"/>
    <pivotField showAll="0" defaultSubtotal="0"/>
    <pivotField showAll="0" defaultSubtotal="0"/>
    <pivotField showAll="0" defaultSubtotal="0"/>
    <pivotField showAll="0" defaultSubtotal="0"/>
    <pivotField showAll="0" defaultSubtotal="0"/>
  </pivotFields>
  <rowFields count="1">
    <field x="4"/>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Average of Metric" fld="10" subtotal="average" baseField="4" baseItem="0"/>
  </dataFields>
  <formats count="20">
    <format dxfId="42">
      <pivotArea dataOnly="0" labelOnly="1" outline="0" axis="axisValues" fieldPosition="0"/>
    </format>
    <format dxfId="41">
      <pivotArea dataOnly="0" labelOnly="1" outline="0" axis="axisValues" fieldPosition="0"/>
    </format>
    <format dxfId="40">
      <pivotArea field="4" type="button" dataOnly="0" labelOnly="1" outline="0" axis="axisRow" fieldPosition="0"/>
    </format>
    <format dxfId="39">
      <pivotArea dataOnly="0" labelOnly="1" fieldPosition="0">
        <references count="1">
          <reference field="4" count="0"/>
        </references>
      </pivotArea>
    </format>
    <format dxfId="38">
      <pivotArea dataOnly="0" labelOnly="1" grandRow="1" outline="0" fieldPosition="0"/>
    </format>
    <format dxfId="37">
      <pivotArea field="4" type="button" dataOnly="0" labelOnly="1" outline="0" axis="axisRow" fieldPosition="0"/>
    </format>
    <format dxfId="36">
      <pivotArea dataOnly="0" labelOnly="1" fieldPosition="0">
        <references count="1">
          <reference field="4" count="0"/>
        </references>
      </pivotArea>
    </format>
    <format dxfId="35">
      <pivotArea dataOnly="0" labelOnly="1" grandRow="1" outline="0" fieldPosition="0"/>
    </format>
    <format dxfId="34">
      <pivotArea field="4" type="button" dataOnly="0" labelOnly="1" outline="0" axis="axisRow" fieldPosition="0"/>
    </format>
    <format dxfId="33">
      <pivotArea dataOnly="0" labelOnly="1" fieldPosition="0">
        <references count="1">
          <reference field="4" count="35">
            <x v="0"/>
            <x v="1"/>
            <x v="2"/>
            <x v="3"/>
            <x v="4"/>
            <x v="5"/>
            <x v="6"/>
            <x v="7"/>
            <x v="8"/>
            <x v="9"/>
            <x v="10"/>
            <x v="11"/>
            <x v="14"/>
            <x v="15"/>
            <x v="16"/>
            <x v="18"/>
            <x v="19"/>
            <x v="20"/>
            <x v="21"/>
            <x v="22"/>
            <x v="23"/>
            <x v="24"/>
            <x v="25"/>
            <x v="26"/>
            <x v="30"/>
            <x v="36"/>
            <x v="37"/>
            <x v="38"/>
            <x v="39"/>
            <x v="40"/>
            <x v="41"/>
            <x v="43"/>
            <x v="47"/>
            <x v="48"/>
            <x v="52"/>
          </reference>
        </references>
      </pivotArea>
    </format>
    <format dxfId="32">
      <pivotArea dataOnly="0" labelOnly="1" fieldPosition="0">
        <references count="1">
          <reference field="4" count="9">
            <x v="31"/>
            <x v="33"/>
            <x v="35"/>
            <x v="42"/>
            <x v="44"/>
            <x v="49"/>
            <x v="51"/>
            <x v="53"/>
            <x v="54"/>
          </reference>
        </references>
      </pivotArea>
    </format>
    <format dxfId="31">
      <pivotArea dataOnly="0" labelOnly="1" grandRow="1" outline="0" fieldPosition="0"/>
    </format>
    <format dxfId="30">
      <pivotArea type="all" dataOnly="0" outline="0" fieldPosition="0"/>
    </format>
    <format dxfId="29">
      <pivotArea outline="0" collapsedLevelsAreSubtotals="1" fieldPosition="0"/>
    </format>
    <format dxfId="28">
      <pivotArea field="4" type="button" dataOnly="0" labelOnly="1" outline="0" axis="axisRow" fieldPosition="0"/>
    </format>
    <format dxfId="27">
      <pivotArea dataOnly="0" labelOnly="1" outline="0" axis="axisValues" fieldPosition="0"/>
    </format>
    <format dxfId="26">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5">
      <pivotArea dataOnly="0" labelOnly="1" fieldPosition="0">
        <references count="1">
          <reference field="4" count="5">
            <x v="50"/>
            <x v="51"/>
            <x v="52"/>
            <x v="53"/>
            <x v="54"/>
          </reference>
        </references>
      </pivotArea>
    </format>
    <format dxfId="24">
      <pivotArea dataOnly="0" labelOnly="1" grandRow="1" outline="0" fieldPosition="0"/>
    </format>
    <format dxfId="23">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77:G107" firstHeaderRow="1" firstDataRow="1" firstDataCol="1"/>
  <pivotFields count="16">
    <pivotField showAll="0"/>
    <pivotField showAll="0"/>
    <pivotField axis="axisRow" showAll="0" sortType="ascending">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defaultSubtotal="0"/>
    <pivotField dataField="1" showAll="0"/>
    <pivotField showAll="0" defaultSubtotal="0"/>
    <pivotField showAll="0" defaultSubtotal="0"/>
    <pivotField showAll="0" defaultSubtotal="0"/>
    <pivotField showAll="0" defaultSubtotal="0"/>
    <pivotField showAll="0" defaultSubtotal="0"/>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Metric" fld="10" subtotal="average" baseField="2" baseItem="0"/>
  </dataFields>
  <formats count="18">
    <format dxfId="60">
      <pivotArea dataOnly="0" labelOnly="1" outline="0" axis="axisValues" fieldPosition="0"/>
    </format>
    <format dxfId="59">
      <pivotArea dataOnly="0" labelOnly="1" outline="0" axis="axisValues"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grandRow="1" outline="0"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grandRow="1" outline="0" fieldPosition="0"/>
    </format>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outline="0" axis="axisValues" fieldPosition="0"/>
    </format>
    <format dxfId="45">
      <pivotArea dataOnly="0" labelOnly="1" fieldPosition="0">
        <references count="1">
          <reference field="2" count="0"/>
        </references>
      </pivotArea>
    </format>
    <format dxfId="44">
      <pivotArea dataOnly="0" labelOnly="1" grandRow="1" outline="0" fieldPosition="0"/>
    </format>
    <format dxfId="43">
      <pivotArea dataOnly="0" labelOnly="1" outline="0" axis="axisValues" fieldPosition="0"/>
    </format>
  </formats>
  <chartFormats count="9">
    <chartFormat chart="1" format="0"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1"/>
          </reference>
        </references>
      </pivotArea>
    </chartFormat>
    <chartFormat chart="1" format="4">
      <pivotArea type="data" outline="0" fieldPosition="0">
        <references count="2">
          <reference field="4294967294" count="1" selected="0">
            <x v="0"/>
          </reference>
          <reference field="2" count="1" selected="0">
            <x v="17"/>
          </reference>
        </references>
      </pivotArea>
    </chartFormat>
    <chartFormat chart="1" format="5">
      <pivotArea type="data" outline="0" fieldPosition="0">
        <references count="2">
          <reference field="4294967294" count="1" selected="0">
            <x v="0"/>
          </reference>
          <reference field="2" count="1" selected="0">
            <x v="25"/>
          </reference>
        </references>
      </pivotArea>
    </chartFormat>
    <chartFormat chart="1" format="6">
      <pivotArea type="data" outline="0" fieldPosition="0">
        <references count="2">
          <reference field="4294967294" count="1" selected="0">
            <x v="0"/>
          </reference>
          <reference field="2" count="1" selected="0">
            <x v="6"/>
          </reference>
        </references>
      </pivotArea>
    </chartFormat>
    <chartFormat chart="1" format="7">
      <pivotArea type="data" outline="0" fieldPosition="0">
        <references count="2">
          <reference field="4294967294" count="1" selected="0">
            <x v="0"/>
          </reference>
          <reference field="2" count="1" selected="0">
            <x v="12"/>
          </reference>
        </references>
      </pivotArea>
    </chartFormat>
    <chartFormat chart="1" format="8">
      <pivotArea type="data" outline="0" fieldPosition="0">
        <references count="2">
          <reference field="4294967294" count="1" selected="0">
            <x v="0"/>
          </reference>
          <reference field="2" count="1" selected="0">
            <x v="14"/>
          </reference>
        </references>
      </pivotArea>
    </chartFormat>
    <chartFormat chart="1" format="9">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5:I69"/>
  <sheetViews>
    <sheetView view="pageBreakPreview" topLeftCell="A52" zoomScaleNormal="100" zoomScaleSheetLayoutView="100" workbookViewId="0">
      <selection activeCell="A65" sqref="A65:C67"/>
    </sheetView>
  </sheetViews>
  <sheetFormatPr defaultRowHeight="15" x14ac:dyDescent="0.25"/>
  <cols>
    <col min="1" max="1" width="4" style="3" bestFit="1" customWidth="1"/>
    <col min="2" max="2" width="46" bestFit="1" customWidth="1"/>
    <col min="3" max="3" width="10.5703125" style="3" bestFit="1" customWidth="1"/>
    <col min="4" max="4" width="15.28515625" style="3" bestFit="1" customWidth="1"/>
    <col min="5" max="5" width="17.42578125" style="3" bestFit="1" customWidth="1"/>
    <col min="6" max="6" width="1.5703125" customWidth="1"/>
    <col min="7" max="7" width="20.28515625" bestFit="1" customWidth="1"/>
    <col min="9" max="9" width="14.42578125" bestFit="1" customWidth="1"/>
  </cols>
  <sheetData>
    <row r="5" spans="1:9" s="1" customFormat="1" ht="60" x14ac:dyDescent="0.25">
      <c r="A5" s="13" t="s">
        <v>118</v>
      </c>
      <c r="B5" s="13" t="s">
        <v>63</v>
      </c>
      <c r="C5" s="14" t="s">
        <v>85</v>
      </c>
      <c r="D5" s="14" t="s">
        <v>115</v>
      </c>
      <c r="E5" s="14" t="s">
        <v>114</v>
      </c>
      <c r="G5" s="11" t="s">
        <v>108</v>
      </c>
      <c r="H5" s="11" t="s">
        <v>109</v>
      </c>
      <c r="I5" s="12" t="s">
        <v>93</v>
      </c>
    </row>
    <row r="6" spans="1:9" x14ac:dyDescent="0.25">
      <c r="A6" s="8">
        <v>1</v>
      </c>
      <c r="B6" s="4" t="s">
        <v>86</v>
      </c>
      <c r="C6" s="8">
        <v>100</v>
      </c>
      <c r="D6" s="8" t="e">
        <f>SUM(#REF!)</f>
        <v>#REF!</v>
      </c>
      <c r="E6" s="18" t="e">
        <f>D6/C6</f>
        <v>#REF!</v>
      </c>
      <c r="G6" s="10" t="s">
        <v>94</v>
      </c>
      <c r="H6" s="10" t="s">
        <v>95</v>
      </c>
      <c r="I6" s="10" t="s">
        <v>96</v>
      </c>
    </row>
    <row r="7" spans="1:9" x14ac:dyDescent="0.25">
      <c r="A7" s="8">
        <v>2</v>
      </c>
      <c r="B7" s="9" t="s">
        <v>87</v>
      </c>
      <c r="C7" s="8">
        <v>350</v>
      </c>
      <c r="D7" s="8" t="e">
        <f>SUM(#REF!)</f>
        <v>#REF!</v>
      </c>
      <c r="E7" s="18" t="e">
        <f t="shared" ref="E7:E12" si="0">D7/C7</f>
        <v>#REF!</v>
      </c>
      <c r="G7" s="10" t="s">
        <v>97</v>
      </c>
      <c r="H7" s="10" t="s">
        <v>104</v>
      </c>
      <c r="I7" s="10" t="s">
        <v>96</v>
      </c>
    </row>
    <row r="8" spans="1:9" x14ac:dyDescent="0.25">
      <c r="A8" s="8">
        <v>3</v>
      </c>
      <c r="B8" s="9" t="s">
        <v>88</v>
      </c>
      <c r="C8" s="8">
        <v>110</v>
      </c>
      <c r="D8" s="8" t="e">
        <f>SUM(#REF!)</f>
        <v>#REF!</v>
      </c>
      <c r="E8" s="18" t="e">
        <f t="shared" si="0"/>
        <v>#REF!</v>
      </c>
      <c r="G8" s="10" t="s">
        <v>98</v>
      </c>
      <c r="H8" s="10" t="s">
        <v>80</v>
      </c>
      <c r="I8" s="10" t="s">
        <v>96</v>
      </c>
    </row>
    <row r="9" spans="1:9" x14ac:dyDescent="0.25">
      <c r="A9" s="8">
        <v>4</v>
      </c>
      <c r="B9" s="9" t="s">
        <v>89</v>
      </c>
      <c r="C9" s="8">
        <v>100</v>
      </c>
      <c r="D9" s="8" t="e">
        <f>SUM(#REF!)</f>
        <v>#REF!</v>
      </c>
      <c r="E9" s="18" t="e">
        <f t="shared" si="0"/>
        <v>#REF!</v>
      </c>
      <c r="G9" s="10" t="s">
        <v>99</v>
      </c>
      <c r="H9" s="10" t="s">
        <v>105</v>
      </c>
      <c r="I9" s="10" t="s">
        <v>96</v>
      </c>
    </row>
    <row r="10" spans="1:9" x14ac:dyDescent="0.25">
      <c r="A10" s="8">
        <v>5</v>
      </c>
      <c r="B10" s="9" t="s">
        <v>90</v>
      </c>
      <c r="C10" s="8">
        <v>140</v>
      </c>
      <c r="D10" s="8" t="e">
        <f>SUM(#REF!)</f>
        <v>#REF!</v>
      </c>
      <c r="E10" s="18" t="e">
        <f t="shared" si="0"/>
        <v>#REF!</v>
      </c>
      <c r="G10" s="10" t="s">
        <v>100</v>
      </c>
      <c r="H10" s="10" t="s">
        <v>106</v>
      </c>
      <c r="I10" s="10" t="s">
        <v>96</v>
      </c>
    </row>
    <row r="11" spans="1:9" x14ac:dyDescent="0.25">
      <c r="A11" s="8">
        <v>6</v>
      </c>
      <c r="B11" s="9" t="s">
        <v>91</v>
      </c>
      <c r="C11" s="8">
        <v>100</v>
      </c>
      <c r="D11" s="8" t="e">
        <f>SUM(#REF!)</f>
        <v>#REF!</v>
      </c>
      <c r="E11" s="18" t="e">
        <f t="shared" si="0"/>
        <v>#REF!</v>
      </c>
      <c r="G11" s="10" t="s">
        <v>101</v>
      </c>
      <c r="H11" s="10" t="s">
        <v>81</v>
      </c>
      <c r="I11" s="10" t="s">
        <v>96</v>
      </c>
    </row>
    <row r="12" spans="1:9" x14ac:dyDescent="0.25">
      <c r="A12" s="8">
        <v>7</v>
      </c>
      <c r="B12" s="9" t="s">
        <v>92</v>
      </c>
      <c r="C12" s="8">
        <v>100</v>
      </c>
      <c r="D12" s="8" t="e">
        <f>SUM(#REF!)</f>
        <v>#REF!</v>
      </c>
      <c r="E12" s="18" t="e">
        <f t="shared" si="0"/>
        <v>#REF!</v>
      </c>
      <c r="G12" s="10" t="s">
        <v>103</v>
      </c>
      <c r="H12" s="10" t="s">
        <v>83</v>
      </c>
      <c r="I12" s="10" t="s">
        <v>96</v>
      </c>
    </row>
    <row r="13" spans="1:9" ht="15.75" thickBot="1" x14ac:dyDescent="0.3">
      <c r="C13" s="10">
        <f>SUM(C6:C12)</f>
        <v>1000</v>
      </c>
      <c r="D13" s="19" t="e">
        <f>SUM(D6:D12)</f>
        <v>#REF!</v>
      </c>
      <c r="E13" s="20" t="e">
        <f>D13/C13</f>
        <v>#REF!</v>
      </c>
      <c r="G13" s="10" t="s">
        <v>102</v>
      </c>
      <c r="H13" s="10" t="s">
        <v>82</v>
      </c>
      <c r="I13" s="10" t="s">
        <v>107</v>
      </c>
    </row>
    <row r="14" spans="1:9" ht="15.75" thickBot="1" x14ac:dyDescent="0.3">
      <c r="D14" s="21" t="s">
        <v>65</v>
      </c>
      <c r="E14" s="22" t="e">
        <f>IF(AND($E$13&lt;=4,$E$13&gt;=3.51),"A++",IF(AND($E$13&lt;=3.5,$E$13&gt;=3.26),"A+",IF(AND($E$13&lt;=3.25,$E$13&gt;3.01),"A",IF(AND($E$13&lt;=3,$E$13&gt;=2.76),"B++",IF(AND($E$13&lt;=2.75,$E$13&gt;=2.51),"B+",IF(AND($E$13&lt;=2.5,$E$13&gt;=2.01),"B",IF(AND($E$13&lt;=2,$E$13&gt;=1.51),"C","D")))))))</f>
        <v>#REF!</v>
      </c>
    </row>
    <row r="15" spans="1:9" x14ac:dyDescent="0.25">
      <c r="D15" s="16"/>
      <c r="E15" s="15"/>
    </row>
    <row r="16" spans="1:9" s="1" customFormat="1" ht="75" x14ac:dyDescent="0.25">
      <c r="A16" s="13" t="s">
        <v>118</v>
      </c>
      <c r="B16" s="13" t="s">
        <v>110</v>
      </c>
      <c r="C16" s="14" t="s">
        <v>111</v>
      </c>
      <c r="D16" s="14" t="s">
        <v>112</v>
      </c>
      <c r="E16" s="14" t="s">
        <v>113</v>
      </c>
    </row>
    <row r="17" spans="1:5" s="1" customFormat="1" x14ac:dyDescent="0.25">
      <c r="A17" s="96" t="s">
        <v>116</v>
      </c>
      <c r="B17" s="96"/>
      <c r="C17" s="96"/>
      <c r="D17" s="96"/>
      <c r="E17" s="96"/>
    </row>
    <row r="18" spans="1:5" x14ac:dyDescent="0.25">
      <c r="A18" s="8">
        <v>1.1000000000000001</v>
      </c>
      <c r="B18" s="4" t="s">
        <v>162</v>
      </c>
      <c r="C18" s="10">
        <v>20</v>
      </c>
      <c r="D18" s="92" t="e">
        <f>SUM(#REF!)</f>
        <v>#REF!</v>
      </c>
      <c r="E18" s="93"/>
    </row>
    <row r="19" spans="1:5" x14ac:dyDescent="0.25">
      <c r="A19" s="8">
        <v>1.2</v>
      </c>
      <c r="B19" s="4" t="s">
        <v>163</v>
      </c>
      <c r="C19" s="10">
        <v>30</v>
      </c>
      <c r="D19" s="92" t="e">
        <f>SUM(#REF!)</f>
        <v>#REF!</v>
      </c>
      <c r="E19" s="93"/>
    </row>
    <row r="20" spans="1:5" x14ac:dyDescent="0.25">
      <c r="A20" s="8">
        <v>1.3</v>
      </c>
      <c r="B20" s="4" t="s">
        <v>36</v>
      </c>
      <c r="C20" s="10">
        <v>30</v>
      </c>
      <c r="D20" s="92" t="e">
        <f>SUM(#REF!)</f>
        <v>#REF!</v>
      </c>
      <c r="E20" s="93"/>
    </row>
    <row r="21" spans="1:5" x14ac:dyDescent="0.25">
      <c r="A21" s="8">
        <v>1.4</v>
      </c>
      <c r="B21" s="4" t="s">
        <v>37</v>
      </c>
      <c r="C21" s="10">
        <v>20</v>
      </c>
      <c r="D21" s="92" t="e">
        <f>SUM(#REF!)</f>
        <v>#REF!</v>
      </c>
      <c r="E21" s="93"/>
    </row>
    <row r="22" spans="1:5" ht="15.75" thickBot="1" x14ac:dyDescent="0.3">
      <c r="C22" s="10">
        <f>SUM(C18:C21)</f>
        <v>100</v>
      </c>
      <c r="D22" s="94" t="e">
        <f>SUM(D18:D21)</f>
        <v>#REF!</v>
      </c>
      <c r="E22" s="95"/>
    </row>
    <row r="23" spans="1:5" ht="15.75" thickBot="1" x14ac:dyDescent="0.3">
      <c r="D23" s="21" t="s">
        <v>65</v>
      </c>
      <c r="E23" s="22" t="s">
        <v>164</v>
      </c>
    </row>
    <row r="24" spans="1:5" x14ac:dyDescent="0.25">
      <c r="A24" s="96" t="s">
        <v>117</v>
      </c>
      <c r="B24" s="96"/>
      <c r="C24" s="96"/>
      <c r="D24" s="96"/>
      <c r="E24" s="96"/>
    </row>
    <row r="25" spans="1:5" x14ac:dyDescent="0.25">
      <c r="A25" s="10">
        <v>2.1</v>
      </c>
      <c r="B25" s="4" t="s">
        <v>123</v>
      </c>
      <c r="C25" s="10">
        <v>40</v>
      </c>
      <c r="D25" s="92" t="e">
        <f>SUM(#REF!)</f>
        <v>#REF!</v>
      </c>
      <c r="E25" s="93"/>
    </row>
    <row r="26" spans="1:5" x14ac:dyDescent="0.25">
      <c r="A26" s="10">
        <v>2.2000000000000002</v>
      </c>
      <c r="B26" s="4" t="s">
        <v>124</v>
      </c>
      <c r="C26" s="10">
        <v>40</v>
      </c>
      <c r="D26" s="92" t="e">
        <f>SUM(#REF!)</f>
        <v>#REF!</v>
      </c>
      <c r="E26" s="93"/>
    </row>
    <row r="27" spans="1:5" x14ac:dyDescent="0.25">
      <c r="A27" s="10">
        <v>2.2999999999999998</v>
      </c>
      <c r="B27" s="4" t="s">
        <v>125</v>
      </c>
      <c r="C27" s="10">
        <v>40</v>
      </c>
      <c r="D27" s="92" t="e">
        <f>SUM(#REF!)</f>
        <v>#REF!</v>
      </c>
      <c r="E27" s="93"/>
    </row>
    <row r="28" spans="1:5" x14ac:dyDescent="0.25">
      <c r="A28" s="10">
        <v>2.4</v>
      </c>
      <c r="B28" s="4" t="s">
        <v>119</v>
      </c>
      <c r="C28" s="10">
        <v>40</v>
      </c>
      <c r="D28" s="92" t="e">
        <f>SUM(#REF!)</f>
        <v>#REF!</v>
      </c>
      <c r="E28" s="93"/>
    </row>
    <row r="29" spans="1:5" x14ac:dyDescent="0.25">
      <c r="A29" s="10">
        <v>2.5</v>
      </c>
      <c r="B29" s="4" t="s">
        <v>120</v>
      </c>
      <c r="C29" s="10">
        <v>40</v>
      </c>
      <c r="D29" s="92" t="e">
        <f>SUM(#REF!)</f>
        <v>#REF!</v>
      </c>
      <c r="E29" s="93"/>
    </row>
    <row r="30" spans="1:5" x14ac:dyDescent="0.25">
      <c r="A30" s="10">
        <v>2.6</v>
      </c>
      <c r="B30" s="4" t="s">
        <v>121</v>
      </c>
      <c r="C30" s="10">
        <v>90</v>
      </c>
      <c r="D30" s="92" t="e">
        <f>SUM(#REF!)</f>
        <v>#REF!</v>
      </c>
      <c r="E30" s="93"/>
    </row>
    <row r="31" spans="1:5" x14ac:dyDescent="0.25">
      <c r="A31" s="10">
        <v>2.7</v>
      </c>
      <c r="B31" s="4" t="s">
        <v>122</v>
      </c>
      <c r="C31" s="10">
        <v>60</v>
      </c>
      <c r="D31" s="92" t="e">
        <f>SUM(#REF!)</f>
        <v>#REF!</v>
      </c>
      <c r="E31" s="93"/>
    </row>
    <row r="32" spans="1:5" ht="15.75" thickBot="1" x14ac:dyDescent="0.3">
      <c r="C32" s="17">
        <f>SUM(C25:C31)</f>
        <v>350</v>
      </c>
      <c r="D32" s="94" t="e">
        <f>SUM(D25:D31)</f>
        <v>#REF!</v>
      </c>
      <c r="E32" s="95"/>
    </row>
    <row r="33" spans="1:5" ht="15.75" thickBot="1" x14ac:dyDescent="0.3">
      <c r="D33" s="21" t="s">
        <v>65</v>
      </c>
      <c r="E33" s="22" t="str">
        <f>IF(AND($E$32&lt;=4,$E$32&gt;=3.51),"A++",IF(AND($E$32&lt;=3.5,$E$32&gt;=3.26),"A+",IF(AND($E$32&lt;=3.25,$E$32&gt;3.01),"A",IF(AND($E$32&lt;=3,$E$32&gt;=2.76),"B++",IF(AND($E$32&lt;=2.75,$E$32&gt;=2.51),"B+",IF(AND($E$32&lt;=2.5,$E$32&gt;=2.01),"B",IF(AND($E$32&lt;=2,$E$32&gt;=1.51),"C","D")))))))</f>
        <v>D</v>
      </c>
    </row>
    <row r="34" spans="1:5" x14ac:dyDescent="0.25">
      <c r="A34" s="96" t="s">
        <v>126</v>
      </c>
      <c r="B34" s="96"/>
      <c r="C34" s="96"/>
      <c r="D34" s="96"/>
      <c r="E34" s="96"/>
    </row>
    <row r="35" spans="1:5" x14ac:dyDescent="0.25">
      <c r="A35" s="10">
        <v>3.1</v>
      </c>
      <c r="B35" s="4" t="s">
        <v>127</v>
      </c>
      <c r="C35" s="10">
        <v>10</v>
      </c>
      <c r="D35" s="92" t="e">
        <f>SUM(#REF!)</f>
        <v>#REF!</v>
      </c>
      <c r="E35" s="93"/>
    </row>
    <row r="36" spans="1:5" x14ac:dyDescent="0.25">
      <c r="A36" s="10">
        <v>3.2</v>
      </c>
      <c r="B36" s="4" t="s">
        <v>128</v>
      </c>
      <c r="C36" s="10">
        <v>15</v>
      </c>
      <c r="D36" s="92" t="e">
        <f>SUM(#REF!)</f>
        <v>#REF!</v>
      </c>
      <c r="E36" s="93"/>
    </row>
    <row r="37" spans="1:5" x14ac:dyDescent="0.25">
      <c r="A37" s="10">
        <v>3.3</v>
      </c>
      <c r="B37" s="4" t="s">
        <v>129</v>
      </c>
      <c r="C37" s="10">
        <v>25</v>
      </c>
      <c r="D37" s="92" t="e">
        <f>SUM(#REF!)</f>
        <v>#REF!</v>
      </c>
      <c r="E37" s="93"/>
    </row>
    <row r="38" spans="1:5" x14ac:dyDescent="0.25">
      <c r="A38" s="10">
        <v>3.4</v>
      </c>
      <c r="B38" s="4" t="s">
        <v>130</v>
      </c>
      <c r="C38" s="10">
        <v>40</v>
      </c>
      <c r="D38" s="92" t="e">
        <f>SUM(#REF!)</f>
        <v>#REF!</v>
      </c>
      <c r="E38" s="93"/>
    </row>
    <row r="39" spans="1:5" x14ac:dyDescent="0.25">
      <c r="A39" s="10">
        <v>3.5</v>
      </c>
      <c r="B39" s="4" t="s">
        <v>131</v>
      </c>
      <c r="C39" s="10">
        <v>20</v>
      </c>
      <c r="D39" s="92" t="e">
        <f>SUM(#REF!)</f>
        <v>#REF!</v>
      </c>
      <c r="E39" s="93"/>
    </row>
    <row r="40" spans="1:5" ht="15.75" thickBot="1" x14ac:dyDescent="0.3">
      <c r="C40" s="17">
        <f>SUM(C35:C39)</f>
        <v>110</v>
      </c>
      <c r="D40" s="94" t="e">
        <f>SUM(D35:D39)</f>
        <v>#REF!</v>
      </c>
      <c r="E40" s="95"/>
    </row>
    <row r="41" spans="1:5" ht="15.75" thickBot="1" x14ac:dyDescent="0.3">
      <c r="D41" s="21" t="s">
        <v>65</v>
      </c>
      <c r="E41" s="22" t="str">
        <f>IF(AND($E$47&lt;=4,$E$47&gt;=3.51),"A++",IF(AND($E$47&lt;=3.5,$E$47&gt;=3.26),"A+",IF(AND($E$47&lt;=3.25,$E$47&gt;3.01),"A",IF(AND($E$47&lt;=3,$E$47&gt;=2.76),"B++",IF(AND($E$47&lt;=2.75,$E$47&gt;=2.51),"B+",IF(AND($E$47&lt;=2.5,$E$47&gt;=2.01),"B",IF(AND($E$47&lt;=2,$E$47&gt;=1.51),"C","D")))))))</f>
        <v>D</v>
      </c>
    </row>
    <row r="42" spans="1:5" x14ac:dyDescent="0.25">
      <c r="A42" s="96" t="s">
        <v>132</v>
      </c>
      <c r="B42" s="96"/>
      <c r="C42" s="96"/>
      <c r="D42" s="96"/>
      <c r="E42" s="96"/>
    </row>
    <row r="43" spans="1:5" x14ac:dyDescent="0.25">
      <c r="A43" s="10">
        <v>4.0999999999999996</v>
      </c>
      <c r="B43" s="4" t="s">
        <v>133</v>
      </c>
      <c r="C43" s="10">
        <v>30</v>
      </c>
      <c r="D43" s="92" t="e">
        <f>SUM(#REF!)</f>
        <v>#REF!</v>
      </c>
      <c r="E43" s="93"/>
    </row>
    <row r="44" spans="1:5" x14ac:dyDescent="0.25">
      <c r="A44" s="10">
        <v>4.2</v>
      </c>
      <c r="B44" s="4" t="s">
        <v>134</v>
      </c>
      <c r="C44" s="10">
        <v>20</v>
      </c>
      <c r="D44" s="92" t="e">
        <f>SUM(#REF!)</f>
        <v>#REF!</v>
      </c>
      <c r="E44" s="93"/>
    </row>
    <row r="45" spans="1:5" x14ac:dyDescent="0.25">
      <c r="A45" s="10">
        <v>4.3</v>
      </c>
      <c r="B45" s="4" t="s">
        <v>135</v>
      </c>
      <c r="C45" s="10">
        <v>30</v>
      </c>
      <c r="D45" s="92" t="e">
        <f>SUM(#REF!)</f>
        <v>#REF!</v>
      </c>
      <c r="E45" s="93"/>
    </row>
    <row r="46" spans="1:5" x14ac:dyDescent="0.25">
      <c r="A46" s="10">
        <v>4.4000000000000004</v>
      </c>
      <c r="B46" s="4" t="s">
        <v>136</v>
      </c>
      <c r="C46" s="10">
        <v>20</v>
      </c>
      <c r="D46" s="92" t="e">
        <f>SUM(#REF!)</f>
        <v>#REF!</v>
      </c>
      <c r="E46" s="93"/>
    </row>
    <row r="47" spans="1:5" ht="15.75" thickBot="1" x14ac:dyDescent="0.3">
      <c r="C47" s="17">
        <f>SUM(C43:C46)</f>
        <v>100</v>
      </c>
      <c r="D47" s="94" t="e">
        <f>SUM(D43:D46)</f>
        <v>#REF!</v>
      </c>
      <c r="E47" s="95"/>
    </row>
    <row r="48" spans="1:5" ht="15.75" thickBot="1" x14ac:dyDescent="0.3">
      <c r="D48" s="21" t="s">
        <v>65</v>
      </c>
      <c r="E48" s="22" t="str">
        <f>IF(AND($E$47&lt;=4,$E$47&gt;=3.51),"A++",IF(AND($E$47&lt;=3.5,$E$47&gt;=3.26),"A+",IF(AND($E$47&lt;=3.25,$E$47&gt;3.01),"A",IF(AND($E$47&lt;=3,$E$47&gt;=2.76),"B++",IF(AND($E$47&lt;=2.75,$E$47&gt;=2.51),"B+",IF(AND($E$47&lt;=2.5,$E$47&gt;=2.01),"B",IF(AND($E$47&lt;=2,$E$47&gt;=1.51),"C","D")))))))</f>
        <v>D</v>
      </c>
    </row>
    <row r="49" spans="1:5" x14ac:dyDescent="0.25">
      <c r="A49" s="96" t="s">
        <v>137</v>
      </c>
      <c r="B49" s="96"/>
      <c r="C49" s="96"/>
      <c r="D49" s="96"/>
      <c r="E49" s="96"/>
    </row>
    <row r="50" spans="1:5" x14ac:dyDescent="0.25">
      <c r="A50" s="10">
        <v>5.0999999999999996</v>
      </c>
      <c r="B50" s="4" t="s">
        <v>138</v>
      </c>
      <c r="C50" s="10">
        <v>50</v>
      </c>
      <c r="D50" s="92" t="e">
        <f>SUM(#REF!)</f>
        <v>#REF!</v>
      </c>
      <c r="E50" s="93"/>
    </row>
    <row r="51" spans="1:5" x14ac:dyDescent="0.25">
      <c r="A51" s="10">
        <v>5.2</v>
      </c>
      <c r="B51" s="4" t="s">
        <v>139</v>
      </c>
      <c r="C51" s="10">
        <v>30</v>
      </c>
      <c r="D51" s="92" t="e">
        <f>SUM(#REF!)</f>
        <v>#REF!</v>
      </c>
      <c r="E51" s="93"/>
    </row>
    <row r="52" spans="1:5" x14ac:dyDescent="0.25">
      <c r="A52" s="10">
        <v>5.3</v>
      </c>
      <c r="B52" s="4" t="s">
        <v>140</v>
      </c>
      <c r="C52" s="10">
        <v>50</v>
      </c>
      <c r="D52" s="92" t="e">
        <f>SUM(#REF!)</f>
        <v>#REF!</v>
      </c>
      <c r="E52" s="93"/>
    </row>
    <row r="53" spans="1:5" x14ac:dyDescent="0.25">
      <c r="A53" s="10">
        <v>5.4</v>
      </c>
      <c r="B53" s="4" t="s">
        <v>141</v>
      </c>
      <c r="C53" s="10">
        <v>10</v>
      </c>
      <c r="D53" s="92" t="e">
        <f>SUM(#REF!)</f>
        <v>#REF!</v>
      </c>
      <c r="E53" s="93"/>
    </row>
    <row r="54" spans="1:5" ht="15.75" thickBot="1" x14ac:dyDescent="0.3">
      <c r="C54" s="17">
        <f>SUM(C50:C53)</f>
        <v>140</v>
      </c>
      <c r="D54" s="94" t="e">
        <f>SUM(D50:D53)</f>
        <v>#REF!</v>
      </c>
      <c r="E54" s="95"/>
    </row>
    <row r="55" spans="1:5" ht="15.75" thickBot="1" x14ac:dyDescent="0.3">
      <c r="D55" s="21" t="s">
        <v>65</v>
      </c>
      <c r="E55" s="22" t="str">
        <f>IF(AND($E$54&lt;=4,$E$54&gt;=3.51),"A++",IF(AND($E$54&lt;=3.5,$E$54&gt;=3.26),"A+",IF(AND($E$54&lt;=3.25,$E$54&gt;3.01),"A",IF(AND($E$54&lt;=3,$E$54&gt;=2.76),"B++",IF(AND($E$54&lt;=2.75,$E$54&gt;=2.51),"B+",IF(AND($E$54&lt;=2.5,$E$54&gt;=2.01),"B",IF(AND($E$54&lt;=2,$E$54&gt;=1.51),"C","D")))))))</f>
        <v>D</v>
      </c>
    </row>
    <row r="56" spans="1:5" x14ac:dyDescent="0.25">
      <c r="A56" s="96" t="s">
        <v>142</v>
      </c>
      <c r="B56" s="96"/>
      <c r="C56" s="96"/>
      <c r="D56" s="96"/>
      <c r="E56" s="96"/>
    </row>
    <row r="57" spans="1:5" x14ac:dyDescent="0.25">
      <c r="A57" s="10">
        <v>6.1</v>
      </c>
      <c r="B57" s="4" t="s">
        <v>143</v>
      </c>
      <c r="C57" s="10">
        <v>10</v>
      </c>
      <c r="D57" s="92" t="e">
        <f>SUM(#REF!)</f>
        <v>#REF!</v>
      </c>
      <c r="E57" s="93"/>
    </row>
    <row r="58" spans="1:5" x14ac:dyDescent="0.25">
      <c r="A58" s="10">
        <v>6.2</v>
      </c>
      <c r="B58" s="4" t="s">
        <v>144</v>
      </c>
      <c r="C58" s="10">
        <v>10</v>
      </c>
      <c r="D58" s="92" t="e">
        <f>SUM(#REF!)</f>
        <v>#REF!</v>
      </c>
      <c r="E58" s="93"/>
    </row>
    <row r="59" spans="1:5" x14ac:dyDescent="0.25">
      <c r="A59" s="10">
        <v>6.3</v>
      </c>
      <c r="B59" s="4" t="s">
        <v>145</v>
      </c>
      <c r="C59" s="10">
        <v>35</v>
      </c>
      <c r="D59" s="92" t="e">
        <f>SUM(#REF!)</f>
        <v>#REF!</v>
      </c>
      <c r="E59" s="93"/>
    </row>
    <row r="60" spans="1:5" x14ac:dyDescent="0.25">
      <c r="A60" s="10">
        <v>6.4</v>
      </c>
      <c r="B60" s="4" t="s">
        <v>146</v>
      </c>
      <c r="C60" s="10">
        <v>15</v>
      </c>
      <c r="D60" s="92" t="e">
        <f>SUM(#REF!)</f>
        <v>#REF!</v>
      </c>
      <c r="E60" s="93"/>
    </row>
    <row r="61" spans="1:5" x14ac:dyDescent="0.25">
      <c r="A61" s="10">
        <v>6.5</v>
      </c>
      <c r="B61" s="4" t="s">
        <v>147</v>
      </c>
      <c r="C61" s="10">
        <v>30</v>
      </c>
      <c r="D61" s="92" t="e">
        <f>SUM(#REF!)</f>
        <v>#REF!</v>
      </c>
      <c r="E61" s="93"/>
    </row>
    <row r="62" spans="1:5" ht="15.75" thickBot="1" x14ac:dyDescent="0.3">
      <c r="C62" s="17">
        <f>SUM(C57:C61)</f>
        <v>100</v>
      </c>
      <c r="D62" s="94" t="e">
        <f>SUM(D57:D61)</f>
        <v>#REF!</v>
      </c>
      <c r="E62" s="95"/>
    </row>
    <row r="63" spans="1:5" ht="15.75" thickBot="1" x14ac:dyDescent="0.3">
      <c r="D63" s="21" t="s">
        <v>65</v>
      </c>
      <c r="E63" s="22" t="str">
        <f>IF(AND($E$62&lt;=4,$E$62&gt;=3.51),"A++",IF(AND($E$62&lt;=3.5,$E$62&gt;=3.26),"A+",IF(AND($E$62&lt;=3.25,$E$62&gt;3.01),"A",IF(AND($E$62&lt;=3,$E$62&gt;=2.76),"B++",IF(AND($E$62&lt;=2.75,$E$62&gt;=2.51),"B+",IF(AND($E$62&lt;=2.5,$E$62&gt;=2.01),"B",IF(AND($E$62&lt;=2,$E$62&gt;=1.51),"C","D")))))))</f>
        <v>D</v>
      </c>
    </row>
    <row r="64" spans="1:5" x14ac:dyDescent="0.25">
      <c r="A64" s="96" t="s">
        <v>148</v>
      </c>
      <c r="B64" s="96"/>
      <c r="C64" s="96"/>
      <c r="D64" s="96"/>
      <c r="E64" s="96"/>
    </row>
    <row r="65" spans="1:5" x14ac:dyDescent="0.25">
      <c r="A65" s="10">
        <v>7.1</v>
      </c>
      <c r="B65" s="4" t="s">
        <v>149</v>
      </c>
      <c r="C65" s="10">
        <v>50</v>
      </c>
      <c r="D65" s="92" t="e">
        <f>SUM(#REF!)</f>
        <v>#REF!</v>
      </c>
      <c r="E65" s="93"/>
    </row>
    <row r="66" spans="1:5" x14ac:dyDescent="0.25">
      <c r="A66" s="10">
        <v>7.2</v>
      </c>
      <c r="B66" s="4" t="s">
        <v>84</v>
      </c>
      <c r="C66" s="10">
        <v>30</v>
      </c>
      <c r="D66" s="92" t="e">
        <f>SUM(#REF!)</f>
        <v>#REF!</v>
      </c>
      <c r="E66" s="93"/>
    </row>
    <row r="67" spans="1:5" x14ac:dyDescent="0.25">
      <c r="A67" s="10">
        <v>7.3</v>
      </c>
      <c r="B67" s="4" t="s">
        <v>150</v>
      </c>
      <c r="C67" s="10">
        <v>20</v>
      </c>
      <c r="D67" s="92" t="e">
        <f>SUM(#REF!)</f>
        <v>#REF!</v>
      </c>
      <c r="E67" s="93"/>
    </row>
    <row r="68" spans="1:5" ht="15.75" thickBot="1" x14ac:dyDescent="0.3">
      <c r="C68" s="17">
        <f>SUM(C65:C67)</f>
        <v>100</v>
      </c>
      <c r="D68" s="94" t="e">
        <f>SUM(D65:D67)</f>
        <v>#REF!</v>
      </c>
      <c r="E68" s="95"/>
    </row>
    <row r="69" spans="1:5" ht="15.75" thickBot="1" x14ac:dyDescent="0.3">
      <c r="D69" s="21" t="s">
        <v>65</v>
      </c>
      <c r="E69" s="22" t="str">
        <f>IF(AND($E$68&lt;=4,$E$68&gt;=3.51),"A++",IF(AND($E$68&lt;=3.5,$E$68&gt;=3.26),"A+",IF(AND($E$68&lt;=3.25,$E$68&gt;3.01),"A",IF(AND($E$68&lt;=3,$E$68&gt;=2.76),"B++",IF(AND($E$68&lt;=2.75,$E$68&gt;=2.51),"B+",IF(AND($E$68&lt;=2.5,$E$68&gt;=2.01),"B",IF(AND($E$68&lt;=2,$E$68&gt;=1.51),"C","D")))))))</f>
        <v>D</v>
      </c>
    </row>
  </sheetData>
  <mergeCells count="46">
    <mergeCell ref="A17:E17"/>
    <mergeCell ref="A24:E24"/>
    <mergeCell ref="A34:E34"/>
    <mergeCell ref="A42:E42"/>
    <mergeCell ref="D18:E18"/>
    <mergeCell ref="D19:E19"/>
    <mergeCell ref="D20:E20"/>
    <mergeCell ref="D21:E21"/>
    <mergeCell ref="D22:E22"/>
    <mergeCell ref="D25:E25"/>
    <mergeCell ref="D26:E26"/>
    <mergeCell ref="D27:E27"/>
    <mergeCell ref="D28:E28"/>
    <mergeCell ref="D29:E29"/>
    <mergeCell ref="D30:E30"/>
    <mergeCell ref="D31:E31"/>
    <mergeCell ref="D32:E32"/>
    <mergeCell ref="D35:E35"/>
    <mergeCell ref="D36:E36"/>
    <mergeCell ref="D37:E37"/>
    <mergeCell ref="D38:E38"/>
    <mergeCell ref="D39:E39"/>
    <mergeCell ref="D40:E40"/>
    <mergeCell ref="D43:E43"/>
    <mergeCell ref="D44:E44"/>
    <mergeCell ref="D45:E45"/>
    <mergeCell ref="D46:E46"/>
    <mergeCell ref="D47:E47"/>
    <mergeCell ref="D50:E50"/>
    <mergeCell ref="A49:E49"/>
    <mergeCell ref="D51:E51"/>
    <mergeCell ref="D52:E52"/>
    <mergeCell ref="D53:E53"/>
    <mergeCell ref="D54:E54"/>
    <mergeCell ref="D57:E57"/>
    <mergeCell ref="A56:E56"/>
    <mergeCell ref="D58:E58"/>
    <mergeCell ref="D59:E59"/>
    <mergeCell ref="D60:E60"/>
    <mergeCell ref="D61:E61"/>
    <mergeCell ref="D62:E62"/>
    <mergeCell ref="D65:E65"/>
    <mergeCell ref="D66:E66"/>
    <mergeCell ref="D67:E67"/>
    <mergeCell ref="D68:E68"/>
    <mergeCell ref="A64:E64"/>
  </mergeCells>
  <pageMargins left="0.70866141732283472" right="0.70866141732283472" top="0.74803149606299213" bottom="0.74803149606299213" header="0.31496062992125984" footer="0.31496062992125984"/>
  <pageSetup scale="96" orientation="portrait" r:id="rId1"/>
  <rowBreaks count="2" manualBreakCount="2">
    <brk id="15" max="16383" man="1"/>
    <brk id="55" max="16383"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91"/>
  <sheetViews>
    <sheetView tabSelected="1" topLeftCell="E28" zoomScale="80" zoomScaleNormal="80" workbookViewId="0">
      <selection activeCell="R37" sqref="R37"/>
    </sheetView>
  </sheetViews>
  <sheetFormatPr defaultRowHeight="15" x14ac:dyDescent="0.25"/>
  <cols>
    <col min="1" max="1" width="3.5703125" style="69" bestFit="1" customWidth="1"/>
    <col min="2" max="2" width="16.28515625" style="70" hidden="1" customWidth="1"/>
    <col min="3" max="3" width="43.140625" style="70" hidden="1" customWidth="1"/>
    <col min="4" max="4" width="6.7109375" style="71" hidden="1" customWidth="1"/>
    <col min="5" max="5" width="6.7109375" style="71" bestFit="1" customWidth="1"/>
    <col min="6" max="6" width="78.28515625" style="72" customWidth="1"/>
    <col min="7" max="7" width="17.28515625" style="71" bestFit="1" customWidth="1"/>
    <col min="8" max="8" width="8.140625" style="73" bestFit="1" customWidth="1"/>
    <col min="9" max="9" width="8.140625" style="71" bestFit="1" customWidth="1"/>
    <col min="10" max="10" width="18" style="74" bestFit="1" customWidth="1"/>
    <col min="11" max="11" width="14.42578125" style="69" customWidth="1"/>
    <col min="12" max="12" width="15" style="69" customWidth="1"/>
    <col min="13" max="13" width="12.140625" style="69" customWidth="1"/>
    <col min="14" max="14" width="9.28515625" style="74" customWidth="1"/>
    <col min="15" max="15" width="13.7109375" style="69" bestFit="1" customWidth="1"/>
    <col min="16" max="16" width="13.7109375" style="74" bestFit="1" customWidth="1"/>
    <col min="17" max="16384" width="9.140625" style="71"/>
  </cols>
  <sheetData>
    <row r="1" spans="1:16" x14ac:dyDescent="0.25">
      <c r="J1" s="74" t="s">
        <v>262</v>
      </c>
      <c r="K1" s="75" t="s">
        <v>263</v>
      </c>
    </row>
    <row r="2" spans="1:16" s="69" customFormat="1" ht="66" x14ac:dyDescent="0.25">
      <c r="A2" s="76" t="s">
        <v>0</v>
      </c>
      <c r="B2" s="76" t="s">
        <v>67</v>
      </c>
      <c r="C2" s="76" t="s">
        <v>69</v>
      </c>
      <c r="D2" s="76" t="s">
        <v>68</v>
      </c>
      <c r="E2" s="76" t="s">
        <v>70</v>
      </c>
      <c r="F2" s="77" t="s">
        <v>79</v>
      </c>
      <c r="G2" s="76" t="s">
        <v>77</v>
      </c>
      <c r="H2" s="76" t="s">
        <v>78</v>
      </c>
      <c r="I2" s="76" t="s">
        <v>66</v>
      </c>
      <c r="J2" s="30" t="s">
        <v>64</v>
      </c>
      <c r="K2" s="6" t="s">
        <v>76</v>
      </c>
      <c r="L2" s="6" t="s">
        <v>75</v>
      </c>
      <c r="M2" s="6" t="s">
        <v>71</v>
      </c>
      <c r="N2" s="7" t="s">
        <v>72</v>
      </c>
      <c r="O2" s="6" t="s">
        <v>74</v>
      </c>
      <c r="P2" s="7" t="s">
        <v>73</v>
      </c>
    </row>
    <row r="3" spans="1:16" ht="15" customHeight="1" x14ac:dyDescent="0.25">
      <c r="A3" s="78">
        <v>1</v>
      </c>
      <c r="B3" s="68" t="s">
        <v>56</v>
      </c>
      <c r="C3" s="68" t="s">
        <v>35</v>
      </c>
      <c r="D3" s="2" t="s">
        <v>34</v>
      </c>
      <c r="E3" s="79" t="s">
        <v>1</v>
      </c>
      <c r="F3" s="80" t="s">
        <v>204</v>
      </c>
      <c r="G3" s="79">
        <v>30</v>
      </c>
      <c r="H3" s="81">
        <v>30</v>
      </c>
      <c r="I3" s="107">
        <v>85</v>
      </c>
      <c r="J3" s="54"/>
      <c r="K3" s="78">
        <f>IF(J3&gt;=20,4,IF(AND(J3&lt;20,J3&gt;=15),3,IF(AND(J3&lt;15,J3&gt;=10),2,IF(AND(J3&lt;10,J3&gt;=5),1,IF(J3&lt;5,0)))))</f>
        <v>0</v>
      </c>
      <c r="L3" s="78">
        <f t="shared" ref="L3:L57" si="0">K3*G3</f>
        <v>0</v>
      </c>
      <c r="M3" s="81">
        <f>L3</f>
        <v>0</v>
      </c>
      <c r="N3" s="81">
        <f>M3/H3</f>
        <v>0</v>
      </c>
      <c r="O3" s="107">
        <f>SUM(M3:M6)</f>
        <v>0</v>
      </c>
      <c r="P3" s="107">
        <f>O3/I3</f>
        <v>0</v>
      </c>
    </row>
    <row r="4" spans="1:16" ht="15" customHeight="1" x14ac:dyDescent="0.25">
      <c r="A4" s="78">
        <v>2</v>
      </c>
      <c r="B4" s="68" t="s">
        <v>56</v>
      </c>
      <c r="C4" s="68" t="s">
        <v>36</v>
      </c>
      <c r="D4" s="2" t="s">
        <v>34</v>
      </c>
      <c r="E4" s="79" t="s">
        <v>2</v>
      </c>
      <c r="F4" s="80" t="s">
        <v>209</v>
      </c>
      <c r="G4" s="79">
        <v>30</v>
      </c>
      <c r="H4" s="106">
        <v>35</v>
      </c>
      <c r="I4" s="108"/>
      <c r="J4" s="54"/>
      <c r="K4" s="78">
        <f>IF(J4&gt;=50,4,IF(AND(J4&lt;50,J4&gt;=40),3,IF(AND(J4&lt;40,J4&gt;=20),2,IF(AND(J4&lt;20,J4&gt;=5),1,IF(J4&lt;5,0)))))</f>
        <v>0</v>
      </c>
      <c r="L4" s="78">
        <f t="shared" si="0"/>
        <v>0</v>
      </c>
      <c r="M4" s="106">
        <f>L4+L5</f>
        <v>0</v>
      </c>
      <c r="N4" s="106">
        <f>M4/H4</f>
        <v>0</v>
      </c>
      <c r="O4" s="108"/>
      <c r="P4" s="108"/>
    </row>
    <row r="5" spans="1:16" ht="15" customHeight="1" x14ac:dyDescent="0.25">
      <c r="A5" s="78">
        <v>3</v>
      </c>
      <c r="B5" s="68" t="s">
        <v>56</v>
      </c>
      <c r="C5" s="68" t="s">
        <v>36</v>
      </c>
      <c r="D5" s="2" t="s">
        <v>34</v>
      </c>
      <c r="E5" s="79" t="s">
        <v>175</v>
      </c>
      <c r="F5" s="80" t="s">
        <v>210</v>
      </c>
      <c r="G5" s="79">
        <v>5</v>
      </c>
      <c r="H5" s="106"/>
      <c r="I5" s="108"/>
      <c r="J5" s="54"/>
      <c r="K5" s="78">
        <f>IF(J5&gt;=80,4,IF(AND(J5&lt;80,J5&gt;=60),3,IF(AND(J5&lt;60,J5&gt;=40),2,IF(AND(J5&lt;40,J5&gt;=20),1,IF(J5&lt;20,0)))))</f>
        <v>0</v>
      </c>
      <c r="L5" s="78">
        <f t="shared" si="0"/>
        <v>0</v>
      </c>
      <c r="M5" s="106"/>
      <c r="N5" s="106"/>
      <c r="O5" s="108"/>
      <c r="P5" s="108"/>
    </row>
    <row r="6" spans="1:16" ht="15" customHeight="1" x14ac:dyDescent="0.25">
      <c r="A6" s="78">
        <v>4</v>
      </c>
      <c r="B6" s="68" t="s">
        <v>56</v>
      </c>
      <c r="C6" s="68" t="s">
        <v>37</v>
      </c>
      <c r="D6" s="2" t="s">
        <v>34</v>
      </c>
      <c r="E6" s="79" t="s">
        <v>3</v>
      </c>
      <c r="F6" s="80" t="s">
        <v>211</v>
      </c>
      <c r="G6" s="79">
        <v>20</v>
      </c>
      <c r="H6" s="81">
        <v>20</v>
      </c>
      <c r="I6" s="109"/>
      <c r="J6" s="54"/>
      <c r="K6" s="78">
        <f>IF(EXACT(J6,"A"),4,IF(EXACT(J6,"B"),3,IF(EXACT(J6,"C"),2,IF(EXACT(J6,"D"),1,0))))</f>
        <v>0</v>
      </c>
      <c r="L6" s="78">
        <f t="shared" si="0"/>
        <v>0</v>
      </c>
      <c r="M6" s="81">
        <f>L6</f>
        <v>0</v>
      </c>
      <c r="N6" s="81">
        <f>M6/H6</f>
        <v>0</v>
      </c>
      <c r="O6" s="109"/>
      <c r="P6" s="109"/>
    </row>
    <row r="7" spans="1:16" ht="15" customHeight="1" x14ac:dyDescent="0.25">
      <c r="A7" s="78">
        <v>5</v>
      </c>
      <c r="B7" s="68" t="s">
        <v>57</v>
      </c>
      <c r="C7" s="68" t="s">
        <v>38</v>
      </c>
      <c r="D7" s="2" t="s">
        <v>34</v>
      </c>
      <c r="E7" s="79" t="s">
        <v>4</v>
      </c>
      <c r="F7" s="80" t="s">
        <v>212</v>
      </c>
      <c r="G7" s="79">
        <v>5</v>
      </c>
      <c r="H7" s="107">
        <v>10</v>
      </c>
      <c r="I7" s="107">
        <v>160</v>
      </c>
      <c r="J7" s="54"/>
      <c r="K7" s="78">
        <f>IF(J7&gt;=90,4,IF(AND(J7&lt;90,J7&gt;=80),3,IF(AND(J7&lt;80,J7&gt;=70),2,IF(AND(J7&lt;70,J7&gt;=50),1,IF(J7&lt;50,0)))))</f>
        <v>0</v>
      </c>
      <c r="L7" s="78">
        <f t="shared" si="0"/>
        <v>0</v>
      </c>
      <c r="M7" s="106">
        <f>-L7+L8</f>
        <v>0</v>
      </c>
      <c r="N7" s="107">
        <f>M7/H7</f>
        <v>0</v>
      </c>
      <c r="O7" s="107">
        <f>SUM(M7:M17)</f>
        <v>0</v>
      </c>
      <c r="P7" s="107">
        <f>O7/I7</f>
        <v>0</v>
      </c>
    </row>
    <row r="8" spans="1:16" ht="15" customHeight="1" x14ac:dyDescent="0.25">
      <c r="A8" s="78">
        <v>6</v>
      </c>
      <c r="B8" s="68" t="s">
        <v>57</v>
      </c>
      <c r="C8" s="68" t="s">
        <v>194</v>
      </c>
      <c r="D8" s="2" t="s">
        <v>34</v>
      </c>
      <c r="E8" s="79" t="s">
        <v>5</v>
      </c>
      <c r="F8" s="80" t="s">
        <v>213</v>
      </c>
      <c r="G8" s="79">
        <v>5</v>
      </c>
      <c r="H8" s="109"/>
      <c r="I8" s="108"/>
      <c r="J8" s="54"/>
      <c r="K8" s="78">
        <f>IF(J8&gt;=80,4,IF(AND(J8&lt;80,J8&gt;=70),3,IF(AND(J8&lt;70,J8&gt;=50),2,IF(AND(J8&lt;60,J8&gt;=40),1,IF(J8&lt;40,0)))))</f>
        <v>0</v>
      </c>
      <c r="L8" s="78">
        <f t="shared" si="0"/>
        <v>0</v>
      </c>
      <c r="M8" s="106"/>
      <c r="N8" s="109"/>
      <c r="O8" s="108"/>
      <c r="P8" s="108"/>
    </row>
    <row r="9" spans="1:16" ht="15" customHeight="1" x14ac:dyDescent="0.25">
      <c r="A9" s="78">
        <v>7</v>
      </c>
      <c r="B9" s="68" t="s">
        <v>57</v>
      </c>
      <c r="C9" s="68" t="s">
        <v>194</v>
      </c>
      <c r="D9" s="2" t="s">
        <v>34</v>
      </c>
      <c r="E9" s="79" t="s">
        <v>176</v>
      </c>
      <c r="F9" s="80" t="s">
        <v>205</v>
      </c>
      <c r="G9" s="79">
        <v>15</v>
      </c>
      <c r="H9" s="81">
        <v>15</v>
      </c>
      <c r="I9" s="108"/>
      <c r="J9" s="54"/>
      <c r="K9" s="1" t="b">
        <f>IF(AND(J9&lt;20,J9&gt;0),4,IF(AND(J9&lt;30,J9&gt;=20),3,IF(AND(J9&lt;50,J9&gt;=30),2,IF(AND(J9&lt;60,J9&gt;=50),1,IF(J9&gt;60,0)))))</f>
        <v>0</v>
      </c>
      <c r="L9" s="78">
        <f t="shared" si="0"/>
        <v>0</v>
      </c>
      <c r="M9" s="81">
        <f>L9</f>
        <v>0</v>
      </c>
      <c r="N9" s="81">
        <f>M9/H9</f>
        <v>0</v>
      </c>
      <c r="O9" s="108"/>
      <c r="P9" s="108"/>
    </row>
    <row r="10" spans="1:16" ht="15" customHeight="1" x14ac:dyDescent="0.25">
      <c r="A10" s="78">
        <v>8</v>
      </c>
      <c r="B10" s="68" t="s">
        <v>57</v>
      </c>
      <c r="C10" s="68" t="s">
        <v>39</v>
      </c>
      <c r="D10" s="2" t="s">
        <v>34</v>
      </c>
      <c r="E10" s="79" t="s">
        <v>6</v>
      </c>
      <c r="F10" s="80" t="s">
        <v>214</v>
      </c>
      <c r="G10" s="79">
        <v>10</v>
      </c>
      <c r="H10" s="107">
        <v>60</v>
      </c>
      <c r="I10" s="108"/>
      <c r="J10" s="54"/>
      <c r="K10" s="78">
        <f>IF(J10&gt;=90,4,IF(AND(J10&lt;90,J10&gt;=80),3,IF(AND(J10&lt;80,J10&gt;=70),2,IF(AND(J10&lt;70,J10&gt;=50),1,IF(J10&lt;50,0)))))</f>
        <v>0</v>
      </c>
      <c r="L10" s="78">
        <f t="shared" si="0"/>
        <v>0</v>
      </c>
      <c r="M10" s="107">
        <f>SUM(L10:L12)</f>
        <v>0</v>
      </c>
      <c r="N10" s="107">
        <f>M10/H10</f>
        <v>0</v>
      </c>
      <c r="O10" s="108"/>
      <c r="P10" s="108"/>
    </row>
    <row r="11" spans="1:16" ht="15" customHeight="1" x14ac:dyDescent="0.25">
      <c r="A11" s="78">
        <v>9</v>
      </c>
      <c r="B11" s="68" t="s">
        <v>57</v>
      </c>
      <c r="C11" s="68" t="s">
        <v>39</v>
      </c>
      <c r="D11" s="2" t="s">
        <v>34</v>
      </c>
      <c r="E11" s="79" t="s">
        <v>7</v>
      </c>
      <c r="F11" s="80" t="s">
        <v>215</v>
      </c>
      <c r="G11" s="79">
        <v>40</v>
      </c>
      <c r="H11" s="108"/>
      <c r="I11" s="108"/>
      <c r="J11" s="54"/>
      <c r="K11" s="78">
        <f>IF(J11&gt;=80,4,IF(AND(J11&lt;80,J11&gt;=70),3,IF(AND(J11&lt;70,J11&gt;=50),2,IF(AND(J11&lt;60,J11&gt;=40),1,IF(J11&lt;40,0)))))</f>
        <v>0</v>
      </c>
      <c r="L11" s="78">
        <f t="shared" si="0"/>
        <v>0</v>
      </c>
      <c r="M11" s="108"/>
      <c r="N11" s="108"/>
      <c r="O11" s="108"/>
      <c r="P11" s="108"/>
    </row>
    <row r="12" spans="1:16" ht="15" customHeight="1" x14ac:dyDescent="0.25">
      <c r="A12" s="78">
        <v>10</v>
      </c>
      <c r="B12" s="68" t="s">
        <v>57</v>
      </c>
      <c r="C12" s="68" t="s">
        <v>39</v>
      </c>
      <c r="D12" s="2" t="s">
        <v>34</v>
      </c>
      <c r="E12" s="79" t="s">
        <v>177</v>
      </c>
      <c r="F12" s="80" t="s">
        <v>216</v>
      </c>
      <c r="G12" s="79">
        <v>10</v>
      </c>
      <c r="H12" s="109"/>
      <c r="I12" s="108"/>
      <c r="J12" s="54"/>
      <c r="K12" s="78">
        <f>IF(J12&gt;=15,4,IF(AND(J12&lt;15,J12&gt;=12),3,IF(AND(J12&lt;12,J12&gt;=9),2,IF(AND(J12&lt;9,J12&gt;=6),1,IF(J12&lt;6,0)))))</f>
        <v>0</v>
      </c>
      <c r="L12" s="78">
        <f t="shared" si="0"/>
        <v>0</v>
      </c>
      <c r="M12" s="109"/>
      <c r="N12" s="109"/>
      <c r="O12" s="108"/>
      <c r="P12" s="108"/>
    </row>
    <row r="13" spans="1:16" ht="15" customHeight="1" x14ac:dyDescent="0.25">
      <c r="A13" s="78">
        <v>11</v>
      </c>
      <c r="B13" s="68" t="s">
        <v>57</v>
      </c>
      <c r="C13" s="68" t="s">
        <v>40</v>
      </c>
      <c r="D13" s="2" t="s">
        <v>34</v>
      </c>
      <c r="E13" s="79" t="s">
        <v>8</v>
      </c>
      <c r="F13" s="80" t="s">
        <v>217</v>
      </c>
      <c r="G13" s="79">
        <v>10</v>
      </c>
      <c r="H13" s="107">
        <v>30</v>
      </c>
      <c r="I13" s="108"/>
      <c r="J13" s="66"/>
      <c r="K13" s="78" t="b">
        <f>IF(AND(J13&lt;20,J13&gt;0),4,IF(AND(J13&lt;30,J13&gt;=20),3,IF(AND(J13&lt;40,J13&gt;=30),2,IF(AND(J13&lt;50,J13&gt;=40),1,IF(J13&gt;=50,0)))))</f>
        <v>0</v>
      </c>
      <c r="L13" s="78">
        <f t="shared" si="0"/>
        <v>0</v>
      </c>
      <c r="M13" s="107">
        <f>SUM(L13:L15)</f>
        <v>0</v>
      </c>
      <c r="N13" s="107">
        <f>M13/H13</f>
        <v>0</v>
      </c>
      <c r="O13" s="108"/>
      <c r="P13" s="108"/>
    </row>
    <row r="14" spans="1:16" ht="15" customHeight="1" x14ac:dyDescent="0.25">
      <c r="A14" s="78">
        <v>12</v>
      </c>
      <c r="B14" s="68" t="s">
        <v>57</v>
      </c>
      <c r="C14" s="68" t="s">
        <v>40</v>
      </c>
      <c r="D14" s="2" t="s">
        <v>34</v>
      </c>
      <c r="E14" s="79" t="s">
        <v>178</v>
      </c>
      <c r="F14" s="80" t="s">
        <v>218</v>
      </c>
      <c r="G14" s="79">
        <v>10</v>
      </c>
      <c r="H14" s="108"/>
      <c r="I14" s="108"/>
      <c r="J14" s="65"/>
      <c r="K14" s="91">
        <f>IF(J14&gt;=90,4,IF(AND(J14&lt;90,J14&gt;=80),3,IF(AND(J14&lt;80,J14&gt;=70),2,IF(AND(J14&lt;70,J14&gt;=60),1,IF(J14&lt;60,0)))))</f>
        <v>0</v>
      </c>
      <c r="L14" s="78">
        <f t="shared" si="0"/>
        <v>0</v>
      </c>
      <c r="M14" s="108"/>
      <c r="N14" s="108"/>
      <c r="O14" s="108"/>
      <c r="P14" s="108"/>
    </row>
    <row r="15" spans="1:16" ht="15" customHeight="1" x14ac:dyDescent="0.25">
      <c r="A15" s="78">
        <v>13</v>
      </c>
      <c r="B15" s="68" t="s">
        <v>57</v>
      </c>
      <c r="C15" s="68" t="s">
        <v>40</v>
      </c>
      <c r="D15" s="2" t="s">
        <v>34</v>
      </c>
      <c r="E15" s="79" t="s">
        <v>179</v>
      </c>
      <c r="F15" s="80" t="s">
        <v>219</v>
      </c>
      <c r="G15" s="79">
        <v>10</v>
      </c>
      <c r="H15" s="109"/>
      <c r="I15" s="108"/>
      <c r="J15" s="65"/>
      <c r="K15" s="78">
        <f>IF(EXACT(J15,"A"),4,IF(EXACT(J15,"B"),3,IF(EXACT(J15,"C"),2,IF(EXACT(J15,"D"),1,0))))</f>
        <v>0</v>
      </c>
      <c r="L15" s="78">
        <f t="shared" si="0"/>
        <v>0</v>
      </c>
      <c r="M15" s="109"/>
      <c r="N15" s="109"/>
      <c r="O15" s="108"/>
      <c r="P15" s="108"/>
    </row>
    <row r="16" spans="1:16" ht="15" customHeight="1" x14ac:dyDescent="0.25">
      <c r="A16" s="78">
        <v>14</v>
      </c>
      <c r="B16" s="68" t="s">
        <v>57</v>
      </c>
      <c r="C16" s="68" t="s">
        <v>41</v>
      </c>
      <c r="D16" s="2" t="s">
        <v>34</v>
      </c>
      <c r="E16" s="79" t="s">
        <v>9</v>
      </c>
      <c r="F16" s="80" t="s">
        <v>220</v>
      </c>
      <c r="G16" s="79">
        <v>15</v>
      </c>
      <c r="H16" s="81">
        <v>15</v>
      </c>
      <c r="I16" s="108"/>
      <c r="J16" s="54"/>
      <c r="K16" s="78">
        <f>IF(J16&gt;=90,4,IF(AND(J16&lt;90,J16&gt;=80),3,IF(AND(J16&lt;80,J16&gt;=70),2,IF(AND(J16&lt;70,J16&gt;=50),1,IF(J16&lt;50,0)))))</f>
        <v>0</v>
      </c>
      <c r="L16" s="78">
        <f t="shared" si="0"/>
        <v>0</v>
      </c>
      <c r="M16" s="81">
        <f>L16</f>
        <v>0</v>
      </c>
      <c r="N16" s="81">
        <f>M16/H16</f>
        <v>0</v>
      </c>
      <c r="O16" s="108"/>
      <c r="P16" s="108"/>
    </row>
    <row r="17" spans="1:16" ht="15" customHeight="1" x14ac:dyDescent="0.25">
      <c r="A17" s="78">
        <v>15</v>
      </c>
      <c r="B17" s="68" t="s">
        <v>57</v>
      </c>
      <c r="C17" s="68" t="s">
        <v>42</v>
      </c>
      <c r="D17" s="2" t="s">
        <v>34</v>
      </c>
      <c r="E17" s="79" t="s">
        <v>10</v>
      </c>
      <c r="F17" s="80" t="s">
        <v>221</v>
      </c>
      <c r="G17" s="79">
        <v>30</v>
      </c>
      <c r="H17" s="81">
        <v>30</v>
      </c>
      <c r="I17" s="109"/>
      <c r="J17" s="54"/>
      <c r="K17" s="78">
        <f>J17</f>
        <v>0</v>
      </c>
      <c r="L17" s="78">
        <f t="shared" si="0"/>
        <v>0</v>
      </c>
      <c r="M17" s="81">
        <f>L17</f>
        <v>0</v>
      </c>
      <c r="N17" s="81">
        <f>M17/H17</f>
        <v>0</v>
      </c>
      <c r="O17" s="109"/>
      <c r="P17" s="109"/>
    </row>
    <row r="18" spans="1:16" ht="15.75" customHeight="1" x14ac:dyDescent="0.25">
      <c r="A18" s="78">
        <v>16</v>
      </c>
      <c r="B18" s="68" t="s">
        <v>58</v>
      </c>
      <c r="C18" s="68" t="s">
        <v>195</v>
      </c>
      <c r="D18" s="2" t="s">
        <v>34</v>
      </c>
      <c r="E18" s="79" t="s">
        <v>180</v>
      </c>
      <c r="F18" s="82" t="s">
        <v>222</v>
      </c>
      <c r="G18" s="79">
        <v>3</v>
      </c>
      <c r="H18" s="107">
        <v>18</v>
      </c>
      <c r="I18" s="107">
        <v>223</v>
      </c>
      <c r="J18" s="54"/>
      <c r="K18" s="78">
        <f>IF(J18&gt;=50,4,IF(AND(J18&lt;50,J18&gt;=40),3,IF(AND(J18&lt;40,J18&gt;=30),2,IF(AND(J18&lt;30,J18&gt;=20),1,IF(J18&lt;20,0)))))</f>
        <v>0</v>
      </c>
      <c r="L18" s="78">
        <f t="shared" si="0"/>
        <v>0</v>
      </c>
      <c r="M18" s="107">
        <f>SUM(L18:L20)</f>
        <v>0</v>
      </c>
      <c r="N18" s="107">
        <f>M18/H18</f>
        <v>0</v>
      </c>
      <c r="O18" s="107">
        <f>SUM(M18:M34)</f>
        <v>0</v>
      </c>
      <c r="P18" s="107">
        <f>O18/I18</f>
        <v>0</v>
      </c>
    </row>
    <row r="19" spans="1:16" ht="15" customHeight="1" x14ac:dyDescent="0.25">
      <c r="A19" s="78">
        <v>17</v>
      </c>
      <c r="B19" s="68" t="s">
        <v>58</v>
      </c>
      <c r="C19" s="68" t="s">
        <v>195</v>
      </c>
      <c r="D19" s="2" t="s">
        <v>34</v>
      </c>
      <c r="E19" s="79" t="s">
        <v>181</v>
      </c>
      <c r="F19" s="80" t="s">
        <v>223</v>
      </c>
      <c r="G19" s="79">
        <v>5</v>
      </c>
      <c r="H19" s="108"/>
      <c r="I19" s="108"/>
      <c r="J19" s="54"/>
      <c r="K19" s="78">
        <f>IF(J19&gt;=20,4,IF(AND(J19&lt;20,J19&gt;=15),3,IF(AND(J19&lt;15,J19&gt;=10),2,IF(AND(J19&lt;10,J19&gt;=5),1,IF(J19&lt;5,0)))))</f>
        <v>0</v>
      </c>
      <c r="L19" s="78">
        <f t="shared" si="0"/>
        <v>0</v>
      </c>
      <c r="M19" s="108"/>
      <c r="N19" s="108"/>
      <c r="O19" s="108"/>
      <c r="P19" s="108"/>
    </row>
    <row r="20" spans="1:16" ht="15" customHeight="1" x14ac:dyDescent="0.25">
      <c r="A20" s="78">
        <v>18</v>
      </c>
      <c r="B20" s="68" t="s">
        <v>58</v>
      </c>
      <c r="C20" s="68" t="s">
        <v>195</v>
      </c>
      <c r="D20" s="2" t="s">
        <v>34</v>
      </c>
      <c r="E20" s="79" t="s">
        <v>206</v>
      </c>
      <c r="F20" s="80" t="s">
        <v>224</v>
      </c>
      <c r="G20" s="79">
        <v>10</v>
      </c>
      <c r="H20" s="109"/>
      <c r="I20" s="108"/>
      <c r="J20" s="54"/>
      <c r="K20" s="78">
        <f>IF(J20&gt;=70,4,IF(AND(J20&lt;70,J20&gt;=60),3,IF(AND(J20&lt;60,J20&gt;=50),2,IF(AND(J20&lt;50,J20&gt;=40),1,IF(J20&lt;40,0)))))</f>
        <v>0</v>
      </c>
      <c r="L20" s="78">
        <f t="shared" si="0"/>
        <v>0</v>
      </c>
      <c r="M20" s="109"/>
      <c r="N20" s="109"/>
      <c r="O20" s="108"/>
      <c r="P20" s="108"/>
    </row>
    <row r="21" spans="1:16" ht="15" customHeight="1" x14ac:dyDescent="0.25">
      <c r="A21" s="78">
        <v>19</v>
      </c>
      <c r="B21" s="68" t="s">
        <v>58</v>
      </c>
      <c r="C21" s="68" t="s">
        <v>196</v>
      </c>
      <c r="D21" s="2" t="s">
        <v>34</v>
      </c>
      <c r="E21" s="79" t="s">
        <v>11</v>
      </c>
      <c r="F21" s="80" t="s">
        <v>225</v>
      </c>
      <c r="G21" s="79">
        <v>25</v>
      </c>
      <c r="H21" s="107">
        <v>40</v>
      </c>
      <c r="I21" s="108"/>
      <c r="J21" s="54"/>
      <c r="K21" s="78">
        <f>IF(J21&gt;=2000,4,IF(AND(J21&lt;2000,J21&gt;=1500),3,IF(AND(J21&lt;1500,J21&gt;=1000),2,IF(AND(J21&lt;1000,J21&gt;=500),1,IF(J21&lt;500,0)))))</f>
        <v>0</v>
      </c>
      <c r="L21" s="78">
        <f t="shared" si="0"/>
        <v>0</v>
      </c>
      <c r="M21" s="106">
        <f>SUM(L21:L22)</f>
        <v>0</v>
      </c>
      <c r="N21" s="107">
        <f>M21/H21</f>
        <v>0</v>
      </c>
      <c r="O21" s="108"/>
      <c r="P21" s="108"/>
    </row>
    <row r="22" spans="1:16" ht="15" customHeight="1" x14ac:dyDescent="0.25">
      <c r="A22" s="78">
        <v>20</v>
      </c>
      <c r="B22" s="68" t="s">
        <v>58</v>
      </c>
      <c r="C22" s="68" t="s">
        <v>196</v>
      </c>
      <c r="D22" s="2" t="s">
        <v>34</v>
      </c>
      <c r="E22" s="79" t="s">
        <v>12</v>
      </c>
      <c r="F22" s="80" t="s">
        <v>226</v>
      </c>
      <c r="G22" s="79">
        <v>15</v>
      </c>
      <c r="H22" s="109"/>
      <c r="I22" s="108"/>
      <c r="J22" s="54"/>
      <c r="K22" s="78">
        <f>IF(J22&gt;=2,4,IF(AND(J22&lt;2,J22&gt;=1.5),3,IF(AND(J22&lt;1.5,J22&gt;=1),2,IF(AND(J22&lt;1,J22&gt;=0.5),1,IF(J22&lt;0.5,0)))))</f>
        <v>0</v>
      </c>
      <c r="L22" s="78">
        <f t="shared" si="0"/>
        <v>0</v>
      </c>
      <c r="M22" s="106"/>
      <c r="N22" s="109"/>
      <c r="O22" s="108"/>
      <c r="P22" s="108"/>
    </row>
    <row r="23" spans="1:16" ht="15" customHeight="1" x14ac:dyDescent="0.25">
      <c r="A23" s="78">
        <v>21</v>
      </c>
      <c r="B23" s="68" t="s">
        <v>58</v>
      </c>
      <c r="C23" s="68" t="s">
        <v>197</v>
      </c>
      <c r="D23" s="2" t="s">
        <v>34</v>
      </c>
      <c r="E23" s="79" t="s">
        <v>13</v>
      </c>
      <c r="F23" s="80" t="s">
        <v>227</v>
      </c>
      <c r="G23" s="79">
        <v>5</v>
      </c>
      <c r="H23" s="81">
        <v>5</v>
      </c>
      <c r="I23" s="108"/>
      <c r="J23" s="54"/>
      <c r="K23" s="78">
        <f>IF(J23&gt;=30,4,IF(AND(J23&lt;30,J23&gt;=20),3,IF(AND(J23&lt;20,J23&gt;=10),2,IF(AND(J23&lt;10,J23&gt;=5),1,IF(J23&lt;5,0)))))</f>
        <v>0</v>
      </c>
      <c r="L23" s="78">
        <f t="shared" si="0"/>
        <v>0</v>
      </c>
      <c r="M23" s="81">
        <f>L23</f>
        <v>0</v>
      </c>
      <c r="N23" s="81">
        <f>M23/H23</f>
        <v>0</v>
      </c>
      <c r="O23" s="108"/>
      <c r="P23" s="108"/>
    </row>
    <row r="24" spans="1:16" ht="15" customHeight="1" x14ac:dyDescent="0.25">
      <c r="A24" s="78">
        <v>22</v>
      </c>
      <c r="B24" s="68" t="s">
        <v>58</v>
      </c>
      <c r="C24" s="68" t="s">
        <v>198</v>
      </c>
      <c r="D24" s="2" t="s">
        <v>34</v>
      </c>
      <c r="E24" s="79" t="s">
        <v>14</v>
      </c>
      <c r="F24" s="80" t="s">
        <v>228</v>
      </c>
      <c r="G24" s="79">
        <v>5</v>
      </c>
      <c r="H24" s="107">
        <v>120</v>
      </c>
      <c r="I24" s="108"/>
      <c r="J24" s="54"/>
      <c r="K24" s="78">
        <f>IF(EXACT(J24,"A"),4,IF(EXACT(J24,"B"),3,IF(EXACT(J24,"C"),2,IF(EXACT(J24,"D"),1,0))))</f>
        <v>0</v>
      </c>
      <c r="L24" s="78">
        <f t="shared" si="0"/>
        <v>0</v>
      </c>
      <c r="M24" s="107">
        <f>SUM(L24:L31)</f>
        <v>0</v>
      </c>
      <c r="N24" s="107">
        <f>M24/H24</f>
        <v>0</v>
      </c>
      <c r="O24" s="108"/>
      <c r="P24" s="108"/>
    </row>
    <row r="25" spans="1:16" ht="15" customHeight="1" x14ac:dyDescent="0.25">
      <c r="A25" s="78">
        <v>23</v>
      </c>
      <c r="B25" s="68" t="s">
        <v>58</v>
      </c>
      <c r="C25" s="68" t="s">
        <v>198</v>
      </c>
      <c r="D25" s="2" t="s">
        <v>34</v>
      </c>
      <c r="E25" s="79" t="s">
        <v>15</v>
      </c>
      <c r="F25" s="80" t="s">
        <v>229</v>
      </c>
      <c r="G25" s="79">
        <v>15</v>
      </c>
      <c r="H25" s="108"/>
      <c r="I25" s="108"/>
      <c r="J25" s="54"/>
      <c r="K25" s="78">
        <f>IF(J25&gt;=7,4,IF(AND(J25&lt;7,J25&gt;=5),3,IF(AND(J25&lt;5,J25&gt;=3),2,IF(AND(J25&lt;3,J25&gt;=1),1,IF(J25&lt;1,0)))))</f>
        <v>0</v>
      </c>
      <c r="L25" s="78">
        <f t="shared" si="0"/>
        <v>0</v>
      </c>
      <c r="M25" s="108"/>
      <c r="N25" s="108"/>
      <c r="O25" s="108"/>
      <c r="P25" s="108"/>
    </row>
    <row r="26" spans="1:16" ht="15" customHeight="1" x14ac:dyDescent="0.25">
      <c r="A26" s="78">
        <v>24</v>
      </c>
      <c r="B26" s="68" t="s">
        <v>58</v>
      </c>
      <c r="C26" s="68" t="s">
        <v>198</v>
      </c>
      <c r="D26" s="2" t="s">
        <v>34</v>
      </c>
      <c r="E26" s="79" t="s">
        <v>16</v>
      </c>
      <c r="F26" s="80" t="s">
        <v>230</v>
      </c>
      <c r="G26" s="79">
        <v>15</v>
      </c>
      <c r="H26" s="108"/>
      <c r="I26" s="108"/>
      <c r="J26" s="54"/>
      <c r="K26" s="78">
        <f>IF(J26&gt;=5,4,IF(AND(J26&lt;5,J26&gt;=4),3,IF(AND(J26&lt;4,J26&gt;=2),2,IF(AND(J26&lt;2,J26&gt;=2),1,IF(J26&lt;1,0)))))</f>
        <v>0</v>
      </c>
      <c r="L26" s="78">
        <f t="shared" si="0"/>
        <v>0</v>
      </c>
      <c r="M26" s="108"/>
      <c r="N26" s="108"/>
      <c r="O26" s="108"/>
      <c r="P26" s="108"/>
    </row>
    <row r="27" spans="1:16" ht="15" customHeight="1" x14ac:dyDescent="0.25">
      <c r="A27" s="78">
        <v>25</v>
      </c>
      <c r="B27" s="68" t="s">
        <v>58</v>
      </c>
      <c r="C27" s="68" t="s">
        <v>198</v>
      </c>
      <c r="D27" s="2" t="s">
        <v>34</v>
      </c>
      <c r="E27" s="79" t="s">
        <v>182</v>
      </c>
      <c r="F27" s="80" t="s">
        <v>231</v>
      </c>
      <c r="G27" s="79">
        <v>20</v>
      </c>
      <c r="H27" s="108"/>
      <c r="I27" s="108"/>
      <c r="J27" s="54"/>
      <c r="K27" s="78">
        <f>IF(J27&gt;=10,4,IF(AND(J27&lt;10,J27&gt;=7),3,IF(AND(J27&lt;7,J27&gt;=4),2,IF(AND(J27&lt;4,J27&gt;=1),1,IF(J27&lt;1,0)))))</f>
        <v>0</v>
      </c>
      <c r="L27" s="78">
        <f t="shared" si="0"/>
        <v>0</v>
      </c>
      <c r="M27" s="108"/>
      <c r="N27" s="108"/>
      <c r="O27" s="108"/>
      <c r="P27" s="108"/>
    </row>
    <row r="28" spans="1:16" ht="15" customHeight="1" x14ac:dyDescent="0.25">
      <c r="A28" s="78">
        <v>26</v>
      </c>
      <c r="B28" s="68" t="s">
        <v>58</v>
      </c>
      <c r="C28" s="68" t="s">
        <v>198</v>
      </c>
      <c r="D28" s="2" t="s">
        <v>34</v>
      </c>
      <c r="E28" s="79" t="s">
        <v>183</v>
      </c>
      <c r="F28" s="80" t="s">
        <v>232</v>
      </c>
      <c r="G28" s="79">
        <v>10</v>
      </c>
      <c r="H28" s="108"/>
      <c r="I28" s="108"/>
      <c r="J28" s="54"/>
      <c r="K28" s="78">
        <f>IF(J28&gt;=10,4,IF(AND(J28&lt;10,J28&gt;=7),3,IF(AND(J28&lt;7,J28&gt;=4),2,IF(AND(J28&lt;4,J28&gt;=1),1,IF(J28&lt;1,0)))))</f>
        <v>0</v>
      </c>
      <c r="L28" s="78">
        <f t="shared" si="0"/>
        <v>0</v>
      </c>
      <c r="M28" s="108"/>
      <c r="N28" s="108"/>
      <c r="O28" s="108"/>
      <c r="P28" s="108"/>
    </row>
    <row r="29" spans="1:16" ht="15" customHeight="1" x14ac:dyDescent="0.25">
      <c r="A29" s="78">
        <v>27</v>
      </c>
      <c r="B29" s="68" t="s">
        <v>58</v>
      </c>
      <c r="C29" s="68" t="s">
        <v>198</v>
      </c>
      <c r="D29" s="2" t="s">
        <v>34</v>
      </c>
      <c r="E29" s="79" t="s">
        <v>184</v>
      </c>
      <c r="F29" s="80" t="s">
        <v>233</v>
      </c>
      <c r="G29" s="79">
        <v>15</v>
      </c>
      <c r="H29" s="108"/>
      <c r="I29" s="108"/>
      <c r="J29" s="54"/>
      <c r="K29" s="78">
        <f>IF(EXACT(J29,"A"),4,IF(EXACT(J29,"B"),3,IF(EXACT(J29,"C"),2,IF(EXACT(J29,"D"),1,0))))</f>
        <v>0</v>
      </c>
      <c r="L29" s="78">
        <f t="shared" si="0"/>
        <v>0</v>
      </c>
      <c r="M29" s="108"/>
      <c r="N29" s="108"/>
      <c r="O29" s="108"/>
      <c r="P29" s="108"/>
    </row>
    <row r="30" spans="1:16" ht="15" customHeight="1" x14ac:dyDescent="0.25">
      <c r="A30" s="78">
        <v>28</v>
      </c>
      <c r="B30" s="68" t="s">
        <v>58</v>
      </c>
      <c r="C30" s="68" t="s">
        <v>198</v>
      </c>
      <c r="D30" s="2" t="s">
        <v>34</v>
      </c>
      <c r="E30" s="79" t="s">
        <v>207</v>
      </c>
      <c r="F30" s="80" t="s">
        <v>234</v>
      </c>
      <c r="G30" s="79">
        <v>20</v>
      </c>
      <c r="H30" s="108"/>
      <c r="I30" s="108"/>
      <c r="J30" s="54"/>
      <c r="K30" s="78">
        <f>IF(J30&gt;=10,4,IF(AND(J30&lt;10,J30&gt;=5),3,IF(AND(J30&lt;5,J30&gt;=2),2,IF(AND(J30&lt;2,J30&gt;=0.5),1,IF(J30&lt;0.5,0)))))</f>
        <v>0</v>
      </c>
      <c r="L30" s="78">
        <f t="shared" si="0"/>
        <v>0</v>
      </c>
      <c r="M30" s="108"/>
      <c r="N30" s="108"/>
      <c r="O30" s="108"/>
      <c r="P30" s="108"/>
    </row>
    <row r="31" spans="1:16" ht="15" customHeight="1" x14ac:dyDescent="0.25">
      <c r="A31" s="78">
        <v>29</v>
      </c>
      <c r="B31" s="68" t="s">
        <v>58</v>
      </c>
      <c r="C31" s="68" t="s">
        <v>198</v>
      </c>
      <c r="D31" s="2" t="s">
        <v>34</v>
      </c>
      <c r="E31" s="79" t="s">
        <v>208</v>
      </c>
      <c r="F31" s="80" t="s">
        <v>235</v>
      </c>
      <c r="G31" s="79">
        <v>20</v>
      </c>
      <c r="H31" s="109"/>
      <c r="I31" s="108"/>
      <c r="J31" s="54"/>
      <c r="K31" s="78">
        <f>IF(J31&gt;=35,4,IF(AND(J31&lt;35,J31&gt;=25),3,IF(AND(J31&lt;25,J31&gt;=15),2,IF(AND(J31&lt;15,J31&gt;=5),1,IF(J31&lt;5,0)))))</f>
        <v>0</v>
      </c>
      <c r="L31" s="78">
        <f t="shared" si="0"/>
        <v>0</v>
      </c>
      <c r="M31" s="109"/>
      <c r="N31" s="109"/>
      <c r="O31" s="108"/>
      <c r="P31" s="108"/>
    </row>
    <row r="32" spans="1:16" ht="15" customHeight="1" x14ac:dyDescent="0.25">
      <c r="A32" s="78">
        <v>30</v>
      </c>
      <c r="B32" s="68" t="s">
        <v>58</v>
      </c>
      <c r="C32" s="68" t="s">
        <v>199</v>
      </c>
      <c r="D32" s="2" t="s">
        <v>34</v>
      </c>
      <c r="E32" s="79" t="s">
        <v>17</v>
      </c>
      <c r="F32" s="80" t="s">
        <v>236</v>
      </c>
      <c r="G32" s="79">
        <v>20</v>
      </c>
      <c r="H32" s="81">
        <v>20</v>
      </c>
      <c r="I32" s="108"/>
      <c r="J32" s="54"/>
      <c r="K32" s="78">
        <f>IF(J32&gt;=200,4,IF(AND(J32&lt;200,J32&gt;=150),3,IF(AND(J32&lt;150,J32&gt;=100),2,IF(AND(J32&lt;100,J32&gt;=50),1,IF(J32&lt;50,0)))))</f>
        <v>0</v>
      </c>
      <c r="L32" s="78">
        <f t="shared" si="0"/>
        <v>0</v>
      </c>
      <c r="M32" s="81">
        <f>L32</f>
        <v>0</v>
      </c>
      <c r="N32" s="81">
        <f t="shared" ref="N32:N37" si="1">M32/H32</f>
        <v>0</v>
      </c>
      <c r="O32" s="108"/>
      <c r="P32" s="108"/>
    </row>
    <row r="33" spans="1:22" ht="15" customHeight="1" x14ac:dyDescent="0.25">
      <c r="A33" s="78">
        <v>31</v>
      </c>
      <c r="B33" s="68" t="s">
        <v>58</v>
      </c>
      <c r="C33" s="68" t="s">
        <v>200</v>
      </c>
      <c r="D33" s="2" t="s">
        <v>34</v>
      </c>
      <c r="E33" s="79" t="s">
        <v>185</v>
      </c>
      <c r="F33" s="80" t="s">
        <v>237</v>
      </c>
      <c r="G33" s="79">
        <v>10</v>
      </c>
      <c r="H33" s="81">
        <v>10</v>
      </c>
      <c r="I33" s="108"/>
      <c r="J33" s="54"/>
      <c r="K33" s="78">
        <f>IF(J33&gt;=100,4,IF(AND(J33&lt;100,J33&gt;=80),3,IF(AND(J33&lt;80,J33&gt;=60),2,IF(AND(J33&lt;60,J33&gt;=40),1,IF(J33&lt;40,0)))))</f>
        <v>0</v>
      </c>
      <c r="L33" s="78">
        <f t="shared" si="0"/>
        <v>0</v>
      </c>
      <c r="M33" s="81">
        <f>L33</f>
        <v>0</v>
      </c>
      <c r="N33" s="81">
        <f t="shared" si="1"/>
        <v>0</v>
      </c>
      <c r="O33" s="108"/>
      <c r="P33" s="108"/>
    </row>
    <row r="34" spans="1:22" ht="15" customHeight="1" x14ac:dyDescent="0.25">
      <c r="A34" s="78">
        <v>32</v>
      </c>
      <c r="B34" s="68" t="s">
        <v>58</v>
      </c>
      <c r="C34" s="68" t="s">
        <v>201</v>
      </c>
      <c r="D34" s="2" t="s">
        <v>34</v>
      </c>
      <c r="E34" s="79" t="s">
        <v>186</v>
      </c>
      <c r="F34" s="80" t="s">
        <v>238</v>
      </c>
      <c r="G34" s="79">
        <v>10</v>
      </c>
      <c r="H34" s="81">
        <v>10</v>
      </c>
      <c r="I34" s="109"/>
      <c r="J34" s="54"/>
      <c r="K34" s="78">
        <f>IF(J34&gt;=40,4,IF(AND(J34&lt;40,J34&gt;=30),3,IF(AND(J34&lt;30,J34&gt;=10),2,IF(AND(J34&lt;10,J34&gt;=5),1,IF(J34&lt;5,0)))))</f>
        <v>0</v>
      </c>
      <c r="L34" s="78">
        <f t="shared" si="0"/>
        <v>0</v>
      </c>
      <c r="M34" s="81">
        <f>L34</f>
        <v>0</v>
      </c>
      <c r="N34" s="81">
        <f t="shared" si="1"/>
        <v>0</v>
      </c>
      <c r="O34" s="109"/>
      <c r="P34" s="109"/>
    </row>
    <row r="35" spans="1:22" ht="11.25" customHeight="1" x14ac:dyDescent="0.25">
      <c r="A35" s="78">
        <v>33</v>
      </c>
      <c r="B35" s="68" t="s">
        <v>59</v>
      </c>
      <c r="C35" s="68" t="s">
        <v>43</v>
      </c>
      <c r="D35" s="2" t="s">
        <v>34</v>
      </c>
      <c r="E35" s="79" t="s">
        <v>18</v>
      </c>
      <c r="F35" s="80" t="s">
        <v>239</v>
      </c>
      <c r="G35" s="79">
        <v>10</v>
      </c>
      <c r="H35" s="81">
        <v>10</v>
      </c>
      <c r="I35" s="107">
        <v>40</v>
      </c>
      <c r="J35" s="54"/>
      <c r="K35" s="78">
        <f>IF(J35&gt;=40,4,IF(AND(J35&lt;40,J35&gt;=30),3,IF(AND(J35&lt;30,J35&gt;=20),2,IF(AND(J35&lt;20,J35&gt;=10),1,IF(J35&lt;10,0)))))</f>
        <v>0</v>
      </c>
      <c r="L35" s="78">
        <f t="shared" si="0"/>
        <v>0</v>
      </c>
      <c r="M35" s="81">
        <f>L35</f>
        <v>0</v>
      </c>
      <c r="N35" s="81">
        <f t="shared" si="1"/>
        <v>0</v>
      </c>
      <c r="O35" s="107">
        <f>SUM(M35:M39)</f>
        <v>0</v>
      </c>
      <c r="P35" s="107">
        <f>O35/I35</f>
        <v>0</v>
      </c>
    </row>
    <row r="36" spans="1:22" ht="15" customHeight="1" x14ac:dyDescent="0.25">
      <c r="A36" s="78">
        <v>34</v>
      </c>
      <c r="B36" s="68" t="s">
        <v>59</v>
      </c>
      <c r="C36" s="68" t="s">
        <v>44</v>
      </c>
      <c r="D36" s="2" t="s">
        <v>34</v>
      </c>
      <c r="E36" s="79" t="s">
        <v>187</v>
      </c>
      <c r="F36" s="80" t="s">
        <v>240</v>
      </c>
      <c r="G36" s="79">
        <v>5</v>
      </c>
      <c r="H36" s="81">
        <v>5</v>
      </c>
      <c r="I36" s="108"/>
      <c r="J36" s="54"/>
      <c r="K36" s="78">
        <f>IF(J36&gt;=10,4,IF(AND(J36&lt;10,J36&gt;=8),3,IF(AND(J36&lt;8,J36&gt;=6),2,IF(AND(J36&lt;6,J36&gt;=2),1,IF(J36&lt;2,0)))))</f>
        <v>0</v>
      </c>
      <c r="L36" s="78">
        <f t="shared" si="0"/>
        <v>0</v>
      </c>
      <c r="M36" s="81">
        <f>L36</f>
        <v>0</v>
      </c>
      <c r="N36" s="81">
        <f t="shared" si="1"/>
        <v>0</v>
      </c>
      <c r="O36" s="108"/>
      <c r="P36" s="108"/>
      <c r="S36" s="49"/>
      <c r="T36" s="49"/>
      <c r="U36" s="49"/>
      <c r="V36" s="49"/>
    </row>
    <row r="37" spans="1:22" ht="56.25" customHeight="1" x14ac:dyDescent="0.25">
      <c r="A37" s="78">
        <v>35</v>
      </c>
      <c r="B37" s="68" t="s">
        <v>59</v>
      </c>
      <c r="C37" s="68" t="s">
        <v>45</v>
      </c>
      <c r="D37" s="2" t="s">
        <v>34</v>
      </c>
      <c r="E37" s="79" t="s">
        <v>19</v>
      </c>
      <c r="F37" s="80" t="s">
        <v>241</v>
      </c>
      <c r="G37" s="79">
        <v>10</v>
      </c>
      <c r="H37" s="107">
        <v>15</v>
      </c>
      <c r="I37" s="108"/>
      <c r="J37" s="54"/>
      <c r="K37" s="1" t="b">
        <f>IF(AND(J37&lt;5,J37&gt;0),4,IF(AND(J37&lt;10,J37&gt;=5),3,IF(AND(J37&lt;15,J37&gt;=10),2,IF(AND(J37&lt;25,J37&gt;=15),1,IF(J37&gt;25,0)))))</f>
        <v>0</v>
      </c>
      <c r="L37" s="78">
        <f t="shared" si="0"/>
        <v>0</v>
      </c>
      <c r="M37" s="107">
        <f>SUM(L37:L38)</f>
        <v>0</v>
      </c>
      <c r="N37" s="107">
        <f t="shared" si="1"/>
        <v>0</v>
      </c>
      <c r="O37" s="108"/>
      <c r="P37" s="108"/>
      <c r="S37" s="49"/>
      <c r="T37" s="49"/>
      <c r="U37" s="49"/>
      <c r="V37" s="49"/>
    </row>
    <row r="38" spans="1:22" ht="75.75" customHeight="1" x14ac:dyDescent="0.25">
      <c r="A38" s="78">
        <v>36</v>
      </c>
      <c r="B38" s="68" t="s">
        <v>59</v>
      </c>
      <c r="C38" s="68" t="s">
        <v>45</v>
      </c>
      <c r="D38" s="2" t="s">
        <v>34</v>
      </c>
      <c r="E38" s="79" t="s">
        <v>188</v>
      </c>
      <c r="F38" s="80" t="s">
        <v>242</v>
      </c>
      <c r="G38" s="79">
        <v>5</v>
      </c>
      <c r="H38" s="109"/>
      <c r="I38" s="108"/>
      <c r="J38" s="54"/>
      <c r="K38" s="78">
        <f>IF(EXACT(J38,"A"),4,IF(EXACT(J38,"B"),3,IF(EXACT(J38,"C"),2,IF(EXACT(J38,"D"),1,0))))</f>
        <v>0</v>
      </c>
      <c r="L38" s="78">
        <f t="shared" si="0"/>
        <v>0</v>
      </c>
      <c r="M38" s="109"/>
      <c r="N38" s="109"/>
      <c r="O38" s="108"/>
      <c r="P38" s="108"/>
      <c r="S38" s="49"/>
      <c r="T38" s="49"/>
      <c r="U38" s="49"/>
      <c r="V38" s="49"/>
    </row>
    <row r="39" spans="1:22" ht="36.75" customHeight="1" x14ac:dyDescent="0.25">
      <c r="A39" s="78">
        <v>37</v>
      </c>
      <c r="B39" s="68" t="s">
        <v>59</v>
      </c>
      <c r="C39" s="68" t="s">
        <v>46</v>
      </c>
      <c r="D39" s="2" t="s">
        <v>34</v>
      </c>
      <c r="E39" s="79" t="s">
        <v>20</v>
      </c>
      <c r="F39" s="80" t="s">
        <v>243</v>
      </c>
      <c r="G39" s="79">
        <v>10</v>
      </c>
      <c r="H39" s="81">
        <v>10</v>
      </c>
      <c r="I39" s="109"/>
      <c r="J39" s="54"/>
      <c r="K39" s="78">
        <f>IF(J39&gt;=30,4,IF(AND(J39&lt;30,J39&gt;=20),3,IF(AND(J39&lt;20,J39&gt;=10),2,IF(AND(J39&lt;10,J39&gt;=5),1,IF(J39&lt;5,0)))))</f>
        <v>0</v>
      </c>
      <c r="L39" s="78">
        <f t="shared" si="0"/>
        <v>0</v>
      </c>
      <c r="M39" s="81">
        <f>L39</f>
        <v>0</v>
      </c>
      <c r="N39" s="81">
        <f>M39/H39</f>
        <v>0</v>
      </c>
      <c r="O39" s="109"/>
      <c r="P39" s="109"/>
      <c r="S39" s="49"/>
      <c r="T39" s="49"/>
      <c r="U39" s="49"/>
      <c r="V39" s="49"/>
    </row>
    <row r="40" spans="1:22" ht="15" customHeight="1" x14ac:dyDescent="0.25">
      <c r="A40" s="78">
        <v>38</v>
      </c>
      <c r="B40" s="68" t="s">
        <v>60</v>
      </c>
      <c r="C40" s="68" t="s">
        <v>47</v>
      </c>
      <c r="D40" s="2" t="s">
        <v>34</v>
      </c>
      <c r="E40" s="79" t="s">
        <v>21</v>
      </c>
      <c r="F40" s="80" t="s">
        <v>244</v>
      </c>
      <c r="G40" s="79">
        <v>15</v>
      </c>
      <c r="H40" s="107">
        <v>25</v>
      </c>
      <c r="I40" s="107">
        <v>85</v>
      </c>
      <c r="J40" s="54"/>
      <c r="K40" s="78">
        <f>IF(J40&gt;=60,4,IF(AND(J40&lt;60,J40&gt;=50),3,IF(AND(J40&lt;50,J40&gt;=40),2,IF(AND(J40&lt;40,J40&gt;=20),1,IF(J40&lt;20,0)))))</f>
        <v>0</v>
      </c>
      <c r="L40" s="78">
        <f t="shared" si="0"/>
        <v>0</v>
      </c>
      <c r="M40" s="107">
        <f>SUM(L40:L42)</f>
        <v>0</v>
      </c>
      <c r="N40" s="107">
        <f>M40/H40</f>
        <v>0</v>
      </c>
      <c r="O40" s="107">
        <f>SUM(M40:M48)</f>
        <v>0</v>
      </c>
      <c r="P40" s="107">
        <f>O40/I40</f>
        <v>0</v>
      </c>
      <c r="S40" s="49"/>
      <c r="T40" s="49"/>
      <c r="U40" s="49"/>
      <c r="V40" s="49"/>
    </row>
    <row r="41" spans="1:22" ht="15" customHeight="1" x14ac:dyDescent="0.25">
      <c r="A41" s="78">
        <v>39</v>
      </c>
      <c r="B41" s="68" t="s">
        <v>60</v>
      </c>
      <c r="C41" s="68" t="s">
        <v>47</v>
      </c>
      <c r="D41" s="2" t="s">
        <v>34</v>
      </c>
      <c r="E41" s="79" t="s">
        <v>22</v>
      </c>
      <c r="F41" s="80" t="s">
        <v>245</v>
      </c>
      <c r="G41" s="79">
        <v>5</v>
      </c>
      <c r="H41" s="108"/>
      <c r="I41" s="108"/>
      <c r="J41" s="54"/>
      <c r="K41" s="78">
        <f>IF(EXACT(J41,"A"),4,IF(EXACT(J41,"B"),3,IF(EXACT(J41,"C"),2,IF(EXACT(J41,"D"),1,0))))</f>
        <v>0</v>
      </c>
      <c r="L41" s="78">
        <f t="shared" si="0"/>
        <v>0</v>
      </c>
      <c r="M41" s="108"/>
      <c r="N41" s="108"/>
      <c r="O41" s="108"/>
      <c r="P41" s="108"/>
      <c r="S41" s="49"/>
      <c r="T41" s="49"/>
      <c r="U41" s="49"/>
      <c r="V41" s="49"/>
    </row>
    <row r="42" spans="1:22" ht="15" customHeight="1" x14ac:dyDescent="0.25">
      <c r="A42" s="78">
        <v>40</v>
      </c>
      <c r="B42" s="68" t="s">
        <v>60</v>
      </c>
      <c r="C42" s="68" t="s">
        <v>47</v>
      </c>
      <c r="D42" s="2" t="s">
        <v>34</v>
      </c>
      <c r="E42" s="79" t="s">
        <v>23</v>
      </c>
      <c r="F42" s="80" t="s">
        <v>246</v>
      </c>
      <c r="G42" s="79">
        <v>5</v>
      </c>
      <c r="H42" s="109"/>
      <c r="I42" s="108"/>
      <c r="J42" s="54"/>
      <c r="K42" s="78">
        <f>IF(EXACT(J42,"A"),4,IF(EXACT(J42,"B"),3,IF(EXACT(J42,"C"),2,IF(EXACT(J42,"D"),1,0))))</f>
        <v>0</v>
      </c>
      <c r="L42" s="78">
        <f t="shared" si="0"/>
        <v>0</v>
      </c>
      <c r="M42" s="109"/>
      <c r="N42" s="109"/>
      <c r="O42" s="108"/>
      <c r="P42" s="108"/>
      <c r="S42" s="49"/>
      <c r="T42" s="49"/>
      <c r="U42" s="49"/>
      <c r="V42" s="49"/>
    </row>
    <row r="43" spans="1:22" ht="15" customHeight="1" x14ac:dyDescent="0.25">
      <c r="A43" s="78">
        <v>41</v>
      </c>
      <c r="B43" s="68" t="s">
        <v>60</v>
      </c>
      <c r="C43" s="68" t="s">
        <v>48</v>
      </c>
      <c r="D43" s="2" t="s">
        <v>34</v>
      </c>
      <c r="E43" s="79" t="s">
        <v>24</v>
      </c>
      <c r="F43" s="80" t="s">
        <v>247</v>
      </c>
      <c r="G43" s="79">
        <v>15</v>
      </c>
      <c r="H43" s="106">
        <v>45</v>
      </c>
      <c r="I43" s="108"/>
      <c r="J43" s="54"/>
      <c r="K43" s="78">
        <f t="shared" ref="K43:K52" si="2">IF(J43&gt;=20,4,IF(AND(J43&lt;20,J43&gt;=15),3,IF(AND(J43&lt;15,J43&gt;=10),2,IF(AND(J43&lt;10,J43&gt;=5),1,IF(J43&lt;5,0)))))</f>
        <v>0</v>
      </c>
      <c r="L43" s="78">
        <f t="shared" si="0"/>
        <v>0</v>
      </c>
      <c r="M43" s="107">
        <f>SUM(L43:L45)</f>
        <v>0</v>
      </c>
      <c r="N43" s="106">
        <f>M43/H43</f>
        <v>0</v>
      </c>
      <c r="O43" s="108"/>
      <c r="P43" s="108"/>
      <c r="S43" s="49"/>
      <c r="T43" s="49"/>
      <c r="U43" s="49"/>
      <c r="V43" s="49"/>
    </row>
    <row r="44" spans="1:22" ht="15" customHeight="1" x14ac:dyDescent="0.25">
      <c r="A44" s="78">
        <v>42</v>
      </c>
      <c r="B44" s="68" t="s">
        <v>60</v>
      </c>
      <c r="C44" s="68" t="s">
        <v>48</v>
      </c>
      <c r="D44" s="2" t="s">
        <v>34</v>
      </c>
      <c r="E44" s="79" t="s">
        <v>25</v>
      </c>
      <c r="F44" s="80" t="s">
        <v>248</v>
      </c>
      <c r="G44" s="79">
        <v>15</v>
      </c>
      <c r="H44" s="106"/>
      <c r="I44" s="108"/>
      <c r="J44" s="54"/>
      <c r="K44" s="78">
        <f t="shared" si="2"/>
        <v>0</v>
      </c>
      <c r="L44" s="78">
        <f t="shared" si="0"/>
        <v>0</v>
      </c>
      <c r="M44" s="108"/>
      <c r="N44" s="106"/>
      <c r="O44" s="108"/>
      <c r="P44" s="108"/>
      <c r="S44" s="49"/>
      <c r="T44" s="49"/>
      <c r="U44" s="49"/>
      <c r="V44" s="49"/>
    </row>
    <row r="45" spans="1:22" ht="15" customHeight="1" x14ac:dyDescent="0.25">
      <c r="A45" s="78">
        <v>43</v>
      </c>
      <c r="B45" s="68" t="s">
        <v>60</v>
      </c>
      <c r="C45" s="68" t="s">
        <v>48</v>
      </c>
      <c r="D45" s="2" t="s">
        <v>34</v>
      </c>
      <c r="E45" s="79" t="s">
        <v>189</v>
      </c>
      <c r="F45" s="80" t="s">
        <v>249</v>
      </c>
      <c r="G45" s="79">
        <v>15</v>
      </c>
      <c r="H45" s="106"/>
      <c r="I45" s="108"/>
      <c r="J45" s="54"/>
      <c r="K45" s="78">
        <f t="shared" si="2"/>
        <v>0</v>
      </c>
      <c r="L45" s="78">
        <f t="shared" si="0"/>
        <v>0</v>
      </c>
      <c r="M45" s="109"/>
      <c r="N45" s="106"/>
      <c r="O45" s="108"/>
      <c r="P45" s="108"/>
      <c r="S45" s="49"/>
      <c r="T45" s="49"/>
      <c r="U45" s="49"/>
      <c r="V45" s="49"/>
    </row>
    <row r="46" spans="1:22" ht="15" customHeight="1" x14ac:dyDescent="0.25">
      <c r="A46" s="78">
        <v>44</v>
      </c>
      <c r="B46" s="68" t="s">
        <v>60</v>
      </c>
      <c r="C46" s="68" t="s">
        <v>49</v>
      </c>
      <c r="D46" s="2" t="s">
        <v>34</v>
      </c>
      <c r="E46" s="79" t="s">
        <v>26</v>
      </c>
      <c r="F46" s="80" t="s">
        <v>250</v>
      </c>
      <c r="G46" s="79">
        <v>5</v>
      </c>
      <c r="H46" s="106">
        <v>10</v>
      </c>
      <c r="I46" s="108"/>
      <c r="J46" s="54"/>
      <c r="K46" s="78">
        <f t="shared" si="2"/>
        <v>0</v>
      </c>
      <c r="L46" s="78">
        <f t="shared" si="0"/>
        <v>0</v>
      </c>
      <c r="M46" s="106">
        <f>SUM(L46:L47)</f>
        <v>0</v>
      </c>
      <c r="N46" s="106">
        <f>M46/H46</f>
        <v>0</v>
      </c>
      <c r="O46" s="108"/>
      <c r="P46" s="108"/>
      <c r="S46" s="49"/>
      <c r="T46" s="49"/>
      <c r="U46" s="49"/>
      <c r="V46" s="49"/>
    </row>
    <row r="47" spans="1:22" ht="15" customHeight="1" x14ac:dyDescent="0.25">
      <c r="A47" s="78">
        <v>45</v>
      </c>
      <c r="B47" s="68" t="s">
        <v>60</v>
      </c>
      <c r="C47" s="68" t="s">
        <v>49</v>
      </c>
      <c r="D47" s="2" t="s">
        <v>34</v>
      </c>
      <c r="E47" s="79" t="s">
        <v>190</v>
      </c>
      <c r="F47" s="80" t="s">
        <v>251</v>
      </c>
      <c r="G47" s="79">
        <v>5</v>
      </c>
      <c r="H47" s="106"/>
      <c r="I47" s="108"/>
      <c r="J47" s="54"/>
      <c r="K47" s="78">
        <f>IF(EXACT(J47,"A"),4,IF(EXACT(J47,"B"),3,IF(EXACT(J47,"C"),2,IF(EXACT(J47,"D"),1,0))))</f>
        <v>0</v>
      </c>
      <c r="L47" s="78">
        <f t="shared" si="0"/>
        <v>0</v>
      </c>
      <c r="M47" s="106"/>
      <c r="N47" s="106"/>
      <c r="O47" s="108"/>
      <c r="P47" s="108"/>
      <c r="S47" s="49"/>
      <c r="T47" s="49"/>
      <c r="U47" s="49"/>
      <c r="V47" s="49"/>
    </row>
    <row r="48" spans="1:22" ht="15" customHeight="1" x14ac:dyDescent="0.25">
      <c r="A48" s="78">
        <v>46</v>
      </c>
      <c r="B48" s="68" t="s">
        <v>60</v>
      </c>
      <c r="C48" s="68" t="s">
        <v>50</v>
      </c>
      <c r="D48" s="2" t="s">
        <v>34</v>
      </c>
      <c r="E48" s="79" t="s">
        <v>27</v>
      </c>
      <c r="F48" s="80" t="s">
        <v>252</v>
      </c>
      <c r="G48" s="79">
        <v>5</v>
      </c>
      <c r="H48" s="81">
        <v>5</v>
      </c>
      <c r="I48" s="109"/>
      <c r="J48" s="54"/>
      <c r="K48" s="78">
        <f t="shared" si="2"/>
        <v>0</v>
      </c>
      <c r="L48" s="78">
        <f t="shared" si="0"/>
        <v>0</v>
      </c>
      <c r="M48" s="81">
        <f>L48</f>
        <v>0</v>
      </c>
      <c r="N48" s="81">
        <f>M48/H48</f>
        <v>0</v>
      </c>
      <c r="O48" s="109"/>
      <c r="P48" s="109"/>
      <c r="S48" s="49"/>
      <c r="T48" s="49"/>
      <c r="U48" s="49"/>
      <c r="V48" s="49"/>
    </row>
    <row r="49" spans="1:22" ht="15" customHeight="1" x14ac:dyDescent="0.25">
      <c r="A49" s="78">
        <v>47</v>
      </c>
      <c r="B49" s="68" t="s">
        <v>61</v>
      </c>
      <c r="C49" s="68" t="s">
        <v>51</v>
      </c>
      <c r="D49" s="2" t="s">
        <v>34</v>
      </c>
      <c r="E49" s="79" t="s">
        <v>28</v>
      </c>
      <c r="F49" s="80" t="s">
        <v>253</v>
      </c>
      <c r="G49" s="79">
        <v>5</v>
      </c>
      <c r="H49" s="81">
        <v>5</v>
      </c>
      <c r="I49" s="106">
        <v>48</v>
      </c>
      <c r="J49" s="54"/>
      <c r="K49" s="78">
        <f>IF(EXACT(J49,"A"),4,IF(EXACT(J49,"B"),3,IF(EXACT(J49,"C"),2,IF(EXACT(J49,"D"),1,0))))</f>
        <v>0</v>
      </c>
      <c r="L49" s="78">
        <f t="shared" si="0"/>
        <v>0</v>
      </c>
      <c r="M49" s="81">
        <f>L49</f>
        <v>0</v>
      </c>
      <c r="N49" s="81">
        <f>M49/H49</f>
        <v>0</v>
      </c>
      <c r="O49" s="106">
        <f>SUM(M49:M53)</f>
        <v>0</v>
      </c>
      <c r="P49" s="106">
        <f>O49/I49</f>
        <v>0</v>
      </c>
      <c r="S49" s="49"/>
      <c r="T49" s="49"/>
      <c r="U49" s="49"/>
      <c r="V49" s="49"/>
    </row>
    <row r="50" spans="1:22" ht="15" customHeight="1" x14ac:dyDescent="0.25">
      <c r="A50" s="78">
        <v>48</v>
      </c>
      <c r="B50" s="68" t="s">
        <v>61</v>
      </c>
      <c r="C50" s="68" t="s">
        <v>52</v>
      </c>
      <c r="D50" s="2" t="s">
        <v>34</v>
      </c>
      <c r="E50" s="79" t="s">
        <v>29</v>
      </c>
      <c r="F50" s="80" t="s">
        <v>254</v>
      </c>
      <c r="G50" s="79">
        <v>15</v>
      </c>
      <c r="H50" s="106">
        <v>21</v>
      </c>
      <c r="I50" s="106"/>
      <c r="J50" s="54"/>
      <c r="K50" s="78">
        <f t="shared" si="2"/>
        <v>0</v>
      </c>
      <c r="L50" s="78">
        <f t="shared" si="0"/>
        <v>0</v>
      </c>
      <c r="M50" s="106">
        <f>SUM(L50:L51)</f>
        <v>0</v>
      </c>
      <c r="N50" s="106">
        <f>M50/H50</f>
        <v>0</v>
      </c>
      <c r="O50" s="106"/>
      <c r="P50" s="106"/>
      <c r="S50" s="49"/>
      <c r="T50" s="49"/>
      <c r="U50" s="49"/>
      <c r="V50" s="49"/>
    </row>
    <row r="51" spans="1:22" ht="15" customHeight="1" x14ac:dyDescent="0.25">
      <c r="A51" s="78">
        <v>49</v>
      </c>
      <c r="B51" s="68" t="s">
        <v>61</v>
      </c>
      <c r="C51" s="68" t="s">
        <v>52</v>
      </c>
      <c r="D51" s="2" t="s">
        <v>34</v>
      </c>
      <c r="E51" s="79" t="s">
        <v>30</v>
      </c>
      <c r="F51" s="80" t="s">
        <v>255</v>
      </c>
      <c r="G51" s="79">
        <v>6</v>
      </c>
      <c r="H51" s="106"/>
      <c r="I51" s="106"/>
      <c r="J51" s="54"/>
      <c r="K51" s="78">
        <f t="shared" si="2"/>
        <v>0</v>
      </c>
      <c r="L51" s="78">
        <f t="shared" si="0"/>
        <v>0</v>
      </c>
      <c r="M51" s="106"/>
      <c r="N51" s="106"/>
      <c r="O51" s="106"/>
      <c r="P51" s="106"/>
      <c r="S51" s="49"/>
      <c r="T51" s="49"/>
      <c r="U51" s="49"/>
      <c r="V51" s="49"/>
    </row>
    <row r="52" spans="1:22" ht="15" customHeight="1" x14ac:dyDescent="0.25">
      <c r="A52" s="78">
        <v>50</v>
      </c>
      <c r="B52" s="68" t="s">
        <v>61</v>
      </c>
      <c r="C52" s="68" t="s">
        <v>53</v>
      </c>
      <c r="D52" s="2" t="s">
        <v>34</v>
      </c>
      <c r="E52" s="79" t="s">
        <v>191</v>
      </c>
      <c r="F52" s="80" t="s">
        <v>256</v>
      </c>
      <c r="G52" s="79">
        <v>12</v>
      </c>
      <c r="H52" s="81">
        <v>12</v>
      </c>
      <c r="I52" s="106"/>
      <c r="J52" s="54"/>
      <c r="K52" s="78">
        <f t="shared" si="2"/>
        <v>0</v>
      </c>
      <c r="L52" s="78">
        <f t="shared" si="0"/>
        <v>0</v>
      </c>
      <c r="M52" s="81">
        <f>L52</f>
        <v>0</v>
      </c>
      <c r="N52" s="81">
        <f>M53/H53</f>
        <v>0</v>
      </c>
      <c r="O52" s="106"/>
      <c r="P52" s="106"/>
      <c r="S52" s="49"/>
      <c r="T52" s="49"/>
      <c r="U52" s="49"/>
      <c r="V52" s="49"/>
    </row>
    <row r="53" spans="1:22" ht="15" customHeight="1" x14ac:dyDescent="0.25">
      <c r="A53" s="78">
        <v>51</v>
      </c>
      <c r="B53" s="68" t="s">
        <v>61</v>
      </c>
      <c r="C53" s="68" t="s">
        <v>54</v>
      </c>
      <c r="D53" s="2" t="s">
        <v>34</v>
      </c>
      <c r="E53" s="79" t="s">
        <v>31</v>
      </c>
      <c r="F53" s="80" t="s">
        <v>257</v>
      </c>
      <c r="G53" s="79">
        <v>10</v>
      </c>
      <c r="H53" s="81">
        <v>10</v>
      </c>
      <c r="I53" s="106"/>
      <c r="J53" s="54"/>
      <c r="K53" s="78">
        <f>IF(EXACT(J53,"A"),4,IF(EXACT(J53,"B"),3,IF(EXACT(J53,"C"),2,IF(EXACT(J53,"D"),1,0))))</f>
        <v>0</v>
      </c>
      <c r="L53" s="78">
        <f t="shared" si="0"/>
        <v>0</v>
      </c>
      <c r="M53" s="81">
        <f>L53</f>
        <v>0</v>
      </c>
      <c r="N53" s="81">
        <f>M53/H53</f>
        <v>0</v>
      </c>
      <c r="O53" s="106"/>
      <c r="P53" s="106"/>
      <c r="S53" s="49"/>
      <c r="T53" s="49"/>
      <c r="U53" s="49"/>
      <c r="V53" s="49"/>
    </row>
    <row r="54" spans="1:22" ht="15" customHeight="1" x14ac:dyDescent="0.25">
      <c r="A54" s="78">
        <v>52</v>
      </c>
      <c r="B54" s="68" t="s">
        <v>62</v>
      </c>
      <c r="C54" s="68" t="s">
        <v>55</v>
      </c>
      <c r="D54" s="2" t="s">
        <v>34</v>
      </c>
      <c r="E54" s="79" t="s">
        <v>193</v>
      </c>
      <c r="F54" s="80" t="s">
        <v>258</v>
      </c>
      <c r="G54" s="79">
        <v>5</v>
      </c>
      <c r="H54" s="106">
        <v>20</v>
      </c>
      <c r="I54" s="106">
        <v>20</v>
      </c>
      <c r="J54" s="54"/>
      <c r="K54" s="78">
        <f>IF(EXACT(J54,"A"),4,IF(EXACT(J54,"B"),3,IF(EXACT(J54,"C"),2,IF(EXACT(J54,"D"),1,0))))</f>
        <v>0</v>
      </c>
      <c r="L54" s="78">
        <f t="shared" si="0"/>
        <v>0</v>
      </c>
      <c r="M54" s="106">
        <f>SUM(L54:L57)</f>
        <v>0</v>
      </c>
      <c r="N54" s="106">
        <f>M54/H54</f>
        <v>0</v>
      </c>
      <c r="O54" s="106">
        <f>SUM(M54)</f>
        <v>0</v>
      </c>
      <c r="P54" s="106">
        <f>O54/I54</f>
        <v>0</v>
      </c>
      <c r="S54" s="49"/>
      <c r="T54" s="49"/>
      <c r="U54" s="49"/>
      <c r="V54" s="49"/>
    </row>
    <row r="55" spans="1:22" ht="15" customHeight="1" x14ac:dyDescent="0.25">
      <c r="A55" s="78">
        <v>53</v>
      </c>
      <c r="B55" s="68" t="s">
        <v>62</v>
      </c>
      <c r="C55" s="68" t="s">
        <v>55</v>
      </c>
      <c r="D55" s="2" t="s">
        <v>34</v>
      </c>
      <c r="E55" s="79" t="s">
        <v>32</v>
      </c>
      <c r="F55" s="80" t="s">
        <v>259</v>
      </c>
      <c r="G55" s="79">
        <v>5</v>
      </c>
      <c r="H55" s="106"/>
      <c r="I55" s="106"/>
      <c r="J55" s="65"/>
      <c r="K55" s="78">
        <f>IF(EXACT(J55,"A"),4,IF(EXACT(J55,"B"),3,IF(EXACT(J55,"C"),2,IF(EXACT(J55,"D"),1,0))))</f>
        <v>0</v>
      </c>
      <c r="L55" s="78">
        <f t="shared" si="0"/>
        <v>0</v>
      </c>
      <c r="M55" s="106"/>
      <c r="N55" s="106"/>
      <c r="O55" s="106"/>
      <c r="P55" s="106"/>
      <c r="S55" s="49"/>
      <c r="T55" s="49"/>
      <c r="U55" s="49"/>
      <c r="V55" s="49"/>
    </row>
    <row r="56" spans="1:22" ht="15" customHeight="1" x14ac:dyDescent="0.25">
      <c r="A56" s="78">
        <v>54</v>
      </c>
      <c r="B56" s="68" t="s">
        <v>62</v>
      </c>
      <c r="C56" s="68" t="s">
        <v>55</v>
      </c>
      <c r="D56" s="2" t="s">
        <v>34</v>
      </c>
      <c r="E56" s="79" t="s">
        <v>33</v>
      </c>
      <c r="F56" s="80" t="s">
        <v>260</v>
      </c>
      <c r="G56" s="79">
        <v>5</v>
      </c>
      <c r="H56" s="106"/>
      <c r="I56" s="106"/>
      <c r="J56" s="54"/>
      <c r="K56" s="78">
        <f>IF(EXACT(J56,"A"),4,IF(EXACT(J56,"B"),3,IF(EXACT(J56,"C"),2,IF(EXACT(J56,"D"),1,0))))</f>
        <v>0</v>
      </c>
      <c r="L56" s="78">
        <f t="shared" si="0"/>
        <v>0</v>
      </c>
      <c r="M56" s="106"/>
      <c r="N56" s="106"/>
      <c r="O56" s="106"/>
      <c r="P56" s="106"/>
      <c r="S56" s="49"/>
      <c r="T56" s="49"/>
      <c r="U56" s="49"/>
      <c r="V56" s="49"/>
    </row>
    <row r="57" spans="1:22" ht="15" customHeight="1" x14ac:dyDescent="0.25">
      <c r="A57" s="78">
        <v>55</v>
      </c>
      <c r="B57" s="68" t="s">
        <v>62</v>
      </c>
      <c r="C57" s="68" t="s">
        <v>55</v>
      </c>
      <c r="D57" s="2" t="s">
        <v>34</v>
      </c>
      <c r="E57" s="79" t="s">
        <v>192</v>
      </c>
      <c r="F57" s="80" t="s">
        <v>261</v>
      </c>
      <c r="G57" s="79">
        <v>5</v>
      </c>
      <c r="H57" s="106"/>
      <c r="I57" s="106"/>
      <c r="J57" s="54"/>
      <c r="K57" s="78">
        <f>IF(EXACT(J57,"A"),4,IF(EXACT(J57,"B"),3,IF(EXACT(J57,"C"),2,IF(EXACT(J57,"D"),1,0))))</f>
        <v>0</v>
      </c>
      <c r="L57" s="78">
        <f t="shared" si="0"/>
        <v>0</v>
      </c>
      <c r="M57" s="106"/>
      <c r="N57" s="106"/>
      <c r="O57" s="106"/>
      <c r="P57" s="106"/>
      <c r="S57" s="49"/>
      <c r="T57" s="49"/>
      <c r="U57" s="49"/>
      <c r="V57" s="49"/>
    </row>
    <row r="58" spans="1:22" ht="15" customHeight="1" x14ac:dyDescent="0.25">
      <c r="A58" s="15"/>
      <c r="D58" s="64"/>
      <c r="E58" s="83"/>
      <c r="F58" s="63"/>
      <c r="G58" s="83"/>
      <c r="H58" s="83"/>
      <c r="I58" s="83"/>
      <c r="J58" s="64"/>
      <c r="K58" s="15"/>
      <c r="L58" s="15"/>
      <c r="M58" s="83"/>
      <c r="N58" s="84"/>
      <c r="O58" s="15"/>
      <c r="P58" s="85"/>
      <c r="S58" s="49"/>
      <c r="T58" s="49"/>
      <c r="U58" s="49"/>
      <c r="V58" s="49"/>
    </row>
    <row r="59" spans="1:22" ht="15.75" thickBot="1" x14ac:dyDescent="0.3">
      <c r="A59" s="15"/>
      <c r="G59" s="64"/>
      <c r="S59" s="49"/>
      <c r="T59" s="49"/>
      <c r="U59" s="49"/>
      <c r="V59" s="49"/>
    </row>
    <row r="60" spans="1:22" ht="23.25" thickBot="1" x14ac:dyDescent="0.3">
      <c r="A60" s="15"/>
      <c r="J60" s="100" t="s">
        <v>171</v>
      </c>
      <c r="K60" s="101"/>
      <c r="L60" s="101"/>
      <c r="M60" s="101"/>
      <c r="N60" s="101"/>
      <c r="O60" s="101"/>
      <c r="P60" s="101"/>
      <c r="Q60" s="101"/>
      <c r="R60" s="102"/>
      <c r="S60" s="48"/>
      <c r="T60" s="48"/>
      <c r="U60" s="48"/>
      <c r="V60" s="49"/>
    </row>
    <row r="61" spans="1:22" ht="15.75" thickBot="1" x14ac:dyDescent="0.3">
      <c r="S61" s="49"/>
      <c r="T61" s="49"/>
      <c r="U61" s="49"/>
      <c r="V61" s="49"/>
    </row>
    <row r="62" spans="1:22" ht="19.5" thickBot="1" x14ac:dyDescent="0.35">
      <c r="F62" s="72" t="s">
        <v>169</v>
      </c>
      <c r="G62" s="72" t="s">
        <v>170</v>
      </c>
      <c r="J62" s="97" t="s">
        <v>174</v>
      </c>
      <c r="K62" s="98"/>
      <c r="L62" s="98"/>
      <c r="M62" s="98"/>
      <c r="N62" s="98"/>
      <c r="O62" s="98"/>
      <c r="P62" s="98"/>
      <c r="Q62" s="98"/>
      <c r="R62" s="99"/>
      <c r="S62" s="50"/>
      <c r="T62" s="50"/>
      <c r="U62" s="50"/>
    </row>
    <row r="63" spans="1:22" x14ac:dyDescent="0.25">
      <c r="F63" s="86" t="s">
        <v>56</v>
      </c>
      <c r="G63" s="87">
        <v>0</v>
      </c>
      <c r="S63" s="49"/>
      <c r="T63" s="49"/>
      <c r="U63" s="49"/>
    </row>
    <row r="64" spans="1:22" x14ac:dyDescent="0.25">
      <c r="F64" s="86" t="s">
        <v>57</v>
      </c>
      <c r="G64" s="88">
        <v>0</v>
      </c>
      <c r="S64" s="49"/>
      <c r="T64" s="49"/>
      <c r="U64" s="49"/>
    </row>
    <row r="65" spans="6:7" x14ac:dyDescent="0.25">
      <c r="F65" s="86" t="s">
        <v>58</v>
      </c>
      <c r="G65" s="87">
        <v>0</v>
      </c>
    </row>
    <row r="66" spans="6:7" x14ac:dyDescent="0.25">
      <c r="F66" s="86" t="s">
        <v>59</v>
      </c>
      <c r="G66" s="88">
        <v>0</v>
      </c>
    </row>
    <row r="67" spans="6:7" x14ac:dyDescent="0.25">
      <c r="F67" s="86" t="s">
        <v>60</v>
      </c>
      <c r="G67" s="88">
        <v>0</v>
      </c>
    </row>
    <row r="68" spans="6:7" x14ac:dyDescent="0.25">
      <c r="F68" s="86" t="s">
        <v>61</v>
      </c>
      <c r="G68" s="87">
        <v>0</v>
      </c>
    </row>
    <row r="69" spans="6:7" x14ac:dyDescent="0.25">
      <c r="F69" s="86" t="s">
        <v>62</v>
      </c>
      <c r="G69" s="87">
        <v>0</v>
      </c>
    </row>
    <row r="70" spans="6:7" x14ac:dyDescent="0.25">
      <c r="F70" s="86" t="s">
        <v>167</v>
      </c>
      <c r="G70" s="87">
        <v>0</v>
      </c>
    </row>
    <row r="71" spans="6:7" x14ac:dyDescent="0.25">
      <c r="F71" s="71"/>
    </row>
    <row r="77" spans="6:7" x14ac:dyDescent="0.25">
      <c r="F77" s="72" t="s">
        <v>169</v>
      </c>
      <c r="G77" s="89" t="s">
        <v>170</v>
      </c>
    </row>
    <row r="78" spans="6:7" x14ac:dyDescent="0.25">
      <c r="F78" s="86" t="s">
        <v>35</v>
      </c>
      <c r="G78" s="87">
        <v>0</v>
      </c>
    </row>
    <row r="79" spans="6:7" x14ac:dyDescent="0.25">
      <c r="F79" s="86" t="s">
        <v>36</v>
      </c>
      <c r="G79" s="87">
        <v>0</v>
      </c>
    </row>
    <row r="80" spans="6:7" x14ac:dyDescent="0.25">
      <c r="F80" s="86" t="s">
        <v>37</v>
      </c>
      <c r="G80" s="87">
        <v>0</v>
      </c>
    </row>
    <row r="81" spans="6:18" x14ac:dyDescent="0.25">
      <c r="F81" s="86" t="s">
        <v>38</v>
      </c>
      <c r="G81" s="87">
        <v>0</v>
      </c>
    </row>
    <row r="82" spans="6:18" x14ac:dyDescent="0.25">
      <c r="F82" s="86" t="s">
        <v>194</v>
      </c>
      <c r="G82" s="87">
        <v>0</v>
      </c>
    </row>
    <row r="83" spans="6:18" ht="15.75" thickBot="1" x14ac:dyDescent="0.3">
      <c r="F83" s="86" t="s">
        <v>39</v>
      </c>
      <c r="G83" s="87">
        <v>0</v>
      </c>
    </row>
    <row r="84" spans="6:18" ht="19.5" thickBot="1" x14ac:dyDescent="0.3">
      <c r="F84" s="86" t="s">
        <v>40</v>
      </c>
      <c r="G84" s="87">
        <v>0</v>
      </c>
      <c r="J84" s="103" t="s">
        <v>173</v>
      </c>
      <c r="K84" s="104"/>
      <c r="L84" s="104"/>
      <c r="M84" s="104"/>
      <c r="N84" s="104"/>
      <c r="O84" s="104"/>
      <c r="P84" s="104"/>
      <c r="Q84" s="104"/>
      <c r="R84" s="105"/>
    </row>
    <row r="85" spans="6:18" x14ac:dyDescent="0.25">
      <c r="F85" s="86" t="s">
        <v>41</v>
      </c>
      <c r="G85" s="87">
        <v>0</v>
      </c>
    </row>
    <row r="86" spans="6:18" x14ac:dyDescent="0.25">
      <c r="F86" s="86" t="s">
        <v>42</v>
      </c>
      <c r="G86" s="87">
        <v>0</v>
      </c>
    </row>
    <row r="87" spans="6:18" x14ac:dyDescent="0.25">
      <c r="F87" s="86" t="s">
        <v>195</v>
      </c>
      <c r="G87" s="87">
        <v>0</v>
      </c>
    </row>
    <row r="88" spans="6:18" x14ac:dyDescent="0.25">
      <c r="F88" s="86" t="s">
        <v>196</v>
      </c>
      <c r="G88" s="87">
        <v>0</v>
      </c>
    </row>
    <row r="89" spans="6:18" x14ac:dyDescent="0.25">
      <c r="F89" s="86" t="s">
        <v>197</v>
      </c>
      <c r="G89" s="87">
        <v>0</v>
      </c>
    </row>
    <row r="90" spans="6:18" x14ac:dyDescent="0.25">
      <c r="F90" s="86" t="s">
        <v>198</v>
      </c>
      <c r="G90" s="87">
        <v>0</v>
      </c>
    </row>
    <row r="91" spans="6:18" x14ac:dyDescent="0.25">
      <c r="F91" s="86" t="s">
        <v>199</v>
      </c>
      <c r="G91" s="87">
        <v>0</v>
      </c>
    </row>
    <row r="92" spans="6:18" x14ac:dyDescent="0.25">
      <c r="F92" s="86" t="s">
        <v>200</v>
      </c>
      <c r="G92" s="87">
        <v>0</v>
      </c>
    </row>
    <row r="93" spans="6:18" x14ac:dyDescent="0.25">
      <c r="F93" s="86" t="s">
        <v>201</v>
      </c>
      <c r="G93" s="87">
        <v>0</v>
      </c>
    </row>
    <row r="94" spans="6:18" x14ac:dyDescent="0.25">
      <c r="F94" s="86" t="s">
        <v>43</v>
      </c>
      <c r="G94" s="87">
        <v>0</v>
      </c>
    </row>
    <row r="95" spans="6:18" x14ac:dyDescent="0.25">
      <c r="F95" s="86" t="s">
        <v>44</v>
      </c>
      <c r="G95" s="87">
        <v>0</v>
      </c>
    </row>
    <row r="96" spans="6:18" x14ac:dyDescent="0.25">
      <c r="F96" s="86" t="s">
        <v>45</v>
      </c>
      <c r="G96" s="87">
        <v>0</v>
      </c>
    </row>
    <row r="97" spans="6:18" x14ac:dyDescent="0.25">
      <c r="F97" s="86" t="s">
        <v>46</v>
      </c>
      <c r="G97" s="87">
        <v>0</v>
      </c>
    </row>
    <row r="98" spans="6:18" x14ac:dyDescent="0.25">
      <c r="F98" s="86" t="s">
        <v>47</v>
      </c>
      <c r="G98" s="87">
        <v>0</v>
      </c>
    </row>
    <row r="99" spans="6:18" x14ac:dyDescent="0.25">
      <c r="F99" s="86" t="s">
        <v>48</v>
      </c>
      <c r="G99" s="87">
        <v>0</v>
      </c>
    </row>
    <row r="100" spans="6:18" x14ac:dyDescent="0.25">
      <c r="F100" s="86" t="s">
        <v>49</v>
      </c>
      <c r="G100" s="87">
        <v>0</v>
      </c>
    </row>
    <row r="101" spans="6:18" x14ac:dyDescent="0.25">
      <c r="F101" s="86" t="s">
        <v>50</v>
      </c>
      <c r="G101" s="87">
        <v>0</v>
      </c>
    </row>
    <row r="102" spans="6:18" x14ac:dyDescent="0.25">
      <c r="F102" s="86" t="s">
        <v>51</v>
      </c>
      <c r="G102" s="87">
        <v>0</v>
      </c>
    </row>
    <row r="103" spans="6:18" x14ac:dyDescent="0.25">
      <c r="F103" s="86" t="s">
        <v>52</v>
      </c>
      <c r="G103" s="87">
        <v>0</v>
      </c>
    </row>
    <row r="104" spans="6:18" x14ac:dyDescent="0.25">
      <c r="F104" s="86" t="s">
        <v>53</v>
      </c>
      <c r="G104" s="87">
        <v>0</v>
      </c>
    </row>
    <row r="105" spans="6:18" x14ac:dyDescent="0.25">
      <c r="F105" s="86" t="s">
        <v>54</v>
      </c>
      <c r="G105" s="87">
        <v>0</v>
      </c>
    </row>
    <row r="106" spans="6:18" x14ac:dyDescent="0.25">
      <c r="F106" s="86" t="s">
        <v>55</v>
      </c>
      <c r="G106" s="87">
        <v>0</v>
      </c>
    </row>
    <row r="107" spans="6:18" x14ac:dyDescent="0.25">
      <c r="F107" s="86" t="s">
        <v>167</v>
      </c>
      <c r="G107" s="87">
        <v>0</v>
      </c>
    </row>
    <row r="108" spans="6:18" ht="15.75" thickBot="1" x14ac:dyDescent="0.3">
      <c r="F108" s="71"/>
    </row>
    <row r="109" spans="6:18" ht="19.5" thickBot="1" x14ac:dyDescent="0.35">
      <c r="F109" s="71"/>
      <c r="J109" s="97" t="s">
        <v>172</v>
      </c>
      <c r="K109" s="98"/>
      <c r="L109" s="98"/>
      <c r="M109" s="98"/>
      <c r="N109" s="98"/>
      <c r="O109" s="98"/>
      <c r="P109" s="98"/>
      <c r="Q109" s="98"/>
      <c r="R109" s="99"/>
    </row>
    <row r="110" spans="6:18" x14ac:dyDescent="0.25">
      <c r="F110" s="86"/>
      <c r="G110" s="87"/>
    </row>
    <row r="111" spans="6:18" x14ac:dyDescent="0.25">
      <c r="F111" s="72" t="s">
        <v>169</v>
      </c>
      <c r="G111" s="89" t="s">
        <v>170</v>
      </c>
    </row>
    <row r="112" spans="6:18" x14ac:dyDescent="0.25">
      <c r="F112" s="86" t="s">
        <v>1</v>
      </c>
      <c r="G112" s="87">
        <v>0</v>
      </c>
    </row>
    <row r="113" spans="6:7" x14ac:dyDescent="0.25">
      <c r="F113" s="86" t="s">
        <v>2</v>
      </c>
      <c r="G113" s="87">
        <v>0</v>
      </c>
    </row>
    <row r="114" spans="6:7" x14ac:dyDescent="0.25">
      <c r="F114" s="86" t="s">
        <v>175</v>
      </c>
      <c r="G114" s="87">
        <v>0</v>
      </c>
    </row>
    <row r="115" spans="6:7" x14ac:dyDescent="0.25">
      <c r="F115" s="86" t="s">
        <v>3</v>
      </c>
      <c r="G115" s="87">
        <v>0</v>
      </c>
    </row>
    <row r="116" spans="6:7" x14ac:dyDescent="0.25">
      <c r="F116" s="86" t="s">
        <v>4</v>
      </c>
      <c r="G116" s="87">
        <v>0</v>
      </c>
    </row>
    <row r="117" spans="6:7" x14ac:dyDescent="0.25">
      <c r="F117" s="86" t="s">
        <v>5</v>
      </c>
      <c r="G117" s="87">
        <v>0</v>
      </c>
    </row>
    <row r="118" spans="6:7" x14ac:dyDescent="0.25">
      <c r="F118" s="86" t="s">
        <v>176</v>
      </c>
      <c r="G118" s="87">
        <v>0</v>
      </c>
    </row>
    <row r="119" spans="6:7" x14ac:dyDescent="0.25">
      <c r="F119" s="86" t="s">
        <v>6</v>
      </c>
      <c r="G119" s="87">
        <v>0</v>
      </c>
    </row>
    <row r="120" spans="6:7" x14ac:dyDescent="0.25">
      <c r="F120" s="86" t="s">
        <v>7</v>
      </c>
      <c r="G120" s="87">
        <v>0</v>
      </c>
    </row>
    <row r="121" spans="6:7" x14ac:dyDescent="0.25">
      <c r="F121" s="86" t="s">
        <v>177</v>
      </c>
      <c r="G121" s="87">
        <v>0</v>
      </c>
    </row>
    <row r="122" spans="6:7" x14ac:dyDescent="0.25">
      <c r="F122" s="86" t="s">
        <v>8</v>
      </c>
      <c r="G122" s="87" t="e">
        <v>#DIV/0!</v>
      </c>
    </row>
    <row r="123" spans="6:7" x14ac:dyDescent="0.25">
      <c r="F123" s="86" t="s">
        <v>178</v>
      </c>
      <c r="G123" s="87" t="e">
        <v>#DIV/0!</v>
      </c>
    </row>
    <row r="124" spans="6:7" x14ac:dyDescent="0.25">
      <c r="F124" s="90" t="s">
        <v>179</v>
      </c>
      <c r="G124" s="87">
        <v>0</v>
      </c>
    </row>
    <row r="125" spans="6:7" x14ac:dyDescent="0.25">
      <c r="F125" s="90" t="s">
        <v>9</v>
      </c>
      <c r="G125" s="87">
        <v>0</v>
      </c>
    </row>
    <row r="126" spans="6:7" x14ac:dyDescent="0.25">
      <c r="F126" s="86" t="s">
        <v>10</v>
      </c>
      <c r="G126" s="87">
        <v>0</v>
      </c>
    </row>
    <row r="127" spans="6:7" x14ac:dyDescent="0.25">
      <c r="F127" s="86" t="s">
        <v>180</v>
      </c>
      <c r="G127" s="87">
        <v>0</v>
      </c>
    </row>
    <row r="128" spans="6:7" x14ac:dyDescent="0.25">
      <c r="F128" s="86" t="s">
        <v>181</v>
      </c>
      <c r="G128" s="87">
        <v>0</v>
      </c>
    </row>
    <row r="129" spans="6:7" x14ac:dyDescent="0.25">
      <c r="F129" s="90" t="s">
        <v>206</v>
      </c>
      <c r="G129" s="87">
        <v>0</v>
      </c>
    </row>
    <row r="130" spans="6:7" x14ac:dyDescent="0.25">
      <c r="F130" s="86" t="s">
        <v>11</v>
      </c>
      <c r="G130" s="87">
        <v>0</v>
      </c>
    </row>
    <row r="131" spans="6:7" x14ac:dyDescent="0.25">
      <c r="F131" s="86" t="s">
        <v>12</v>
      </c>
      <c r="G131" s="87">
        <v>0</v>
      </c>
    </row>
    <row r="132" spans="6:7" x14ac:dyDescent="0.25">
      <c r="F132" s="86" t="s">
        <v>13</v>
      </c>
      <c r="G132" s="87">
        <v>0</v>
      </c>
    </row>
    <row r="133" spans="6:7" x14ac:dyDescent="0.25">
      <c r="F133" s="86" t="s">
        <v>14</v>
      </c>
      <c r="G133" s="87">
        <v>0</v>
      </c>
    </row>
    <row r="134" spans="6:7" x14ac:dyDescent="0.25">
      <c r="F134" s="86" t="s">
        <v>15</v>
      </c>
      <c r="G134" s="87">
        <v>0</v>
      </c>
    </row>
    <row r="135" spans="6:7" x14ac:dyDescent="0.25">
      <c r="F135" s="86" t="s">
        <v>16</v>
      </c>
      <c r="G135" s="87">
        <v>0</v>
      </c>
    </row>
    <row r="136" spans="6:7" x14ac:dyDescent="0.25">
      <c r="F136" s="86" t="s">
        <v>182</v>
      </c>
      <c r="G136" s="87">
        <v>0</v>
      </c>
    </row>
    <row r="137" spans="6:7" x14ac:dyDescent="0.25">
      <c r="F137" s="86" t="s">
        <v>183</v>
      </c>
      <c r="G137" s="87">
        <v>0</v>
      </c>
    </row>
    <row r="138" spans="6:7" x14ac:dyDescent="0.25">
      <c r="F138" s="86" t="s">
        <v>184</v>
      </c>
      <c r="G138" s="87">
        <v>0</v>
      </c>
    </row>
    <row r="139" spans="6:7" x14ac:dyDescent="0.25">
      <c r="F139" s="90" t="s">
        <v>207</v>
      </c>
      <c r="G139" s="87">
        <v>0</v>
      </c>
    </row>
    <row r="140" spans="6:7" x14ac:dyDescent="0.25">
      <c r="F140" s="90" t="s">
        <v>208</v>
      </c>
      <c r="G140" s="87">
        <v>0</v>
      </c>
    </row>
    <row r="141" spans="6:7" x14ac:dyDescent="0.25">
      <c r="F141" s="90" t="s">
        <v>17</v>
      </c>
      <c r="G141" s="87">
        <v>0</v>
      </c>
    </row>
    <row r="142" spans="6:7" x14ac:dyDescent="0.25">
      <c r="F142" s="86" t="s">
        <v>185</v>
      </c>
      <c r="G142" s="87">
        <v>0</v>
      </c>
    </row>
    <row r="143" spans="6:7" x14ac:dyDescent="0.25">
      <c r="F143" s="86" t="s">
        <v>186</v>
      </c>
      <c r="G143" s="87">
        <v>0</v>
      </c>
    </row>
    <row r="144" spans="6:7" x14ac:dyDescent="0.25">
      <c r="F144" s="90" t="s">
        <v>18</v>
      </c>
      <c r="G144" s="87">
        <v>0</v>
      </c>
    </row>
    <row r="145" spans="6:7" x14ac:dyDescent="0.25">
      <c r="F145" s="86" t="s">
        <v>187</v>
      </c>
      <c r="G145" s="87">
        <v>0</v>
      </c>
    </row>
    <row r="146" spans="6:7" x14ac:dyDescent="0.25">
      <c r="F146" s="90" t="s">
        <v>19</v>
      </c>
      <c r="G146" s="87" t="e">
        <v>#DIV/0!</v>
      </c>
    </row>
    <row r="147" spans="6:7" x14ac:dyDescent="0.25">
      <c r="F147" s="86" t="s">
        <v>188</v>
      </c>
      <c r="G147" s="87">
        <v>0</v>
      </c>
    </row>
    <row r="148" spans="6:7" x14ac:dyDescent="0.25">
      <c r="F148" s="86" t="s">
        <v>20</v>
      </c>
      <c r="G148" s="87">
        <v>0</v>
      </c>
    </row>
    <row r="149" spans="6:7" x14ac:dyDescent="0.25">
      <c r="F149" s="86" t="s">
        <v>21</v>
      </c>
      <c r="G149" s="87">
        <v>0</v>
      </c>
    </row>
    <row r="150" spans="6:7" x14ac:dyDescent="0.25">
      <c r="F150" s="86" t="s">
        <v>22</v>
      </c>
      <c r="G150" s="87">
        <v>0</v>
      </c>
    </row>
    <row r="151" spans="6:7" x14ac:dyDescent="0.25">
      <c r="F151" s="86" t="s">
        <v>23</v>
      </c>
      <c r="G151" s="87">
        <v>0</v>
      </c>
    </row>
    <row r="152" spans="6:7" x14ac:dyDescent="0.25">
      <c r="F152" s="86" t="s">
        <v>24</v>
      </c>
      <c r="G152" s="87">
        <v>0</v>
      </c>
    </row>
    <row r="153" spans="6:7" x14ac:dyDescent="0.25">
      <c r="F153" s="86" t="s">
        <v>25</v>
      </c>
      <c r="G153" s="87">
        <v>0</v>
      </c>
    </row>
    <row r="154" spans="6:7" x14ac:dyDescent="0.25">
      <c r="F154" s="86" t="s">
        <v>189</v>
      </c>
      <c r="G154" s="87">
        <v>0</v>
      </c>
    </row>
    <row r="155" spans="6:7" x14ac:dyDescent="0.25">
      <c r="F155" s="86" t="s">
        <v>26</v>
      </c>
      <c r="G155" s="87">
        <v>0</v>
      </c>
    </row>
    <row r="156" spans="6:7" x14ac:dyDescent="0.25">
      <c r="F156" s="86" t="s">
        <v>190</v>
      </c>
      <c r="G156" s="87">
        <v>0</v>
      </c>
    </row>
    <row r="157" spans="6:7" x14ac:dyDescent="0.25">
      <c r="F157" s="90" t="s">
        <v>27</v>
      </c>
      <c r="G157" s="87">
        <v>0</v>
      </c>
    </row>
    <row r="158" spans="6:7" x14ac:dyDescent="0.25">
      <c r="F158" s="90" t="s">
        <v>28</v>
      </c>
      <c r="G158" s="87">
        <v>0</v>
      </c>
    </row>
    <row r="159" spans="6:7" x14ac:dyDescent="0.25">
      <c r="F159" s="86" t="s">
        <v>29</v>
      </c>
      <c r="G159" s="87">
        <v>0</v>
      </c>
    </row>
    <row r="160" spans="6:7" x14ac:dyDescent="0.25">
      <c r="F160" s="86" t="s">
        <v>30</v>
      </c>
      <c r="G160" s="87">
        <v>0</v>
      </c>
    </row>
    <row r="161" spans="6:7" x14ac:dyDescent="0.25">
      <c r="F161" s="86" t="s">
        <v>191</v>
      </c>
      <c r="G161" s="87">
        <v>0</v>
      </c>
    </row>
    <row r="162" spans="6:7" x14ac:dyDescent="0.25">
      <c r="F162" s="90" t="s">
        <v>31</v>
      </c>
      <c r="G162" s="87">
        <v>0</v>
      </c>
    </row>
    <row r="163" spans="6:7" x14ac:dyDescent="0.25">
      <c r="F163" s="86" t="s">
        <v>193</v>
      </c>
      <c r="G163" s="87">
        <v>0</v>
      </c>
    </row>
    <row r="164" spans="6:7" x14ac:dyDescent="0.25">
      <c r="F164" s="86" t="s">
        <v>32</v>
      </c>
      <c r="G164" s="87">
        <v>0</v>
      </c>
    </row>
    <row r="165" spans="6:7" x14ac:dyDescent="0.25">
      <c r="F165" s="86" t="s">
        <v>33</v>
      </c>
      <c r="G165" s="87">
        <v>0</v>
      </c>
    </row>
    <row r="166" spans="6:7" x14ac:dyDescent="0.25">
      <c r="F166" s="86" t="s">
        <v>192</v>
      </c>
      <c r="G166" s="87">
        <v>0</v>
      </c>
    </row>
    <row r="167" spans="6:7" x14ac:dyDescent="0.25">
      <c r="F167" s="86" t="s">
        <v>167</v>
      </c>
      <c r="G167" s="87">
        <v>0</v>
      </c>
    </row>
    <row r="168" spans="6:7" x14ac:dyDescent="0.25">
      <c r="F168" s="71"/>
    </row>
    <row r="169" spans="6:7" x14ac:dyDescent="0.25">
      <c r="F169" s="71"/>
    </row>
    <row r="170" spans="6:7" x14ac:dyDescent="0.25">
      <c r="F170" s="71"/>
    </row>
    <row r="171" spans="6:7" x14ac:dyDescent="0.25">
      <c r="F171" s="71"/>
    </row>
    <row r="172" spans="6:7" x14ac:dyDescent="0.25">
      <c r="F172" s="71"/>
    </row>
    <row r="173" spans="6:7" x14ac:dyDescent="0.25">
      <c r="F173" s="71"/>
    </row>
    <row r="174" spans="6:7" x14ac:dyDescent="0.25">
      <c r="F174" s="71"/>
    </row>
    <row r="175" spans="6:7" x14ac:dyDescent="0.25">
      <c r="F175" s="71"/>
    </row>
    <row r="176" spans="6:7" x14ac:dyDescent="0.25">
      <c r="F176" s="71"/>
    </row>
    <row r="177" spans="6:6" x14ac:dyDescent="0.25">
      <c r="F177" s="71"/>
    </row>
    <row r="178" spans="6:6" x14ac:dyDescent="0.25">
      <c r="F178" s="71"/>
    </row>
    <row r="179" spans="6:6" x14ac:dyDescent="0.25">
      <c r="F179" s="71"/>
    </row>
    <row r="180" spans="6:6" x14ac:dyDescent="0.25">
      <c r="F180" s="71"/>
    </row>
    <row r="181" spans="6:6" x14ac:dyDescent="0.25">
      <c r="F181" s="71"/>
    </row>
    <row r="182" spans="6:6" x14ac:dyDescent="0.25">
      <c r="F182" s="71"/>
    </row>
    <row r="183" spans="6:6" x14ac:dyDescent="0.25">
      <c r="F183" s="71"/>
    </row>
    <row r="184" spans="6:6" x14ac:dyDescent="0.25">
      <c r="F184" s="71"/>
    </row>
    <row r="185" spans="6:6" x14ac:dyDescent="0.25">
      <c r="F185" s="71"/>
    </row>
    <row r="186" spans="6:6" x14ac:dyDescent="0.25">
      <c r="F186" s="71"/>
    </row>
    <row r="187" spans="6:6" x14ac:dyDescent="0.25">
      <c r="F187" s="71"/>
    </row>
    <row r="188" spans="6:6" x14ac:dyDescent="0.25">
      <c r="F188" s="71"/>
    </row>
    <row r="189" spans="6:6" x14ac:dyDescent="0.25">
      <c r="F189" s="71"/>
    </row>
    <row r="190" spans="6:6" x14ac:dyDescent="0.25">
      <c r="F190" s="71"/>
    </row>
    <row r="191" spans="6:6" x14ac:dyDescent="0.25">
      <c r="F191" s="71"/>
    </row>
  </sheetData>
  <autoFilter ref="A2:V57"/>
  <mergeCells count="64">
    <mergeCell ref="N46:N47"/>
    <mergeCell ref="N50:N51"/>
    <mergeCell ref="N21:N22"/>
    <mergeCell ref="N24:N31"/>
    <mergeCell ref="N37:N38"/>
    <mergeCell ref="N40:N42"/>
    <mergeCell ref="N43:N45"/>
    <mergeCell ref="N4:N5"/>
    <mergeCell ref="N7:N8"/>
    <mergeCell ref="N10:N12"/>
    <mergeCell ref="N13:N15"/>
    <mergeCell ref="N18:N20"/>
    <mergeCell ref="M43:M45"/>
    <mergeCell ref="M46:M47"/>
    <mergeCell ref="M50:M51"/>
    <mergeCell ref="O54:O57"/>
    <mergeCell ref="P3:P6"/>
    <mergeCell ref="P7:P17"/>
    <mergeCell ref="P18:P34"/>
    <mergeCell ref="P35:P39"/>
    <mergeCell ref="P40:P48"/>
    <mergeCell ref="P49:P53"/>
    <mergeCell ref="P54:P57"/>
    <mergeCell ref="O3:O6"/>
    <mergeCell ref="O7:O17"/>
    <mergeCell ref="O18:O34"/>
    <mergeCell ref="O35:O39"/>
    <mergeCell ref="O40:O48"/>
    <mergeCell ref="H50:H51"/>
    <mergeCell ref="I54:I57"/>
    <mergeCell ref="H40:H42"/>
    <mergeCell ref="I35:I39"/>
    <mergeCell ref="I40:I48"/>
    <mergeCell ref="H21:H22"/>
    <mergeCell ref="H24:H31"/>
    <mergeCell ref="H37:H38"/>
    <mergeCell ref="H43:H45"/>
    <mergeCell ref="H46:H47"/>
    <mergeCell ref="H4:H5"/>
    <mergeCell ref="H7:H8"/>
    <mergeCell ref="H10:H12"/>
    <mergeCell ref="H13:H15"/>
    <mergeCell ref="H18:H20"/>
    <mergeCell ref="I3:I6"/>
    <mergeCell ref="N54:N57"/>
    <mergeCell ref="M54:M57"/>
    <mergeCell ref="O49:O53"/>
    <mergeCell ref="I7:I17"/>
    <mergeCell ref="I18:I34"/>
    <mergeCell ref="I49:I53"/>
    <mergeCell ref="M4:M5"/>
    <mergeCell ref="M7:M8"/>
    <mergeCell ref="M10:M12"/>
    <mergeCell ref="M13:M15"/>
    <mergeCell ref="M18:M20"/>
    <mergeCell ref="M21:M22"/>
    <mergeCell ref="M24:M31"/>
    <mergeCell ref="M37:M38"/>
    <mergeCell ref="M40:M42"/>
    <mergeCell ref="J109:R109"/>
    <mergeCell ref="J60:R60"/>
    <mergeCell ref="J62:R62"/>
    <mergeCell ref="J84:R84"/>
    <mergeCell ref="H54:H57"/>
  </mergeCells>
  <pageMargins left="0.70866141732283472" right="0.70866141732283472" top="0.74803149606299213" bottom="0.55118110236220474" header="0.31496062992125984" footer="0.31496062992125984"/>
  <pageSetup paperSize="9" orientation="portrait"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76"/>
  <sheetViews>
    <sheetView view="pageBreakPreview" topLeftCell="A69" zoomScaleNormal="100" zoomScaleSheetLayoutView="100" zoomScalePageLayoutView="80" workbookViewId="0">
      <selection activeCell="C13" sqref="C13"/>
    </sheetView>
  </sheetViews>
  <sheetFormatPr defaultColWidth="9.140625" defaultRowHeight="18" x14ac:dyDescent="0.25"/>
  <cols>
    <col min="1" max="1" width="6" style="34" bestFit="1" customWidth="1"/>
    <col min="2" max="2" width="51" style="58" bestFit="1" customWidth="1"/>
    <col min="3" max="3" width="27.5703125" style="34" customWidth="1"/>
    <col min="4" max="4" width="25.85546875" style="34" customWidth="1"/>
    <col min="5" max="5" width="20.42578125" style="34" customWidth="1"/>
    <col min="6" max="6" width="1.5703125" style="35" customWidth="1"/>
    <col min="7" max="7" width="20.28515625" style="35" hidden="1" customWidth="1"/>
    <col min="8" max="8" width="0" style="35" hidden="1" customWidth="1"/>
    <col min="9" max="9" width="14.42578125" style="35" hidden="1" customWidth="1"/>
    <col min="10" max="16384" width="9.140625" style="35"/>
  </cols>
  <sheetData>
    <row r="1" spans="1:9" x14ac:dyDescent="0.25">
      <c r="A1" s="133" t="s">
        <v>159</v>
      </c>
      <c r="B1" s="133"/>
      <c r="C1" s="133"/>
      <c r="D1" s="133"/>
      <c r="E1" s="133"/>
    </row>
    <row r="2" spans="1:9" ht="20.100000000000001" customHeight="1" x14ac:dyDescent="0.25">
      <c r="A2" s="120" t="s">
        <v>156</v>
      </c>
      <c r="B2" s="120"/>
      <c r="C2" s="120" t="str">
        <f>'QnM (55)-Response'!K1</f>
        <v>UNIVERSITY NAME</v>
      </c>
      <c r="D2" s="120"/>
      <c r="E2" s="120"/>
    </row>
    <row r="3" spans="1:9" ht="20.100000000000001" customHeight="1" x14ac:dyDescent="0.25">
      <c r="A3" s="120" t="s">
        <v>157</v>
      </c>
      <c r="B3" s="120"/>
      <c r="C3" s="132" t="str">
        <f>'QnM (55)-Response'!J1</f>
        <v>UNIVERSITY</v>
      </c>
      <c r="D3" s="120"/>
      <c r="E3" s="120"/>
    </row>
    <row r="4" spans="1:9" ht="20.100000000000001" customHeight="1" x14ac:dyDescent="0.25">
      <c r="A4" s="117" t="s">
        <v>158</v>
      </c>
      <c r="B4" s="117"/>
      <c r="C4" s="118"/>
      <c r="D4" s="118"/>
      <c r="E4" s="118"/>
    </row>
    <row r="5" spans="1:9" s="34" customFormat="1" ht="108" x14ac:dyDescent="0.25">
      <c r="A5" s="43" t="s">
        <v>118</v>
      </c>
      <c r="B5" s="44" t="s">
        <v>63</v>
      </c>
      <c r="C5" s="44" t="s">
        <v>85</v>
      </c>
      <c r="D5" s="44" t="s">
        <v>115</v>
      </c>
      <c r="E5" s="44" t="s">
        <v>165</v>
      </c>
      <c r="G5" s="45" t="s">
        <v>108</v>
      </c>
      <c r="H5" s="45" t="s">
        <v>109</v>
      </c>
      <c r="I5" s="46" t="s">
        <v>93</v>
      </c>
    </row>
    <row r="6" spans="1:9" s="47" customFormat="1" ht="50.1" customHeight="1" x14ac:dyDescent="0.25">
      <c r="A6" s="37">
        <v>1</v>
      </c>
      <c r="B6" s="56" t="s">
        <v>86</v>
      </c>
      <c r="C6" s="37">
        <f>SUM('QnM (55)-Response'!I3:I6)</f>
        <v>85</v>
      </c>
      <c r="D6" s="37">
        <f>SUM('QnM (55)-Response'!O3:O6)</f>
        <v>0</v>
      </c>
      <c r="E6" s="38">
        <f>D6/C6</f>
        <v>0</v>
      </c>
      <c r="G6" s="37" t="s">
        <v>94</v>
      </c>
      <c r="H6" s="37" t="s">
        <v>95</v>
      </c>
      <c r="I6" s="37" t="s">
        <v>96</v>
      </c>
    </row>
    <row r="7" spans="1:9" s="47" customFormat="1" ht="50.1" customHeight="1" x14ac:dyDescent="0.25">
      <c r="A7" s="37">
        <v>2</v>
      </c>
      <c r="B7" s="56" t="s">
        <v>87</v>
      </c>
      <c r="C7" s="37">
        <f>SUM('QnM (55)-Response'!I7:I17)</f>
        <v>160</v>
      </c>
      <c r="D7" s="37">
        <f>SUM('QnM (55)-Response'!O7:O17)</f>
        <v>0</v>
      </c>
      <c r="E7" s="38">
        <f t="shared" ref="E7:E12" si="0">D7/C7</f>
        <v>0</v>
      </c>
      <c r="G7" s="37" t="s">
        <v>97</v>
      </c>
      <c r="H7" s="37" t="s">
        <v>104</v>
      </c>
      <c r="I7" s="37" t="s">
        <v>96</v>
      </c>
    </row>
    <row r="8" spans="1:9" s="47" customFormat="1" ht="50.1" customHeight="1" x14ac:dyDescent="0.25">
      <c r="A8" s="37">
        <v>3</v>
      </c>
      <c r="B8" s="56" t="s">
        <v>88</v>
      </c>
      <c r="C8" s="37">
        <f>SUM('QnM (55)-Response'!I18:I34)</f>
        <v>223</v>
      </c>
      <c r="D8" s="37">
        <f>SUM('QnM (55)-Response'!O18:O34)</f>
        <v>0</v>
      </c>
      <c r="E8" s="38">
        <f t="shared" si="0"/>
        <v>0</v>
      </c>
      <c r="G8" s="37" t="s">
        <v>98</v>
      </c>
      <c r="H8" s="37" t="s">
        <v>80</v>
      </c>
      <c r="I8" s="37" t="s">
        <v>96</v>
      </c>
    </row>
    <row r="9" spans="1:9" s="47" customFormat="1" ht="50.1" customHeight="1" x14ac:dyDescent="0.25">
      <c r="A9" s="37">
        <v>4</v>
      </c>
      <c r="B9" s="56" t="s">
        <v>89</v>
      </c>
      <c r="C9" s="37">
        <f>SUM('QnM (55)-Response'!I35:I39)</f>
        <v>40</v>
      </c>
      <c r="D9" s="37">
        <f>SUM('QnM (55)-Response'!O35:O39)</f>
        <v>0</v>
      </c>
      <c r="E9" s="38">
        <f t="shared" si="0"/>
        <v>0</v>
      </c>
      <c r="G9" s="37" t="s">
        <v>99</v>
      </c>
      <c r="H9" s="37" t="s">
        <v>105</v>
      </c>
      <c r="I9" s="37" t="s">
        <v>96</v>
      </c>
    </row>
    <row r="10" spans="1:9" s="47" customFormat="1" ht="50.1" customHeight="1" x14ac:dyDescent="0.25">
      <c r="A10" s="37">
        <v>5</v>
      </c>
      <c r="B10" s="56" t="s">
        <v>90</v>
      </c>
      <c r="C10" s="37">
        <f>SUM('QnM (55)-Response'!I40:I48)</f>
        <v>85</v>
      </c>
      <c r="D10" s="37">
        <f>SUM('QnM (55)-Response'!O40:O48)</f>
        <v>0</v>
      </c>
      <c r="E10" s="38">
        <f t="shared" si="0"/>
        <v>0</v>
      </c>
      <c r="G10" s="37" t="s">
        <v>100</v>
      </c>
      <c r="H10" s="37" t="s">
        <v>106</v>
      </c>
      <c r="I10" s="37" t="s">
        <v>96</v>
      </c>
    </row>
    <row r="11" spans="1:9" s="47" customFormat="1" ht="50.1" customHeight="1" x14ac:dyDescent="0.25">
      <c r="A11" s="37">
        <v>6</v>
      </c>
      <c r="B11" s="56" t="s">
        <v>91</v>
      </c>
      <c r="C11" s="37">
        <f>SUM('QnM (55)-Response'!I49:I53)</f>
        <v>48</v>
      </c>
      <c r="D11" s="37">
        <f>SUM('QnM (55)-Response'!O49:O53)</f>
        <v>0</v>
      </c>
      <c r="E11" s="38">
        <f t="shared" si="0"/>
        <v>0</v>
      </c>
      <c r="G11" s="37" t="s">
        <v>101</v>
      </c>
      <c r="H11" s="37" t="s">
        <v>81</v>
      </c>
      <c r="I11" s="37" t="s">
        <v>96</v>
      </c>
    </row>
    <row r="12" spans="1:9" s="47" customFormat="1" ht="50.1" customHeight="1" x14ac:dyDescent="0.25">
      <c r="A12" s="37">
        <v>7</v>
      </c>
      <c r="B12" s="56" t="s">
        <v>92</v>
      </c>
      <c r="C12" s="37">
        <f>SUM('QnM (55)-Response'!I54:I57)</f>
        <v>20</v>
      </c>
      <c r="D12" s="37">
        <f>SUM('QnM (55)-Response'!O54:O57)</f>
        <v>0</v>
      </c>
      <c r="E12" s="38">
        <f t="shared" si="0"/>
        <v>0</v>
      </c>
      <c r="G12" s="37" t="s">
        <v>103</v>
      </c>
      <c r="H12" s="37" t="s">
        <v>83</v>
      </c>
      <c r="I12" s="37" t="s">
        <v>96</v>
      </c>
    </row>
    <row r="13" spans="1:9" ht="66" customHeight="1" x14ac:dyDescent="0.25">
      <c r="A13" s="122" t="s">
        <v>166</v>
      </c>
      <c r="B13" s="122"/>
      <c r="C13" s="67">
        <f>SUM(C6:C12)</f>
        <v>661</v>
      </c>
      <c r="D13" s="55">
        <f>SUM(D10:D12)</f>
        <v>0</v>
      </c>
      <c r="E13" s="38">
        <f>D13/C13</f>
        <v>0</v>
      </c>
      <c r="G13" s="33" t="s">
        <v>102</v>
      </c>
      <c r="H13" s="33" t="s">
        <v>82</v>
      </c>
      <c r="I13" s="33" t="s">
        <v>107</v>
      </c>
    </row>
    <row r="14" spans="1:9" s="40" customFormat="1" ht="24.95" customHeight="1" thickBot="1" x14ac:dyDescent="0.3">
      <c r="A14" s="39"/>
      <c r="B14" s="57"/>
      <c r="C14" s="39"/>
      <c r="D14" s="39"/>
      <c r="E14" s="41"/>
    </row>
    <row r="15" spans="1:9" ht="73.5" customHeight="1" thickBot="1" x14ac:dyDescent="0.3">
      <c r="A15" s="123">
        <f>D13/C13</f>
        <v>0</v>
      </c>
      <c r="B15" s="124"/>
      <c r="C15" s="124"/>
      <c r="D15" s="124"/>
      <c r="E15" s="125"/>
    </row>
    <row r="16" spans="1:9" ht="18.75" thickBot="1" x14ac:dyDescent="0.3">
      <c r="D16" s="42"/>
      <c r="E16" s="39"/>
    </row>
    <row r="17" spans="1:5" ht="33.75" customHeight="1" thickBot="1" x14ac:dyDescent="0.3">
      <c r="A17" s="126" t="str">
        <f>IF(AND($A$15&lt;=4,$A$15&gt;=3.51),"A++",IF(AND($A$15&lt;=3.5,$A$15&gt;=3.26),"A+",IF(AND($A$15&lt;=3.25,$A$15&gt;3.01),"A",IF(AND($A$15&lt;=3,$A$15&gt;=2.76),"B++",IF(AND($A$15&lt;=2.75,$A$15&gt;=2.51),"B+",IF(AND($A$15&lt;=2.5,$A$15&gt;=2.01),"B",IF(AND($A$15&lt;=2,$A$15&gt;=1.51),"C","D")))))))</f>
        <v>D</v>
      </c>
      <c r="B17" s="127"/>
      <c r="C17" s="127"/>
      <c r="D17" s="127"/>
      <c r="E17" s="128"/>
    </row>
    <row r="18" spans="1:5" x14ac:dyDescent="0.25">
      <c r="D18" s="42"/>
      <c r="E18" s="39"/>
    </row>
    <row r="19" spans="1:5" ht="22.5" customHeight="1" x14ac:dyDescent="0.25">
      <c r="A19" s="119" t="s">
        <v>168</v>
      </c>
      <c r="B19" s="119"/>
      <c r="C19" s="119"/>
      <c r="D19" s="119"/>
      <c r="E19" s="119"/>
    </row>
    <row r="20" spans="1:5" ht="22.5" customHeight="1" x14ac:dyDescent="0.25">
      <c r="A20" s="120" t="s">
        <v>156</v>
      </c>
      <c r="B20" s="120"/>
      <c r="C20" s="131" t="str">
        <f>'QnM (55)-Response'!K1</f>
        <v>UNIVERSITY NAME</v>
      </c>
      <c r="D20" s="131"/>
      <c r="E20" s="131"/>
    </row>
    <row r="21" spans="1:5" ht="22.5" customHeight="1" x14ac:dyDescent="0.25">
      <c r="A21" s="120" t="s">
        <v>157</v>
      </c>
      <c r="B21" s="120"/>
      <c r="C21" s="132" t="str">
        <f>'QnM (55)-Response'!J1</f>
        <v>UNIVERSITY</v>
      </c>
      <c r="D21" s="120"/>
      <c r="E21" s="120"/>
    </row>
    <row r="22" spans="1:5" ht="22.5" customHeight="1" x14ac:dyDescent="0.25">
      <c r="A22" s="117" t="s">
        <v>158</v>
      </c>
      <c r="B22" s="117"/>
      <c r="C22" s="118"/>
      <c r="D22" s="118"/>
      <c r="E22" s="118"/>
    </row>
    <row r="23" spans="1:5" s="34" customFormat="1" ht="72" x14ac:dyDescent="0.25">
      <c r="A23" s="31" t="s">
        <v>118</v>
      </c>
      <c r="B23" s="32" t="s">
        <v>110</v>
      </c>
      <c r="C23" s="32" t="s">
        <v>160</v>
      </c>
      <c r="D23" s="129" t="s">
        <v>161</v>
      </c>
      <c r="E23" s="130"/>
    </row>
    <row r="24" spans="1:5" s="34" customFormat="1" ht="27.95" customHeight="1" x14ac:dyDescent="0.25">
      <c r="A24" s="121" t="s">
        <v>116</v>
      </c>
      <c r="B24" s="121"/>
      <c r="C24" s="121"/>
      <c r="D24" s="121"/>
      <c r="E24" s="121"/>
    </row>
    <row r="25" spans="1:5" ht="27" customHeight="1" x14ac:dyDescent="0.25">
      <c r="A25" s="53">
        <v>1.2</v>
      </c>
      <c r="B25" s="59" t="s">
        <v>151</v>
      </c>
      <c r="C25" s="53">
        <f>SUM('QnM (55)-Response'!H3)</f>
        <v>30</v>
      </c>
      <c r="D25" s="134">
        <f>SUM('QnM (55)-Response'!N3)</f>
        <v>0</v>
      </c>
      <c r="E25" s="135"/>
    </row>
    <row r="26" spans="1:5" ht="27" customHeight="1" x14ac:dyDescent="0.25">
      <c r="A26" s="53">
        <v>1.3</v>
      </c>
      <c r="B26" s="59" t="s">
        <v>152</v>
      </c>
      <c r="C26" s="53">
        <f>SUM('QnM (55)-Response'!H4:H5)</f>
        <v>35</v>
      </c>
      <c r="D26" s="134">
        <f>SUM('QnM (55)-Response'!M4:M5)</f>
        <v>0</v>
      </c>
      <c r="E26" s="135"/>
    </row>
    <row r="27" spans="1:5" ht="27" customHeight="1" x14ac:dyDescent="0.25">
      <c r="A27" s="53">
        <v>1.4</v>
      </c>
      <c r="B27" s="59" t="s">
        <v>153</v>
      </c>
      <c r="C27" s="53">
        <f>SUM('QnM (55)-Response'!H6)</f>
        <v>20</v>
      </c>
      <c r="D27" s="134">
        <f>SUM('QnM (55)-Response'!N6)</f>
        <v>0</v>
      </c>
      <c r="E27" s="135"/>
    </row>
    <row r="28" spans="1:5" ht="30" customHeight="1" thickBot="1" x14ac:dyDescent="0.3">
      <c r="A28" s="138" t="s">
        <v>166</v>
      </c>
      <c r="B28" s="139"/>
      <c r="C28" s="51">
        <f>SUM(C25:C27)</f>
        <v>85</v>
      </c>
      <c r="D28" s="136">
        <f>SUM(D25:E27)</f>
        <v>0</v>
      </c>
      <c r="E28" s="137"/>
    </row>
    <row r="29" spans="1:5" ht="30.75" customHeight="1" thickBot="1" x14ac:dyDescent="0.3">
      <c r="A29" s="145">
        <f>D28/C28</f>
        <v>0</v>
      </c>
      <c r="B29" s="146"/>
      <c r="C29" s="146"/>
      <c r="D29" s="146"/>
      <c r="E29" s="147"/>
    </row>
    <row r="30" spans="1:5" ht="27.95" customHeight="1" x14ac:dyDescent="0.25">
      <c r="A30" s="149" t="s">
        <v>117</v>
      </c>
      <c r="B30" s="149"/>
      <c r="C30" s="149"/>
      <c r="D30" s="149"/>
      <c r="E30" s="149"/>
    </row>
    <row r="31" spans="1:5" ht="27" customHeight="1" x14ac:dyDescent="0.25">
      <c r="A31" s="53">
        <v>2.1</v>
      </c>
      <c r="B31" s="60" t="s">
        <v>123</v>
      </c>
      <c r="C31" s="53">
        <f>SUM('QnM (55)-Response'!H7:H8)</f>
        <v>10</v>
      </c>
      <c r="D31" s="134">
        <f>SUM('QnM (55)-Response'!M7:M8)</f>
        <v>0</v>
      </c>
      <c r="E31" s="135"/>
    </row>
    <row r="32" spans="1:5" ht="27" customHeight="1" x14ac:dyDescent="0.25">
      <c r="A32" s="53">
        <v>2.2000000000000002</v>
      </c>
      <c r="B32" s="60" t="s">
        <v>124</v>
      </c>
      <c r="C32" s="53">
        <f>SUM('QnM (55)-Response'!H9)</f>
        <v>15</v>
      </c>
      <c r="D32" s="134">
        <f>SUM('QnM (55)-Response'!M9)</f>
        <v>0</v>
      </c>
      <c r="E32" s="135"/>
    </row>
    <row r="33" spans="1:5" ht="27" customHeight="1" x14ac:dyDescent="0.25">
      <c r="A33" s="53">
        <v>2.4</v>
      </c>
      <c r="B33" s="60" t="s">
        <v>119</v>
      </c>
      <c r="C33" s="53">
        <f>SUM('QnM (55)-Response'!H10:H12)</f>
        <v>60</v>
      </c>
      <c r="D33" s="134">
        <f>SUM('QnM (55)-Response'!M10:M12)</f>
        <v>0</v>
      </c>
      <c r="E33" s="135"/>
    </row>
    <row r="34" spans="1:5" ht="27" customHeight="1" x14ac:dyDescent="0.25">
      <c r="A34" s="53">
        <v>2.5</v>
      </c>
      <c r="B34" s="60" t="s">
        <v>120</v>
      </c>
      <c r="C34" s="53">
        <f>SUM('QnM (55)-Response'!H13:H15)</f>
        <v>30</v>
      </c>
      <c r="D34" s="134">
        <f>SUM('QnM (55)-Response'!M13:M15)</f>
        <v>0</v>
      </c>
      <c r="E34" s="135"/>
    </row>
    <row r="35" spans="1:5" ht="36" x14ac:dyDescent="0.25">
      <c r="A35" s="53">
        <v>2.6</v>
      </c>
      <c r="B35" s="60" t="s">
        <v>121</v>
      </c>
      <c r="C35" s="53">
        <f>SUM('QnM (55)-Response'!H16)</f>
        <v>15</v>
      </c>
      <c r="D35" s="134">
        <f>SUM('QnM (55)-Response'!M16)</f>
        <v>0</v>
      </c>
      <c r="E35" s="135"/>
    </row>
    <row r="36" spans="1:5" ht="27" customHeight="1" x14ac:dyDescent="0.25">
      <c r="A36" s="53">
        <v>2.7</v>
      </c>
      <c r="B36" s="60" t="s">
        <v>122</v>
      </c>
      <c r="C36" s="53">
        <f>SUM('QnM (55)-Response'!H17)</f>
        <v>30</v>
      </c>
      <c r="D36" s="134">
        <f>SUM('QnM (55)-Response'!M17)</f>
        <v>0</v>
      </c>
      <c r="E36" s="135"/>
    </row>
    <row r="37" spans="1:5" ht="29.25" customHeight="1" x14ac:dyDescent="0.25">
      <c r="A37" s="148" t="s">
        <v>166</v>
      </c>
      <c r="B37" s="148"/>
      <c r="C37" s="51">
        <f>SUM(C31:C36)</f>
        <v>160</v>
      </c>
      <c r="D37" s="150">
        <f>SUM(D31:E36)</f>
        <v>0</v>
      </c>
      <c r="E37" s="150"/>
    </row>
    <row r="38" spans="1:5" ht="33.75" customHeight="1" x14ac:dyDescent="0.25">
      <c r="A38" s="140">
        <f>D37/C37</f>
        <v>0</v>
      </c>
      <c r="B38" s="140"/>
      <c r="C38" s="140"/>
      <c r="D38" s="140"/>
      <c r="E38" s="140"/>
    </row>
    <row r="39" spans="1:5" ht="27.95" customHeight="1" x14ac:dyDescent="0.25">
      <c r="A39" s="121" t="s">
        <v>126</v>
      </c>
      <c r="B39" s="121"/>
      <c r="C39" s="121"/>
      <c r="D39" s="121"/>
      <c r="E39" s="121"/>
    </row>
    <row r="40" spans="1:5" ht="27" customHeight="1" x14ac:dyDescent="0.25">
      <c r="A40" s="53">
        <v>3.1</v>
      </c>
      <c r="B40" s="60" t="s">
        <v>202</v>
      </c>
      <c r="C40" s="53">
        <f>SUM('QnM (55)-Response'!H18:H20)</f>
        <v>18</v>
      </c>
      <c r="D40" s="134">
        <f>SUM('QnM (55)-Response'!M18:M20)</f>
        <v>0</v>
      </c>
      <c r="E40" s="135"/>
    </row>
    <row r="41" spans="1:5" ht="27" customHeight="1" x14ac:dyDescent="0.25">
      <c r="A41" s="53">
        <v>3.2</v>
      </c>
      <c r="B41" s="60" t="s">
        <v>127</v>
      </c>
      <c r="C41" s="53">
        <f>SUM('QnM (55)-Response'!H21:H22)</f>
        <v>40</v>
      </c>
      <c r="D41" s="134">
        <f>SUM('QnM (55)-Response'!M21:M22)</f>
        <v>0</v>
      </c>
      <c r="E41" s="135"/>
    </row>
    <row r="42" spans="1:5" ht="27" customHeight="1" x14ac:dyDescent="0.25">
      <c r="A42" s="53">
        <v>3.3</v>
      </c>
      <c r="B42" s="60" t="s">
        <v>128</v>
      </c>
      <c r="C42" s="53">
        <f>SUM('QnM (55)-Response'!H23)</f>
        <v>5</v>
      </c>
      <c r="D42" s="134">
        <f>SUM('QnM (55)-Response'!M23)</f>
        <v>0</v>
      </c>
      <c r="E42" s="135"/>
    </row>
    <row r="43" spans="1:5" ht="27" customHeight="1" x14ac:dyDescent="0.25">
      <c r="A43" s="53">
        <v>3.4</v>
      </c>
      <c r="B43" s="60" t="s">
        <v>129</v>
      </c>
      <c r="C43" s="53">
        <f>SUM('QnM (55)-Response'!H24:H31)</f>
        <v>120</v>
      </c>
      <c r="D43" s="134">
        <f>SUM('QnM (55)-Response'!M24:M31)</f>
        <v>0</v>
      </c>
      <c r="E43" s="135"/>
    </row>
    <row r="44" spans="1:5" ht="27" customHeight="1" x14ac:dyDescent="0.25">
      <c r="A44" s="53">
        <v>3.5</v>
      </c>
      <c r="B44" s="60" t="s">
        <v>203</v>
      </c>
      <c r="C44" s="53">
        <f>SUM('QnM (55)-Response'!H32)</f>
        <v>20</v>
      </c>
      <c r="D44" s="134">
        <f>SUM('QnM (55)-Response'!M32)</f>
        <v>0</v>
      </c>
      <c r="E44" s="135"/>
    </row>
    <row r="45" spans="1:5" ht="27" customHeight="1" x14ac:dyDescent="0.25">
      <c r="A45" s="53">
        <v>3.6</v>
      </c>
      <c r="B45" s="60" t="s">
        <v>130</v>
      </c>
      <c r="C45" s="53">
        <f>SUM('QnM (55)-Response'!H33)</f>
        <v>10</v>
      </c>
      <c r="D45" s="134">
        <f>SUM('QnM (55)-Response'!M33)</f>
        <v>0</v>
      </c>
      <c r="E45" s="135"/>
    </row>
    <row r="46" spans="1:5" ht="27" customHeight="1" x14ac:dyDescent="0.25">
      <c r="A46" s="53">
        <v>3.7</v>
      </c>
      <c r="B46" s="60" t="s">
        <v>131</v>
      </c>
      <c r="C46" s="53">
        <f>SUM('QnM (55)-Response'!H34)</f>
        <v>10</v>
      </c>
      <c r="D46" s="134">
        <f>SUM('QnM (55)-Response'!M34)</f>
        <v>0</v>
      </c>
      <c r="E46" s="135"/>
    </row>
    <row r="47" spans="1:5" ht="30" customHeight="1" x14ac:dyDescent="0.25">
      <c r="A47" s="148" t="s">
        <v>166</v>
      </c>
      <c r="B47" s="148"/>
      <c r="C47" s="51">
        <f>SUM(C40:C46)</f>
        <v>223</v>
      </c>
      <c r="D47" s="150">
        <f>SUM(D40:E46)</f>
        <v>0</v>
      </c>
      <c r="E47" s="150"/>
    </row>
    <row r="48" spans="1:5" s="34" customFormat="1" ht="34.5" customHeight="1" x14ac:dyDescent="0.25">
      <c r="A48" s="141">
        <f>D47/C47</f>
        <v>0</v>
      </c>
      <c r="B48" s="141"/>
      <c r="C48" s="141"/>
      <c r="D48" s="141"/>
      <c r="E48" s="141"/>
    </row>
    <row r="49" spans="1:5" ht="27.95" customHeight="1" x14ac:dyDescent="0.25">
      <c r="A49" s="121" t="s">
        <v>132</v>
      </c>
      <c r="B49" s="121"/>
      <c r="C49" s="121"/>
      <c r="D49" s="121"/>
      <c r="E49" s="121"/>
    </row>
    <row r="50" spans="1:5" ht="27" customHeight="1" x14ac:dyDescent="0.25">
      <c r="A50" s="53">
        <v>4.0999999999999996</v>
      </c>
      <c r="B50" s="60" t="s">
        <v>133</v>
      </c>
      <c r="C50" s="53">
        <f>SUM('QnM (55)-Response'!H35)</f>
        <v>10</v>
      </c>
      <c r="D50" s="134">
        <f>SUM('QnM (55)-Response'!M35)</f>
        <v>0</v>
      </c>
      <c r="E50" s="135"/>
    </row>
    <row r="51" spans="1:5" ht="27" customHeight="1" x14ac:dyDescent="0.25">
      <c r="A51" s="53">
        <v>4.2</v>
      </c>
      <c r="B51" s="60" t="s">
        <v>134</v>
      </c>
      <c r="C51" s="53">
        <f>SUM('QnM (55)-Response'!H36)</f>
        <v>5</v>
      </c>
      <c r="D51" s="134">
        <f>SUM('QnM (55)-Response'!M36)</f>
        <v>0</v>
      </c>
      <c r="E51" s="135"/>
    </row>
    <row r="52" spans="1:5" ht="27" customHeight="1" x14ac:dyDescent="0.25">
      <c r="A52" s="53">
        <v>4.3</v>
      </c>
      <c r="B52" s="60" t="s">
        <v>135</v>
      </c>
      <c r="C52" s="53">
        <f>SUM('QnM (55)-Response'!H37:H38)</f>
        <v>15</v>
      </c>
      <c r="D52" s="134">
        <f>SUM('QnM (55)-Response'!M37:M38)</f>
        <v>0</v>
      </c>
      <c r="E52" s="135"/>
    </row>
    <row r="53" spans="1:5" x14ac:dyDescent="0.25">
      <c r="A53" s="53">
        <v>4.4000000000000004</v>
      </c>
      <c r="B53" s="60" t="s">
        <v>136</v>
      </c>
      <c r="C53" s="53">
        <f>SUM('QnM (55)-Response'!H39)</f>
        <v>10</v>
      </c>
      <c r="D53" s="134">
        <f>SUM('QnM (55)-Response'!M39)</f>
        <v>0</v>
      </c>
      <c r="E53" s="135"/>
    </row>
    <row r="54" spans="1:5" ht="27.95" customHeight="1" thickBot="1" x14ac:dyDescent="0.3">
      <c r="A54" s="138" t="s">
        <v>166</v>
      </c>
      <c r="B54" s="139"/>
      <c r="C54" s="52">
        <f>SUM(C50:C53)</f>
        <v>40</v>
      </c>
      <c r="D54" s="136">
        <f>SUM(D50:E53)</f>
        <v>0</v>
      </c>
      <c r="E54" s="137"/>
    </row>
    <row r="55" spans="1:5" s="34" customFormat="1" ht="37.5" customHeight="1" x14ac:dyDescent="0.25">
      <c r="A55" s="142">
        <f>D54/C54</f>
        <v>0</v>
      </c>
      <c r="B55" s="142"/>
      <c r="C55" s="142"/>
      <c r="D55" s="142"/>
      <c r="E55" s="142"/>
    </row>
    <row r="56" spans="1:5" ht="27.95" customHeight="1" x14ac:dyDescent="0.25">
      <c r="A56" s="121" t="s">
        <v>137</v>
      </c>
      <c r="B56" s="121"/>
      <c r="C56" s="121"/>
      <c r="D56" s="121"/>
      <c r="E56" s="121"/>
    </row>
    <row r="57" spans="1:5" ht="27.95" customHeight="1" x14ac:dyDescent="0.25">
      <c r="A57" s="53">
        <v>5.0999999999999996</v>
      </c>
      <c r="B57" s="60" t="s">
        <v>138</v>
      </c>
      <c r="C57" s="53">
        <f>SUM('QnM (55)-Response'!H40:H42)</f>
        <v>25</v>
      </c>
      <c r="D57" s="134">
        <f>SUM('QnM (55)-Response'!M40:M42)</f>
        <v>0</v>
      </c>
      <c r="E57" s="135"/>
    </row>
    <row r="58" spans="1:5" ht="27.95" customHeight="1" x14ac:dyDescent="0.25">
      <c r="A58" s="53">
        <v>5.2</v>
      </c>
      <c r="B58" s="60" t="s">
        <v>139</v>
      </c>
      <c r="C58" s="53">
        <f>SUM('QnM (55)-Response'!H43:H45)</f>
        <v>45</v>
      </c>
      <c r="D58" s="134">
        <f>SUM('QnM (55)-Response'!M43:M45)</f>
        <v>0</v>
      </c>
      <c r="E58" s="135"/>
    </row>
    <row r="59" spans="1:5" ht="27.95" customHeight="1" x14ac:dyDescent="0.25">
      <c r="A59" s="53">
        <v>5.3</v>
      </c>
      <c r="B59" s="60" t="s">
        <v>140</v>
      </c>
      <c r="C59" s="53">
        <f>SUM('QnM (55)-Response'!H46:H47)</f>
        <v>10</v>
      </c>
      <c r="D59" s="134">
        <f>SUM('QnM (55)-Response'!M46:M47)</f>
        <v>0</v>
      </c>
      <c r="E59" s="135"/>
    </row>
    <row r="60" spans="1:5" ht="27.95" customHeight="1" x14ac:dyDescent="0.25">
      <c r="A60" s="53">
        <v>5.4</v>
      </c>
      <c r="B60" s="60" t="s">
        <v>141</v>
      </c>
      <c r="C60" s="53">
        <f>SUM('QnM (55)-Response'!H48)</f>
        <v>5</v>
      </c>
      <c r="D60" s="134">
        <f>SUM('QnM (55)-Response'!M48)</f>
        <v>0</v>
      </c>
      <c r="E60" s="135"/>
    </row>
    <row r="61" spans="1:5" ht="30" customHeight="1" x14ac:dyDescent="0.25">
      <c r="A61" s="138" t="s">
        <v>166</v>
      </c>
      <c r="B61" s="139"/>
      <c r="C61" s="61">
        <f>SUM(C57:C60)</f>
        <v>85</v>
      </c>
      <c r="D61" s="143">
        <f>SUM(D57:E60)</f>
        <v>0</v>
      </c>
      <c r="E61" s="144"/>
    </row>
    <row r="62" spans="1:5" s="34" customFormat="1" ht="35.25" customHeight="1" x14ac:dyDescent="0.25">
      <c r="A62" s="155">
        <f>D61/C61</f>
        <v>0</v>
      </c>
      <c r="B62" s="155"/>
      <c r="C62" s="155"/>
      <c r="D62" s="155"/>
      <c r="E62" s="155"/>
    </row>
    <row r="63" spans="1:5" ht="27.95" customHeight="1" x14ac:dyDescent="0.25">
      <c r="A63" s="121" t="s">
        <v>142</v>
      </c>
      <c r="B63" s="121"/>
      <c r="C63" s="121"/>
      <c r="D63" s="121"/>
      <c r="E63" s="121"/>
    </row>
    <row r="64" spans="1:5" ht="36" x14ac:dyDescent="0.25">
      <c r="A64" s="53">
        <v>6.2</v>
      </c>
      <c r="B64" s="59" t="s">
        <v>144</v>
      </c>
      <c r="C64" s="53">
        <f>SUM('QnM (55)-Response'!H49)</f>
        <v>5</v>
      </c>
      <c r="D64" s="134">
        <f>SUM('QnM (55)-Response'!N49)</f>
        <v>0</v>
      </c>
      <c r="E64" s="135"/>
    </row>
    <row r="65" spans="1:5" ht="27.95" customHeight="1" x14ac:dyDescent="0.25">
      <c r="A65" s="53">
        <v>6.3</v>
      </c>
      <c r="B65" s="59" t="s">
        <v>145</v>
      </c>
      <c r="C65" s="53">
        <f>SUM('QnM (55)-Response'!H50:H51)</f>
        <v>21</v>
      </c>
      <c r="D65" s="134">
        <f>SUM('QnM (55)-Response'!M50:M51)</f>
        <v>0</v>
      </c>
      <c r="E65" s="135"/>
    </row>
    <row r="66" spans="1:5" ht="36" x14ac:dyDescent="0.25">
      <c r="A66" s="53">
        <v>6.4</v>
      </c>
      <c r="B66" s="59" t="s">
        <v>146</v>
      </c>
      <c r="C66" s="53">
        <f>SUM('QnM (55)-Response'!H52)</f>
        <v>12</v>
      </c>
      <c r="D66" s="134">
        <f>SUM('QnM (55)-Response'!M52)</f>
        <v>0</v>
      </c>
      <c r="E66" s="135"/>
    </row>
    <row r="67" spans="1:5" ht="27.95" customHeight="1" x14ac:dyDescent="0.25">
      <c r="A67" s="53">
        <v>6.5</v>
      </c>
      <c r="B67" s="59" t="s">
        <v>147</v>
      </c>
      <c r="C67" s="53">
        <f>SUM('QnM (55)-Response'!H53)</f>
        <v>10</v>
      </c>
      <c r="D67" s="134">
        <f>SUM('QnM (55)-Response'!M53)</f>
        <v>0</v>
      </c>
      <c r="E67" s="135"/>
    </row>
    <row r="68" spans="1:5" ht="31.5" customHeight="1" thickBot="1" x14ac:dyDescent="0.3">
      <c r="A68" s="153" t="s">
        <v>166</v>
      </c>
      <c r="B68" s="154"/>
      <c r="C68" s="62">
        <f>SUM(C64:C67)</f>
        <v>48</v>
      </c>
      <c r="D68" s="151">
        <f>SUM(D64:E67)</f>
        <v>0</v>
      </c>
      <c r="E68" s="152"/>
    </row>
    <row r="69" spans="1:5" s="34" customFormat="1" ht="34.5" customHeight="1" thickBot="1" x14ac:dyDescent="0.3">
      <c r="A69" s="145">
        <f>D68/C68</f>
        <v>0</v>
      </c>
      <c r="B69" s="146"/>
      <c r="C69" s="146"/>
      <c r="D69" s="146"/>
      <c r="E69" s="147"/>
    </row>
    <row r="70" spans="1:5" ht="27.95" customHeight="1" x14ac:dyDescent="0.25">
      <c r="A70" s="121" t="s">
        <v>148</v>
      </c>
      <c r="B70" s="121"/>
      <c r="C70" s="121"/>
      <c r="D70" s="121"/>
      <c r="E70" s="121"/>
    </row>
    <row r="71" spans="1:5" ht="36" x14ac:dyDescent="0.25">
      <c r="A71" s="33">
        <v>7.1</v>
      </c>
      <c r="B71" s="60" t="s">
        <v>149</v>
      </c>
      <c r="C71" s="53">
        <f>SUM('QnM (55)-Response'!H54:H57)</f>
        <v>20</v>
      </c>
      <c r="D71" s="134">
        <f>SUM('QnM (55)-Response'!M54:M57)</f>
        <v>0</v>
      </c>
      <c r="E71" s="135"/>
    </row>
    <row r="72" spans="1:5" ht="27.95" customHeight="1" x14ac:dyDescent="0.25">
      <c r="A72" s="138" t="s">
        <v>166</v>
      </c>
      <c r="B72" s="139"/>
      <c r="C72" s="52">
        <f>SUM(C71:C71)</f>
        <v>20</v>
      </c>
      <c r="D72" s="143">
        <f>SUM(D71:D71)</f>
        <v>0</v>
      </c>
      <c r="E72" s="144"/>
    </row>
    <row r="73" spans="1:5" s="34" customFormat="1" ht="34.5" customHeight="1" x14ac:dyDescent="0.25">
      <c r="A73" s="141">
        <f>D72/C72</f>
        <v>0</v>
      </c>
      <c r="B73" s="141"/>
      <c r="C73" s="141"/>
      <c r="D73" s="141"/>
      <c r="E73" s="141"/>
    </row>
    <row r="74" spans="1:5" ht="27.95" customHeight="1" x14ac:dyDescent="0.25">
      <c r="A74" s="110" t="s">
        <v>167</v>
      </c>
      <c r="B74" s="111"/>
      <c r="C74" s="36">
        <f>SUM(C72,C68,C61,C54,C47,C37,C28)</f>
        <v>661</v>
      </c>
      <c r="D74" s="112">
        <f>SUM(D72,D68,D61,D54,D47,D37,D28)</f>
        <v>0</v>
      </c>
      <c r="E74" s="113"/>
    </row>
    <row r="75" spans="1:5" s="34" customFormat="1" ht="71.25" customHeight="1" thickBot="1" x14ac:dyDescent="0.3">
      <c r="A75" s="114">
        <f>D74/C74</f>
        <v>0</v>
      </c>
      <c r="B75" s="115"/>
      <c r="C75" s="115"/>
      <c r="D75" s="115"/>
      <c r="E75" s="116"/>
    </row>
    <row r="76" spans="1:5" s="34" customFormat="1" ht="36.75" customHeight="1" thickBot="1" x14ac:dyDescent="0.3">
      <c r="A76" s="126" t="str">
        <f>IF(AND($A$15&lt;=4,$A$15&gt;=3.51),"A++",IF(AND($A$15&lt;=3.5,$A$15&gt;=3.26),"A+",IF(AND($A$15&lt;=3.25,$A$15&gt;3.01),"A",IF(AND($A$15&lt;=3,$A$15&gt;=2.76),"B++",IF(AND($A$15&lt;=2.75,$A$15&gt;=2.51),"B+",IF(AND($A$15&lt;=2.5,$A$15&gt;=2.01),"B",IF(AND($A$15&lt;=2,$A$15&gt;=1.51),"C","D")))))))</f>
        <v>D</v>
      </c>
      <c r="B76" s="127"/>
      <c r="C76" s="127"/>
      <c r="D76" s="127"/>
      <c r="E76" s="128"/>
    </row>
  </sheetData>
  <mergeCells count="79">
    <mergeCell ref="A76:E76"/>
    <mergeCell ref="D34:E34"/>
    <mergeCell ref="D44:E44"/>
    <mergeCell ref="D45:E45"/>
    <mergeCell ref="D51:E51"/>
    <mergeCell ref="D59:E59"/>
    <mergeCell ref="A56:E56"/>
    <mergeCell ref="D46:E46"/>
    <mergeCell ref="A69:E69"/>
    <mergeCell ref="D71:E71"/>
    <mergeCell ref="D72:E72"/>
    <mergeCell ref="D47:E47"/>
    <mergeCell ref="D66:E66"/>
    <mergeCell ref="A73:E73"/>
    <mergeCell ref="A62:E62"/>
    <mergeCell ref="D64:E64"/>
    <mergeCell ref="D65:E65"/>
    <mergeCell ref="D67:E67"/>
    <mergeCell ref="D68:E68"/>
    <mergeCell ref="A68:B68"/>
    <mergeCell ref="A72:B72"/>
    <mergeCell ref="A70:E70"/>
    <mergeCell ref="A63:E63"/>
    <mergeCell ref="A29:E29"/>
    <mergeCell ref="A37:B37"/>
    <mergeCell ref="A47:B47"/>
    <mergeCell ref="A30:E30"/>
    <mergeCell ref="D37:E37"/>
    <mergeCell ref="D40:E40"/>
    <mergeCell ref="D41:E41"/>
    <mergeCell ref="D42:E42"/>
    <mergeCell ref="D43:E43"/>
    <mergeCell ref="D31:E31"/>
    <mergeCell ref="D32:E32"/>
    <mergeCell ref="D33:E33"/>
    <mergeCell ref="D35:E35"/>
    <mergeCell ref="D36:E36"/>
    <mergeCell ref="A28:B28"/>
    <mergeCell ref="A54:B54"/>
    <mergeCell ref="A61:B61"/>
    <mergeCell ref="A38:E38"/>
    <mergeCell ref="A48:E48"/>
    <mergeCell ref="D50:E50"/>
    <mergeCell ref="D52:E52"/>
    <mergeCell ref="D53:E53"/>
    <mergeCell ref="D54:E54"/>
    <mergeCell ref="A55:E55"/>
    <mergeCell ref="D57:E57"/>
    <mergeCell ref="D58:E58"/>
    <mergeCell ref="D60:E60"/>
    <mergeCell ref="D61:E61"/>
    <mergeCell ref="A39:E39"/>
    <mergeCell ref="A49:E49"/>
    <mergeCell ref="C22:E22"/>
    <mergeCell ref="D26:E26"/>
    <mergeCell ref="D27:E27"/>
    <mergeCell ref="D28:E28"/>
    <mergeCell ref="D25:E25"/>
    <mergeCell ref="A1:E1"/>
    <mergeCell ref="A2:B2"/>
    <mergeCell ref="C2:E2"/>
    <mergeCell ref="A3:B3"/>
    <mergeCell ref="C3:E3"/>
    <mergeCell ref="A74:B74"/>
    <mergeCell ref="D74:E74"/>
    <mergeCell ref="A75:E75"/>
    <mergeCell ref="A4:B4"/>
    <mergeCell ref="C4:E4"/>
    <mergeCell ref="A19:E19"/>
    <mergeCell ref="A20:B20"/>
    <mergeCell ref="A24:E24"/>
    <mergeCell ref="A13:B13"/>
    <mergeCell ref="A15:E15"/>
    <mergeCell ref="A17:E17"/>
    <mergeCell ref="D23:E23"/>
    <mergeCell ref="C20:E20"/>
    <mergeCell ref="A21:B21"/>
    <mergeCell ref="C21:E21"/>
    <mergeCell ref="A22:B22"/>
  </mergeCells>
  <printOptions horizontalCentered="1"/>
  <pageMargins left="0" right="0" top="0.70866141732283472" bottom="0.39370078740157483" header="0.31496062992125984" footer="0.31496062992125984"/>
  <pageSetup paperSize="9" scale="66" fitToHeight="0" orientation="portrait" r:id="rId1"/>
  <headerFooter>
    <oddHeader>&amp;C
&amp;G</oddHeader>
  </headerFooter>
  <rowBreaks count="2" manualBreakCount="2">
    <brk id="18" max="16383" man="1"/>
    <brk id="55" max="16383" man="1"/>
  </rowBreaks>
  <colBreaks count="1" manualBreakCount="1">
    <brk id="5" max="1048575"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61"/>
  <sheetViews>
    <sheetView view="pageBreakPreview" topLeftCell="A37" zoomScaleNormal="100" zoomScaleSheetLayoutView="100" workbookViewId="0">
      <selection activeCell="A56" sqref="A56:E58"/>
    </sheetView>
  </sheetViews>
  <sheetFormatPr defaultColWidth="9.140625" defaultRowHeight="15" x14ac:dyDescent="0.25"/>
  <cols>
    <col min="1" max="1" width="5.140625" style="1" bestFit="1" customWidth="1"/>
    <col min="2" max="2" width="52.7109375" style="25" bestFit="1" customWidth="1"/>
    <col min="3" max="3" width="14.140625" style="1" customWidth="1"/>
    <col min="4" max="4" width="16.5703125" style="1" customWidth="1"/>
    <col min="5" max="5" width="17.42578125" style="1" bestFit="1" customWidth="1"/>
    <col min="6" max="6" width="1.5703125" style="25" customWidth="1"/>
    <col min="7" max="7" width="20.28515625" style="25" bestFit="1" customWidth="1"/>
    <col min="8" max="8" width="9.140625" style="25"/>
    <col min="9" max="9" width="14.42578125" style="25" bestFit="1" customWidth="1"/>
    <col min="10" max="16384" width="9.140625" style="25"/>
  </cols>
  <sheetData>
    <row r="1" spans="1:9" ht="23.25" x14ac:dyDescent="0.25">
      <c r="A1" s="160" t="s">
        <v>155</v>
      </c>
      <c r="B1" s="160"/>
      <c r="C1" s="160"/>
      <c r="D1" s="160"/>
      <c r="E1" s="160"/>
    </row>
    <row r="2" spans="1:9" s="27" customFormat="1" ht="20.100000000000001" customHeight="1" x14ac:dyDescent="0.25">
      <c r="A2" s="161" t="s">
        <v>156</v>
      </c>
      <c r="B2" s="161"/>
      <c r="C2" s="163"/>
      <c r="D2" s="163"/>
      <c r="E2" s="163"/>
    </row>
    <row r="3" spans="1:9" s="27" customFormat="1" ht="20.100000000000001" customHeight="1" x14ac:dyDescent="0.25">
      <c r="A3" s="161" t="s">
        <v>157</v>
      </c>
      <c r="B3" s="161"/>
      <c r="C3" s="163"/>
      <c r="D3" s="163"/>
      <c r="E3" s="163"/>
    </row>
    <row r="4" spans="1:9" s="27" customFormat="1" ht="20.100000000000001" customHeight="1" x14ac:dyDescent="0.25">
      <c r="A4" s="162" t="s">
        <v>158</v>
      </c>
      <c r="B4" s="162"/>
      <c r="C4" s="163"/>
      <c r="D4" s="163"/>
      <c r="E4" s="163"/>
    </row>
    <row r="5" spans="1:9" s="1" customFormat="1" ht="60" x14ac:dyDescent="0.25">
      <c r="A5" s="13" t="s">
        <v>118</v>
      </c>
      <c r="B5" s="13" t="s">
        <v>63</v>
      </c>
      <c r="C5" s="14" t="s">
        <v>85</v>
      </c>
      <c r="D5" s="14" t="s">
        <v>115</v>
      </c>
      <c r="E5" s="14" t="s">
        <v>114</v>
      </c>
      <c r="G5" s="11" t="s">
        <v>108</v>
      </c>
      <c r="H5" s="11" t="s">
        <v>109</v>
      </c>
      <c r="I5" s="12" t="s">
        <v>93</v>
      </c>
    </row>
    <row r="6" spans="1:9" ht="24.95" customHeight="1" x14ac:dyDescent="0.25">
      <c r="A6" s="23">
        <v>1</v>
      </c>
      <c r="B6" s="5" t="s">
        <v>86</v>
      </c>
      <c r="C6" s="23">
        <v>30</v>
      </c>
      <c r="D6" s="29" t="e">
        <f>SUM(#REF!)</f>
        <v>#REF!</v>
      </c>
      <c r="E6" s="18" t="e">
        <f>D6/C6</f>
        <v>#REF!</v>
      </c>
      <c r="G6" s="23" t="s">
        <v>94</v>
      </c>
      <c r="H6" s="23" t="s">
        <v>95</v>
      </c>
      <c r="I6" s="23" t="s">
        <v>96</v>
      </c>
    </row>
    <row r="7" spans="1:9" ht="24.95" customHeight="1" x14ac:dyDescent="0.25">
      <c r="A7" s="23">
        <v>2</v>
      </c>
      <c r="B7" s="5" t="s">
        <v>87</v>
      </c>
      <c r="C7" s="23">
        <v>125</v>
      </c>
      <c r="D7" s="23" t="e">
        <f>SUM(#REF!)</f>
        <v>#REF!</v>
      </c>
      <c r="E7" s="18" t="e">
        <f t="shared" ref="E7:E12" si="0">D7/C7</f>
        <v>#REF!</v>
      </c>
      <c r="G7" s="23" t="s">
        <v>97</v>
      </c>
      <c r="H7" s="23" t="s">
        <v>104</v>
      </c>
      <c r="I7" s="23" t="s">
        <v>96</v>
      </c>
    </row>
    <row r="8" spans="1:9" ht="24.95" customHeight="1" x14ac:dyDescent="0.25">
      <c r="A8" s="23">
        <v>3</v>
      </c>
      <c r="B8" s="5" t="s">
        <v>88</v>
      </c>
      <c r="C8" s="23">
        <v>30</v>
      </c>
      <c r="D8" s="23" t="e">
        <f>SUM(#REF!)</f>
        <v>#REF!</v>
      </c>
      <c r="E8" s="18" t="e">
        <f t="shared" si="0"/>
        <v>#REF!</v>
      </c>
      <c r="G8" s="23" t="s">
        <v>98</v>
      </c>
      <c r="H8" s="23" t="s">
        <v>80</v>
      </c>
      <c r="I8" s="23" t="s">
        <v>96</v>
      </c>
    </row>
    <row r="9" spans="1:9" ht="24.95" customHeight="1" x14ac:dyDescent="0.25">
      <c r="A9" s="23">
        <v>4</v>
      </c>
      <c r="B9" s="5" t="s">
        <v>89</v>
      </c>
      <c r="C9" s="23">
        <v>60</v>
      </c>
      <c r="D9" s="23" t="e">
        <f>SUM(#REF!)</f>
        <v>#REF!</v>
      </c>
      <c r="E9" s="18" t="e">
        <f t="shared" si="0"/>
        <v>#REF!</v>
      </c>
      <c r="G9" s="23" t="s">
        <v>99</v>
      </c>
      <c r="H9" s="23" t="s">
        <v>105</v>
      </c>
      <c r="I9" s="23" t="s">
        <v>96</v>
      </c>
    </row>
    <row r="10" spans="1:9" ht="24.95" customHeight="1" x14ac:dyDescent="0.25">
      <c r="A10" s="23">
        <v>5</v>
      </c>
      <c r="B10" s="5" t="s">
        <v>90</v>
      </c>
      <c r="C10" s="23">
        <v>10</v>
      </c>
      <c r="D10" s="23" t="e">
        <f>SUM(#REF!)</f>
        <v>#REF!</v>
      </c>
      <c r="E10" s="18" t="e">
        <f t="shared" si="0"/>
        <v>#REF!</v>
      </c>
      <c r="G10" s="23" t="s">
        <v>100</v>
      </c>
      <c r="H10" s="23" t="s">
        <v>106</v>
      </c>
      <c r="I10" s="23" t="s">
        <v>96</v>
      </c>
    </row>
    <row r="11" spans="1:9" ht="24.95" customHeight="1" x14ac:dyDescent="0.25">
      <c r="A11" s="23">
        <v>6</v>
      </c>
      <c r="B11" s="5" t="s">
        <v>91</v>
      </c>
      <c r="C11" s="23">
        <v>54</v>
      </c>
      <c r="D11" s="23" t="e">
        <f>SUM(#REF!)</f>
        <v>#REF!</v>
      </c>
      <c r="E11" s="18" t="e">
        <f t="shared" si="0"/>
        <v>#REF!</v>
      </c>
      <c r="G11" s="23" t="s">
        <v>101</v>
      </c>
      <c r="H11" s="23" t="s">
        <v>81</v>
      </c>
      <c r="I11" s="23" t="s">
        <v>96</v>
      </c>
    </row>
    <row r="12" spans="1:9" ht="24.95" customHeight="1" x14ac:dyDescent="0.25">
      <c r="A12" s="23">
        <v>7</v>
      </c>
      <c r="B12" s="5" t="s">
        <v>92</v>
      </c>
      <c r="C12" s="23">
        <v>70</v>
      </c>
      <c r="D12" s="23" t="e">
        <f>SUM(#REF!)</f>
        <v>#REF!</v>
      </c>
      <c r="E12" s="18" t="e">
        <f t="shared" si="0"/>
        <v>#REF!</v>
      </c>
      <c r="G12" s="23" t="s">
        <v>103</v>
      </c>
      <c r="H12" s="23" t="s">
        <v>83</v>
      </c>
      <c r="I12" s="23" t="s">
        <v>96</v>
      </c>
    </row>
    <row r="13" spans="1:9" ht="24.95" customHeight="1" thickBot="1" x14ac:dyDescent="0.3">
      <c r="C13" s="23">
        <f>SUM(C6:C12)</f>
        <v>379</v>
      </c>
      <c r="D13" s="23" t="e">
        <f>SUM(D6:D12)</f>
        <v>#REF!</v>
      </c>
      <c r="E13" s="20" t="e">
        <f>D13/C13</f>
        <v>#REF!</v>
      </c>
      <c r="G13" s="23" t="s">
        <v>102</v>
      </c>
      <c r="H13" s="23" t="s">
        <v>82</v>
      </c>
      <c r="I13" s="23" t="s">
        <v>107</v>
      </c>
    </row>
    <row r="14" spans="1:9" ht="24.95" customHeight="1" thickBot="1" x14ac:dyDescent="0.3">
      <c r="D14" s="26" t="s">
        <v>65</v>
      </c>
      <c r="E14" s="22" t="e">
        <f>IF(AND($E$13&lt;=4,$E$13&gt;=3.51),"A++",IF(AND($E$13&lt;=3.5,$E$13&gt;=3.26),"A+",IF(AND($E$13&lt;=3.25,$E$13&gt;3.01),"A",IF(AND($E$13&lt;=3,$E$13&gt;=2.76),"B++",IF(AND($E$13&lt;=2.75,$E$13&gt;=2.51),"B+",IF(AND($E$13&lt;=2.5,$E$13&gt;=2.01),"B",IF(AND($E$13&lt;=2,$E$13&gt;=1.51),"C","D")))))))</f>
        <v>#REF!</v>
      </c>
    </row>
    <row r="15" spans="1:9" x14ac:dyDescent="0.25">
      <c r="D15" s="28"/>
      <c r="E15" s="15"/>
    </row>
    <row r="16" spans="1:9" ht="23.25" x14ac:dyDescent="0.25">
      <c r="A16" s="160" t="s">
        <v>155</v>
      </c>
      <c r="B16" s="160"/>
      <c r="C16" s="160"/>
      <c r="D16" s="160"/>
      <c r="E16" s="160"/>
    </row>
    <row r="17" spans="1:5" s="27" customFormat="1" ht="20.100000000000001" customHeight="1" x14ac:dyDescent="0.25">
      <c r="A17" s="161" t="s">
        <v>156</v>
      </c>
      <c r="B17" s="161"/>
      <c r="C17" s="163"/>
      <c r="D17" s="163"/>
      <c r="E17" s="163"/>
    </row>
    <row r="18" spans="1:5" s="27" customFormat="1" ht="20.100000000000001" customHeight="1" x14ac:dyDescent="0.25">
      <c r="A18" s="161" t="s">
        <v>157</v>
      </c>
      <c r="B18" s="161"/>
      <c r="C18" s="163"/>
      <c r="D18" s="163"/>
      <c r="E18" s="163"/>
    </row>
    <row r="19" spans="1:5" s="27" customFormat="1" ht="20.100000000000001" customHeight="1" x14ac:dyDescent="0.25">
      <c r="A19" s="162" t="s">
        <v>158</v>
      </c>
      <c r="B19" s="162"/>
      <c r="C19" s="163"/>
      <c r="D19" s="163"/>
      <c r="E19" s="163"/>
    </row>
    <row r="20" spans="1:5" s="1" customFormat="1" ht="75" x14ac:dyDescent="0.25">
      <c r="A20" s="13" t="s">
        <v>118</v>
      </c>
      <c r="B20" s="13" t="s">
        <v>110</v>
      </c>
      <c r="C20" s="14" t="s">
        <v>111</v>
      </c>
      <c r="D20" s="14" t="s">
        <v>112</v>
      </c>
      <c r="E20" s="14" t="s">
        <v>113</v>
      </c>
    </row>
    <row r="21" spans="1:5" s="1" customFormat="1" ht="18.95" customHeight="1" x14ac:dyDescent="0.25">
      <c r="A21" s="96" t="s">
        <v>116</v>
      </c>
      <c r="B21" s="96"/>
      <c r="C21" s="96"/>
      <c r="D21" s="96"/>
      <c r="E21" s="96"/>
    </row>
    <row r="22" spans="1:5" ht="18.95" customHeight="1" x14ac:dyDescent="0.25">
      <c r="A22" s="23">
        <v>1.1000000000000001</v>
      </c>
      <c r="B22" s="5" t="s">
        <v>154</v>
      </c>
      <c r="C22" s="23">
        <v>20</v>
      </c>
      <c r="D22" s="158" t="e">
        <f>SUM(#REF!)</f>
        <v>#REF!</v>
      </c>
      <c r="E22" s="159"/>
    </row>
    <row r="23" spans="1:5" ht="18.95" customHeight="1" x14ac:dyDescent="0.25">
      <c r="A23" s="23">
        <v>1.3</v>
      </c>
      <c r="B23" s="5" t="s">
        <v>152</v>
      </c>
      <c r="C23" s="23">
        <v>10</v>
      </c>
      <c r="D23" s="158" t="e">
        <f>SUM(#REF!)</f>
        <v>#REF!</v>
      </c>
      <c r="E23" s="159"/>
    </row>
    <row r="24" spans="1:5" ht="18.95" customHeight="1" thickBot="1" x14ac:dyDescent="0.3">
      <c r="C24" s="23">
        <f>SUM(C22:C23)</f>
        <v>30</v>
      </c>
      <c r="D24" s="156" t="e">
        <f>SUM(D22:D23)</f>
        <v>#REF!</v>
      </c>
      <c r="E24" s="157"/>
    </row>
    <row r="25" spans="1:5" ht="18.95" customHeight="1" thickBot="1" x14ac:dyDescent="0.3">
      <c r="D25" s="26" t="s">
        <v>65</v>
      </c>
      <c r="E25" s="22" t="str">
        <f>IF(AND($E$24&lt;=4,$E$24&gt;=3.51),"A++",IF(AND($E$24&lt;=3.5,$E$24&gt;=3.26),"A+",IF(AND($E$24&lt;=3.25,$E$24&gt;3.01),"A",IF(AND($E$24&lt;=3,$E$24&gt;=2.76),"B++",IF(AND($E$24&lt;=2.75,$E$24&gt;=2.51),"B+",IF(AND($E$24&lt;=2.5,$E$24&gt;=2.01),"B",IF(AND($E$24&lt;=2,$E$24&gt;=1.51),"C","D")))))))</f>
        <v>D</v>
      </c>
    </row>
    <row r="26" spans="1:5" ht="18.95" customHeight="1" x14ac:dyDescent="0.25">
      <c r="A26" s="96" t="s">
        <v>117</v>
      </c>
      <c r="B26" s="96"/>
      <c r="C26" s="96"/>
      <c r="D26" s="96"/>
      <c r="E26" s="96"/>
    </row>
    <row r="27" spans="1:5" ht="18.95" customHeight="1" x14ac:dyDescent="0.25">
      <c r="A27" s="23">
        <v>2.2999999999999998</v>
      </c>
      <c r="B27" s="5" t="s">
        <v>125</v>
      </c>
      <c r="C27" s="23">
        <v>40</v>
      </c>
      <c r="D27" s="158" t="e">
        <f>SUM(#REF!)</f>
        <v>#REF!</v>
      </c>
      <c r="E27" s="159"/>
    </row>
    <row r="28" spans="1:5" ht="18.95" customHeight="1" x14ac:dyDescent="0.25">
      <c r="A28" s="23">
        <v>2.5</v>
      </c>
      <c r="B28" s="5" t="s">
        <v>120</v>
      </c>
      <c r="C28" s="23">
        <v>40</v>
      </c>
      <c r="D28" s="158" t="e">
        <f>SUM(#REF!)</f>
        <v>#REF!</v>
      </c>
      <c r="E28" s="159"/>
    </row>
    <row r="29" spans="1:5" ht="18.95" customHeight="1" x14ac:dyDescent="0.25">
      <c r="A29" s="23">
        <v>2.6</v>
      </c>
      <c r="B29" s="5" t="s">
        <v>121</v>
      </c>
      <c r="C29" s="23">
        <v>45</v>
      </c>
      <c r="D29" s="158" t="e">
        <f>SUM(#REF!)</f>
        <v>#REF!</v>
      </c>
      <c r="E29" s="159"/>
    </row>
    <row r="30" spans="1:5" ht="18.95" customHeight="1" thickBot="1" x14ac:dyDescent="0.3">
      <c r="C30" s="24">
        <f>SUM(C27:C29)</f>
        <v>125</v>
      </c>
      <c r="D30" s="156" t="e">
        <f>SUM(D27:D29)</f>
        <v>#REF!</v>
      </c>
      <c r="E30" s="157"/>
    </row>
    <row r="31" spans="1:5" ht="18.95" customHeight="1" thickBot="1" x14ac:dyDescent="0.3">
      <c r="D31" s="26" t="s">
        <v>65</v>
      </c>
      <c r="E31" s="22" t="str">
        <f>IF(AND($E$30&lt;=4,$E$30&gt;=3.51),"A++",IF(AND($E$30&lt;=3.5,$E$30&gt;=3.26),"A+",IF(AND($E$30&lt;=3.25,$E$30&gt;3.01),"A",IF(AND($E$30&lt;=3,$E$30&gt;=2.76),"B++",IF(AND($E$30&lt;=2.75,$E$30&gt;=2.51),"B+",IF(AND($E$30&lt;=2.5,$E$30&gt;=2.01),"B",IF(AND($E$30&lt;=2,$E$30&gt;=1.51),"C","D")))))))</f>
        <v>D</v>
      </c>
    </row>
    <row r="32" spans="1:5" ht="18.95" customHeight="1" x14ac:dyDescent="0.25">
      <c r="A32" s="96" t="s">
        <v>126</v>
      </c>
      <c r="B32" s="96"/>
      <c r="C32" s="96"/>
      <c r="D32" s="96"/>
      <c r="E32" s="96"/>
    </row>
    <row r="33" spans="1:5" ht="18.95" customHeight="1" x14ac:dyDescent="0.25">
      <c r="A33" s="23">
        <v>3.2</v>
      </c>
      <c r="B33" s="5" t="s">
        <v>128</v>
      </c>
      <c r="C33" s="23">
        <v>10</v>
      </c>
      <c r="D33" s="158" t="e">
        <f>SUM(#REF!)</f>
        <v>#REF!</v>
      </c>
      <c r="E33" s="159"/>
    </row>
    <row r="34" spans="1:5" ht="18.95" customHeight="1" x14ac:dyDescent="0.25">
      <c r="A34" s="23">
        <v>3.4</v>
      </c>
      <c r="B34" s="5" t="s">
        <v>130</v>
      </c>
      <c r="C34" s="23">
        <v>20</v>
      </c>
      <c r="D34" s="158" t="e">
        <f>SUM(#REF!)</f>
        <v>#REF!</v>
      </c>
      <c r="E34" s="159"/>
    </row>
    <row r="35" spans="1:5" ht="18.95" customHeight="1" thickBot="1" x14ac:dyDescent="0.3">
      <c r="C35" s="24">
        <f>SUM(C33:C34)</f>
        <v>30</v>
      </c>
      <c r="D35" s="156" t="e">
        <f>SUM(D33:D34)</f>
        <v>#REF!</v>
      </c>
      <c r="E35" s="157"/>
    </row>
    <row r="36" spans="1:5" ht="18.95" customHeight="1" thickBot="1" x14ac:dyDescent="0.3">
      <c r="D36" s="26" t="s">
        <v>65</v>
      </c>
      <c r="E36" s="22" t="str">
        <f>IF(AND($E$41&lt;=4,$E$41&gt;=3.51),"A++",IF(AND($E$41&lt;=3.5,$E$41&gt;=3.26),"A+",IF(AND($E$41&lt;=3.25,$E$41&gt;3.01),"A",IF(AND($E$41&lt;=3,$E$41&gt;=2.76),"B++",IF(AND($E$41&lt;=2.75,$E$41&gt;=2.51),"B+",IF(AND($E$41&lt;=2.5,$E$41&gt;=2.01),"B",IF(AND($E$41&lt;=2,$E$41&gt;=1.51),"C","D")))))))</f>
        <v>D</v>
      </c>
    </row>
    <row r="37" spans="1:5" ht="18.95" customHeight="1" x14ac:dyDescent="0.25">
      <c r="A37" s="96" t="s">
        <v>132</v>
      </c>
      <c r="B37" s="96"/>
      <c r="C37" s="96"/>
      <c r="D37" s="96"/>
      <c r="E37" s="96"/>
    </row>
    <row r="38" spans="1:5" ht="18.95" customHeight="1" x14ac:dyDescent="0.25">
      <c r="A38" s="23">
        <v>4.0999999999999996</v>
      </c>
      <c r="B38" s="5" t="s">
        <v>133</v>
      </c>
      <c r="C38" s="23">
        <v>20</v>
      </c>
      <c r="D38" s="158" t="e">
        <f>SUM(#REF!)</f>
        <v>#REF!</v>
      </c>
      <c r="E38" s="159"/>
    </row>
    <row r="39" spans="1:5" ht="18.95" customHeight="1" x14ac:dyDescent="0.25">
      <c r="A39" s="23">
        <v>4.2</v>
      </c>
      <c r="B39" s="5" t="s">
        <v>134</v>
      </c>
      <c r="C39" s="23">
        <v>20</v>
      </c>
      <c r="D39" s="158" t="e">
        <f>SUM(#REF!)</f>
        <v>#REF!</v>
      </c>
      <c r="E39" s="159"/>
    </row>
    <row r="40" spans="1:5" ht="18.95" customHeight="1" x14ac:dyDescent="0.25">
      <c r="A40" s="23">
        <v>4.3</v>
      </c>
      <c r="B40" s="5" t="s">
        <v>135</v>
      </c>
      <c r="C40" s="23">
        <v>20</v>
      </c>
      <c r="D40" s="158" t="e">
        <f>SUM(#REF!)</f>
        <v>#REF!</v>
      </c>
      <c r="E40" s="159"/>
    </row>
    <row r="41" spans="1:5" ht="18.95" customHeight="1" thickBot="1" x14ac:dyDescent="0.3">
      <c r="C41" s="24">
        <f>SUM(C38:C40)</f>
        <v>60</v>
      </c>
      <c r="D41" s="156" t="e">
        <f>SUM(D38:D40)</f>
        <v>#REF!</v>
      </c>
      <c r="E41" s="157"/>
    </row>
    <row r="42" spans="1:5" ht="18.95" customHeight="1" thickBot="1" x14ac:dyDescent="0.3">
      <c r="D42" s="26" t="s">
        <v>65</v>
      </c>
      <c r="E42" s="22" t="str">
        <f>IF(AND($E$41&lt;=4,$E$41&gt;=3.51),"A++",IF(AND($E$41&lt;=3.5,$E$41&gt;=3.26),"A+",IF(AND($E$41&lt;=3.25,$E$41&gt;3.01),"A",IF(AND($E$41&lt;=3,$E$41&gt;=2.76),"B++",IF(AND($E$41&lt;=2.75,$E$41&gt;=2.51),"B+",IF(AND($E$41&lt;=2.5,$E$41&gt;=2.01),"B",IF(AND($E$41&lt;=2,$E$41&gt;=1.51),"C","D")))))))</f>
        <v>D</v>
      </c>
    </row>
    <row r="43" spans="1:5" ht="18.95" customHeight="1" x14ac:dyDescent="0.25">
      <c r="A43" s="96" t="s">
        <v>137</v>
      </c>
      <c r="B43" s="96"/>
      <c r="C43" s="96"/>
      <c r="D43" s="96"/>
      <c r="E43" s="96"/>
    </row>
    <row r="44" spans="1:5" ht="18.95" customHeight="1" x14ac:dyDescent="0.25">
      <c r="A44" s="23">
        <v>5.4</v>
      </c>
      <c r="B44" s="5" t="s">
        <v>141</v>
      </c>
      <c r="C44" s="23">
        <v>10</v>
      </c>
      <c r="D44" s="158" t="e">
        <f>SUM(#REF!)</f>
        <v>#REF!</v>
      </c>
      <c r="E44" s="159"/>
    </row>
    <row r="45" spans="1:5" ht="18.95" customHeight="1" thickBot="1" x14ac:dyDescent="0.3">
      <c r="C45" s="24">
        <f>SUM(C44:C44)</f>
        <v>10</v>
      </c>
      <c r="D45" s="156" t="e">
        <f>SUM(D44:D44)</f>
        <v>#REF!</v>
      </c>
      <c r="E45" s="157"/>
    </row>
    <row r="46" spans="1:5" ht="18.95" customHeight="1" thickBot="1" x14ac:dyDescent="0.3">
      <c r="D46" s="26" t="s">
        <v>65</v>
      </c>
      <c r="E46" s="22" t="str">
        <f>IF(AND($E$45&lt;=4,$E$45&gt;=3.51),"A++",IF(AND($E$45&lt;=3.5,$E$45&gt;=3.26),"A+",IF(AND($E$45&lt;=3.25,$E$45&gt;3.01),"A",IF(AND($E$45&lt;=3,$E$45&gt;=2.76),"B++",IF(AND($E$45&lt;=2.75,$E$45&gt;=2.51),"B+",IF(AND($E$45&lt;=2.5,$E$45&gt;=2.01),"B",IF(AND($E$45&lt;=2,$E$45&gt;=1.51),"C","D")))))))</f>
        <v>D</v>
      </c>
    </row>
    <row r="47" spans="1:5" ht="18.95" customHeight="1" x14ac:dyDescent="0.25">
      <c r="A47" s="96" t="s">
        <v>142</v>
      </c>
      <c r="B47" s="96"/>
      <c r="C47" s="96"/>
      <c r="D47" s="96"/>
      <c r="E47" s="96"/>
    </row>
    <row r="48" spans="1:5" ht="18.95" customHeight="1" x14ac:dyDescent="0.25">
      <c r="A48" s="23">
        <v>6.1</v>
      </c>
      <c r="B48" s="5" t="s">
        <v>143</v>
      </c>
      <c r="C48" s="23">
        <v>10</v>
      </c>
      <c r="D48" s="158" t="e">
        <f>SUM(#REF!)</f>
        <v>#REF!</v>
      </c>
      <c r="E48" s="159"/>
    </row>
    <row r="49" spans="1:5" ht="18.95" customHeight="1" x14ac:dyDescent="0.25">
      <c r="A49" s="23">
        <v>6.2</v>
      </c>
      <c r="B49" s="5" t="s">
        <v>144</v>
      </c>
      <c r="C49" s="23">
        <v>6</v>
      </c>
      <c r="D49" s="158" t="e">
        <f>SUM(#REF!)</f>
        <v>#REF!</v>
      </c>
      <c r="E49" s="159"/>
    </row>
    <row r="50" spans="1:5" ht="18.95" customHeight="1" x14ac:dyDescent="0.25">
      <c r="A50" s="23">
        <v>6.3</v>
      </c>
      <c r="B50" s="5" t="s">
        <v>145</v>
      </c>
      <c r="C50" s="23">
        <v>8</v>
      </c>
      <c r="D50" s="158" t="e">
        <f>SUM(#REF!)</f>
        <v>#REF!</v>
      </c>
      <c r="E50" s="159"/>
    </row>
    <row r="51" spans="1:5" ht="18.95" customHeight="1" x14ac:dyDescent="0.25">
      <c r="A51" s="23">
        <v>6.4</v>
      </c>
      <c r="B51" s="5" t="s">
        <v>146</v>
      </c>
      <c r="C51" s="23">
        <v>15</v>
      </c>
      <c r="D51" s="158" t="e">
        <f>SUM(#REF!)</f>
        <v>#REF!</v>
      </c>
      <c r="E51" s="159"/>
    </row>
    <row r="52" spans="1:5" ht="18.95" customHeight="1" x14ac:dyDescent="0.25">
      <c r="A52" s="23">
        <v>6.5</v>
      </c>
      <c r="B52" s="5" t="s">
        <v>147</v>
      </c>
      <c r="C52" s="23">
        <v>15</v>
      </c>
      <c r="D52" s="158" t="e">
        <f>SUM(#REF!)</f>
        <v>#REF!</v>
      </c>
      <c r="E52" s="159"/>
    </row>
    <row r="53" spans="1:5" ht="18.95" customHeight="1" thickBot="1" x14ac:dyDescent="0.3">
      <c r="C53" s="24">
        <f>SUM(C48:C52)</f>
        <v>54</v>
      </c>
      <c r="D53" s="156" t="e">
        <f>SUM(D48:D52)</f>
        <v>#REF!</v>
      </c>
      <c r="E53" s="157"/>
    </row>
    <row r="54" spans="1:5" ht="18.95" customHeight="1" thickBot="1" x14ac:dyDescent="0.3">
      <c r="D54" s="26" t="s">
        <v>65</v>
      </c>
      <c r="E54" s="22" t="str">
        <f>IF(AND($E$53&lt;=4,$E$53&gt;=3.51),"A++",IF(AND($E$53&lt;=3.5,$E$53&gt;=3.26),"A+",IF(AND($E$53&lt;=3.25,$E$53&gt;3.01),"A",IF(AND($E$53&lt;=3,$E$53&gt;=2.76),"B++",IF(AND($E$53&lt;=2.75,$E$53&gt;=2.51),"B+",IF(AND($E$53&lt;=2.5,$E$53&gt;=2.01),"B",IF(AND($E$53&lt;=2,$E$53&gt;=1.51),"C","D")))))))</f>
        <v>D</v>
      </c>
    </row>
    <row r="55" spans="1:5" ht="18.95" customHeight="1" x14ac:dyDescent="0.25">
      <c r="A55" s="96" t="s">
        <v>148</v>
      </c>
      <c r="B55" s="96"/>
      <c r="C55" s="96"/>
      <c r="D55" s="96"/>
      <c r="E55" s="96"/>
    </row>
    <row r="56" spans="1:5" ht="18.95" customHeight="1" x14ac:dyDescent="0.25">
      <c r="A56" s="23">
        <v>7.1</v>
      </c>
      <c r="B56" s="5" t="s">
        <v>149</v>
      </c>
      <c r="C56" s="23">
        <v>20</v>
      </c>
      <c r="D56" s="158" t="e">
        <f>SUM(#REF!)</f>
        <v>#REF!</v>
      </c>
      <c r="E56" s="159"/>
    </row>
    <row r="57" spans="1:5" ht="18.95" customHeight="1" x14ac:dyDescent="0.25">
      <c r="A57" s="23">
        <v>7.2</v>
      </c>
      <c r="B57" s="5" t="s">
        <v>84</v>
      </c>
      <c r="C57" s="23">
        <v>30</v>
      </c>
      <c r="D57" s="158" t="e">
        <f>SUM(#REF!)</f>
        <v>#REF!</v>
      </c>
      <c r="E57" s="159"/>
    </row>
    <row r="58" spans="1:5" ht="18.95" customHeight="1" x14ac:dyDescent="0.25">
      <c r="A58" s="23">
        <v>7.3</v>
      </c>
      <c r="B58" s="5" t="s">
        <v>150</v>
      </c>
      <c r="C58" s="23">
        <v>20</v>
      </c>
      <c r="D58" s="158" t="e">
        <f>SUM(#REF!)</f>
        <v>#REF!</v>
      </c>
      <c r="E58" s="159"/>
    </row>
    <row r="59" spans="1:5" ht="18.95" customHeight="1" thickBot="1" x14ac:dyDescent="0.3">
      <c r="C59" s="24">
        <f>SUM(C56:C58)</f>
        <v>70</v>
      </c>
      <c r="D59" s="156" t="e">
        <f>SUM(D56:D58)</f>
        <v>#REF!</v>
      </c>
      <c r="E59" s="157"/>
    </row>
    <row r="60" spans="1:5" ht="18.95" customHeight="1" thickBot="1" x14ac:dyDescent="0.3">
      <c r="D60" s="26" t="s">
        <v>65</v>
      </c>
      <c r="E60" s="22" t="str">
        <f>IF(AND($E$59&lt;=4,$E$59&gt;=3.51),"A++",IF(AND($E$59&lt;=3.5,$E$59&gt;=3.26),"A+",IF(AND($E$59&lt;=3.25,$E$59&gt;3.01),"A",IF(AND($E$59&lt;=3,$E$59&gt;=2.76),"B++",IF(AND($E$59&lt;=2.75,$E$59&gt;=2.51),"B+",IF(AND($E$59&lt;=2.5,$E$59&gt;=2.01),"B",IF(AND($E$59&lt;=2,$E$59&gt;=1.51),"C","D")))))))</f>
        <v>D</v>
      </c>
    </row>
    <row r="61" spans="1:5" x14ac:dyDescent="0.25">
      <c r="C61" s="25"/>
      <c r="D61" s="25"/>
      <c r="E61" s="25"/>
    </row>
  </sheetData>
  <mergeCells count="47">
    <mergeCell ref="A21:E21"/>
    <mergeCell ref="A26:E26"/>
    <mergeCell ref="A32:E32"/>
    <mergeCell ref="A37:E37"/>
    <mergeCell ref="A43:E43"/>
    <mergeCell ref="D22:E22"/>
    <mergeCell ref="D23:E23"/>
    <mergeCell ref="D24:E24"/>
    <mergeCell ref="D27:E27"/>
    <mergeCell ref="D29:E29"/>
    <mergeCell ref="D28:E28"/>
    <mergeCell ref="D30:E30"/>
    <mergeCell ref="D33:E33"/>
    <mergeCell ref="D34:E34"/>
    <mergeCell ref="D35:E35"/>
    <mergeCell ref="D38:E38"/>
    <mergeCell ref="A1:E1"/>
    <mergeCell ref="A16:E16"/>
    <mergeCell ref="A17:B17"/>
    <mergeCell ref="A18:B18"/>
    <mergeCell ref="A19:B19"/>
    <mergeCell ref="C17:E17"/>
    <mergeCell ref="C4:E4"/>
    <mergeCell ref="C18:E18"/>
    <mergeCell ref="C19:E19"/>
    <mergeCell ref="A2:B2"/>
    <mergeCell ref="C2:E2"/>
    <mergeCell ref="A3:B3"/>
    <mergeCell ref="C3:E3"/>
    <mergeCell ref="A4:B4"/>
    <mergeCell ref="D39:E39"/>
    <mergeCell ref="D40:E40"/>
    <mergeCell ref="D41:E41"/>
    <mergeCell ref="D44:E44"/>
    <mergeCell ref="D45:E45"/>
    <mergeCell ref="D48:E48"/>
    <mergeCell ref="A47:E47"/>
    <mergeCell ref="D49:E49"/>
    <mergeCell ref="D50:E50"/>
    <mergeCell ref="D51:E51"/>
    <mergeCell ref="D59:E59"/>
    <mergeCell ref="A55:E55"/>
    <mergeCell ref="D52:E52"/>
    <mergeCell ref="D53:E53"/>
    <mergeCell ref="D56:E56"/>
    <mergeCell ref="D57:E57"/>
    <mergeCell ref="D58:E58"/>
  </mergeCells>
  <printOptions horizontalCentered="1"/>
  <pageMargins left="0.39370078740157483" right="0.39370078740157483" top="0.39370078740157483" bottom="0.39370078740157483" header="0.31496062992125984" footer="0.31496062992125984"/>
  <pageSetup paperSize="9" scale="88" fitToHeight="0" orientation="portrait" r:id="rId1"/>
  <rowBreaks count="1" manualBreakCount="1">
    <brk id="15" max="16383" man="1"/>
  </rowBreaks>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55m-Gradesheet(GS)</vt:lpstr>
      <vt:lpstr>QnM (55)-Response</vt:lpstr>
      <vt:lpstr>55 QnM-GS</vt:lpstr>
      <vt:lpstr>21m-GS</vt:lpstr>
      <vt:lpstr>'21m-GS'!Print_Titles</vt:lpstr>
      <vt:lpstr>'55 QnM-GS'!Print_Titles</vt:lpstr>
      <vt:lpstr>'55m-Gradesheet(GS)'!Print_Titles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2023-01-07T09:57:09Z</dcterms:modified>
</cp:coreProperties>
</file>