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749" firstSheet="1" activeTab="1"/>
  </bookViews>
  <sheets>
    <sheet name="55m-Gradesheet(GS)" sheetId="5" state="hidden" r:id="rId1"/>
    <sheet name="QnM (50m)" sheetId="13" r:id="rId2"/>
    <sheet name="50 QnM-GS" sheetId="10" r:id="rId3"/>
    <sheet name="21m-GS" sheetId="11" state="hidden" r:id="rId4"/>
  </sheets>
  <definedNames>
    <definedName name="_xlnm._FilterDatabase" localSheetId="1" hidden="1">'QnM (50m)'!$A$2:$P$52</definedName>
    <definedName name="_xlnm.Print_Titles" localSheetId="3">'21m-GS'!$20:$20</definedName>
    <definedName name="_xlnm.Print_Titles" localSheetId="2">'50 QnM-GS'!$23:$23</definedName>
    <definedName name="_xlnm.Print_Titles" localSheetId="0">'55m-Gradesheet(GS)'!$16:$16</definedName>
  </definedNames>
  <calcPr calcId="162913"/>
  <pivotCaches>
    <pivotCache cacheId="10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 i="13" l="1"/>
  <c r="K34" i="13"/>
  <c r="K9" i="13"/>
  <c r="L9" i="13" s="1"/>
  <c r="C2" i="10" l="1"/>
  <c r="C3" i="10"/>
  <c r="C21" i="10"/>
  <c r="C20" i="10"/>
  <c r="H18" i="13" l="1"/>
  <c r="C40" i="10" s="1"/>
  <c r="K3" i="13"/>
  <c r="K16" i="13"/>
  <c r="L16" i="13" s="1"/>
  <c r="K49" i="13"/>
  <c r="L49" i="13" s="1"/>
  <c r="K50" i="13"/>
  <c r="L50" i="13" s="1"/>
  <c r="K51" i="13"/>
  <c r="L51" i="13" s="1"/>
  <c r="K52" i="13"/>
  <c r="L52" i="13" s="1"/>
  <c r="K48" i="13"/>
  <c r="L48" i="13" s="1"/>
  <c r="K47" i="13"/>
  <c r="L47" i="13" s="1"/>
  <c r="K46" i="13"/>
  <c r="L46" i="13" s="1"/>
  <c r="K45" i="13"/>
  <c r="L45" i="13" s="1"/>
  <c r="K44" i="13"/>
  <c r="L44" i="13" s="1"/>
  <c r="K43" i="13"/>
  <c r="L43" i="13" s="1"/>
  <c r="K42" i="13"/>
  <c r="L42" i="13" s="1"/>
  <c r="K41" i="13"/>
  <c r="L41" i="13" s="1"/>
  <c r="K40" i="13"/>
  <c r="L40" i="13" s="1"/>
  <c r="K39" i="13"/>
  <c r="L39" i="13" s="1"/>
  <c r="K38" i="13"/>
  <c r="L38" i="13" s="1"/>
  <c r="K37" i="13"/>
  <c r="L37" i="13" s="1"/>
  <c r="K36" i="13"/>
  <c r="K35" i="13"/>
  <c r="K33" i="13"/>
  <c r="K32" i="13"/>
  <c r="K31" i="13"/>
  <c r="K29" i="13"/>
  <c r="K30" i="13"/>
  <c r="K28" i="13"/>
  <c r="K27" i="13"/>
  <c r="K26" i="13"/>
  <c r="K25" i="13"/>
  <c r="K24" i="13"/>
  <c r="K23" i="13"/>
  <c r="K22" i="13"/>
  <c r="K21" i="13"/>
  <c r="K20" i="13"/>
  <c r="K19" i="13"/>
  <c r="K18" i="13"/>
  <c r="K17" i="13"/>
  <c r="L15" i="13"/>
  <c r="K14" i="13"/>
  <c r="L14" i="13" s="1"/>
  <c r="K13" i="13"/>
  <c r="L13" i="13" s="1"/>
  <c r="K11" i="13"/>
  <c r="L11" i="13" s="1"/>
  <c r="K12" i="13"/>
  <c r="L12" i="13" s="1"/>
  <c r="K10" i="13"/>
  <c r="L10" i="13" s="1"/>
  <c r="K8" i="13"/>
  <c r="L8" i="13" s="1"/>
  <c r="K7" i="13"/>
  <c r="L7" i="13" s="1"/>
  <c r="K6" i="13"/>
  <c r="K5" i="13"/>
  <c r="K4" i="13"/>
  <c r="M49" i="13" l="1"/>
  <c r="M48" i="13"/>
  <c r="D66" i="10" s="1"/>
  <c r="M47" i="13"/>
  <c r="D65" i="10" s="1"/>
  <c r="M45" i="13"/>
  <c r="D64" i="10" s="1"/>
  <c r="M44" i="13"/>
  <c r="M43" i="13"/>
  <c r="D59" i="10" s="1"/>
  <c r="M41" i="13"/>
  <c r="D58" i="10" s="1"/>
  <c r="M39" i="13"/>
  <c r="D57" i="10" s="1"/>
  <c r="H49" i="13"/>
  <c r="C70" i="10" s="1"/>
  <c r="C71" i="10" s="1"/>
  <c r="H48" i="13"/>
  <c r="C66" i="10" s="1"/>
  <c r="H47" i="13"/>
  <c r="C65" i="10" s="1"/>
  <c r="H45" i="13"/>
  <c r="C64" i="10" s="1"/>
  <c r="H44" i="13"/>
  <c r="C63" i="10" s="1"/>
  <c r="H43" i="13"/>
  <c r="C59" i="10" s="1"/>
  <c r="H41" i="13"/>
  <c r="C58" i="10" s="1"/>
  <c r="H39" i="13"/>
  <c r="C57" i="10" s="1"/>
  <c r="H36" i="13"/>
  <c r="C56" i="10" s="1"/>
  <c r="H35" i="13"/>
  <c r="C52" i="10" s="1"/>
  <c r="H34" i="13"/>
  <c r="C51" i="10" s="1"/>
  <c r="H33" i="13"/>
  <c r="C50" i="10" s="1"/>
  <c r="H32" i="13"/>
  <c r="C49" i="10" s="1"/>
  <c r="H31" i="13"/>
  <c r="C45" i="10" s="1"/>
  <c r="H30" i="13"/>
  <c r="C44" i="10" s="1"/>
  <c r="H29" i="13"/>
  <c r="C43" i="10" s="1"/>
  <c r="H23" i="13"/>
  <c r="C42" i="10" s="1"/>
  <c r="H20" i="13"/>
  <c r="C41" i="10" s="1"/>
  <c r="H17" i="13"/>
  <c r="C36" i="10" s="1"/>
  <c r="H16" i="13"/>
  <c r="C35" i="10" s="1"/>
  <c r="H14" i="13"/>
  <c r="C34" i="10" s="1"/>
  <c r="H10" i="13"/>
  <c r="C33" i="10" s="1"/>
  <c r="H9" i="13"/>
  <c r="C32" i="10" s="1"/>
  <c r="H7" i="13"/>
  <c r="C31" i="10" s="1"/>
  <c r="H6" i="13"/>
  <c r="C27" i="10" s="1"/>
  <c r="H4" i="13"/>
  <c r="C26" i="10" s="1"/>
  <c r="H3" i="13"/>
  <c r="C25" i="10" s="1"/>
  <c r="C28" i="10" s="1"/>
  <c r="C37" i="10" l="1"/>
  <c r="C46" i="10"/>
  <c r="C60" i="10"/>
  <c r="C53" i="10"/>
  <c r="I49" i="13"/>
  <c r="C12" i="10" s="1"/>
  <c r="D70" i="10"/>
  <c r="O49" i="13"/>
  <c r="D63" i="10"/>
  <c r="D67" i="10" s="1"/>
  <c r="O44" i="13"/>
  <c r="N43" i="13"/>
  <c r="C67" i="10"/>
  <c r="I32" i="13"/>
  <c r="C9" i="10" s="1"/>
  <c r="N44" i="13"/>
  <c r="N49" i="13"/>
  <c r="I3" i="13"/>
  <c r="C6" i="10" s="1"/>
  <c r="I36" i="13"/>
  <c r="C10" i="10" s="1"/>
  <c r="N39" i="13"/>
  <c r="N45" i="13"/>
  <c r="I7" i="13"/>
  <c r="C7" i="10" s="1"/>
  <c r="I44" i="13"/>
  <c r="C11" i="10" s="1"/>
  <c r="N41" i="13"/>
  <c r="N47" i="13"/>
  <c r="I18" i="13"/>
  <c r="C8" i="10" s="1"/>
  <c r="N48" i="13"/>
  <c r="C13" i="10" l="1"/>
  <c r="C73" i="10"/>
  <c r="D11" i="10"/>
  <c r="P44" i="13"/>
  <c r="D12" i="10"/>
  <c r="P49" i="13"/>
  <c r="E60" i="11"/>
  <c r="C59" i="11"/>
  <c r="E54" i="11"/>
  <c r="C53" i="11"/>
  <c r="E46" i="11"/>
  <c r="C45" i="11"/>
  <c r="E42" i="11"/>
  <c r="C41" i="11"/>
  <c r="E36" i="11"/>
  <c r="C35" i="11"/>
  <c r="E31" i="11"/>
  <c r="C30" i="11"/>
  <c r="E25" i="11"/>
  <c r="C24" i="11"/>
  <c r="C13" i="11"/>
  <c r="L36" i="13"/>
  <c r="M36" i="13" s="1"/>
  <c r="O36" i="13" s="1"/>
  <c r="L35" i="13"/>
  <c r="M35" i="13" s="1"/>
  <c r="L34" i="13"/>
  <c r="M34" i="13" s="1"/>
  <c r="L33" i="13"/>
  <c r="M33" i="13" s="1"/>
  <c r="L32" i="13"/>
  <c r="M32" i="13" s="1"/>
  <c r="L31" i="13"/>
  <c r="M31" i="13" s="1"/>
  <c r="L30" i="13"/>
  <c r="M30" i="13" s="1"/>
  <c r="L29" i="13"/>
  <c r="M29" i="13" s="1"/>
  <c r="L28" i="13"/>
  <c r="L27" i="13"/>
  <c r="L26" i="13"/>
  <c r="L25" i="13"/>
  <c r="L24" i="13"/>
  <c r="L23" i="13"/>
  <c r="L22" i="13"/>
  <c r="L21" i="13"/>
  <c r="L20" i="13"/>
  <c r="L19" i="13"/>
  <c r="L18" i="13"/>
  <c r="L17" i="13"/>
  <c r="M17" i="13" s="1"/>
  <c r="M16" i="13"/>
  <c r="L6" i="13"/>
  <c r="M6" i="13" s="1"/>
  <c r="L5" i="13"/>
  <c r="L4" i="13"/>
  <c r="L3" i="13"/>
  <c r="M3" i="13" s="1"/>
  <c r="E69" i="5"/>
  <c r="C68" i="5"/>
  <c r="E63" i="5"/>
  <c r="C62" i="5"/>
  <c r="E55" i="5"/>
  <c r="C54" i="5"/>
  <c r="E48" i="5"/>
  <c r="C47" i="5"/>
  <c r="E41" i="5"/>
  <c r="C40" i="5"/>
  <c r="E33" i="5"/>
  <c r="C32" i="5"/>
  <c r="C22" i="5"/>
  <c r="C13" i="5"/>
  <c r="O32" i="13" l="1"/>
  <c r="M18" i="13"/>
  <c r="D40" i="10" s="1"/>
  <c r="N29" i="13"/>
  <c r="D43" i="10"/>
  <c r="N33" i="13"/>
  <c r="D50" i="10"/>
  <c r="N32" i="13"/>
  <c r="D49" i="10"/>
  <c r="N30" i="13"/>
  <c r="D44" i="10"/>
  <c r="N34" i="13"/>
  <c r="D51" i="10"/>
  <c r="N36" i="13"/>
  <c r="D56" i="10"/>
  <c r="D60" i="10" s="1"/>
  <c r="N31" i="13"/>
  <c r="D45" i="10"/>
  <c r="N35" i="13"/>
  <c r="D52" i="10"/>
  <c r="N17" i="13"/>
  <c r="D36" i="10"/>
  <c r="N16" i="13"/>
  <c r="D35" i="10"/>
  <c r="N6" i="13"/>
  <c r="D27" i="10"/>
  <c r="N3" i="13"/>
  <c r="D25" i="10"/>
  <c r="M10" i="13"/>
  <c r="M14" i="13"/>
  <c r="M7" i="13"/>
  <c r="M23" i="13"/>
  <c r="M4" i="13"/>
  <c r="O3" i="13" s="1"/>
  <c r="M20" i="13"/>
  <c r="D22" i="11"/>
  <c r="D33" i="11"/>
  <c r="D56" i="11"/>
  <c r="D44" i="11"/>
  <c r="D45" i="11" s="1"/>
  <c r="D27" i="11"/>
  <c r="D39" i="11"/>
  <c r="D40" i="11"/>
  <c r="D51" i="11"/>
  <c r="D52" i="11"/>
  <c r="D58" i="11"/>
  <c r="D29" i="11"/>
  <c r="D23" i="11"/>
  <c r="D38" i="11"/>
  <c r="D49" i="11"/>
  <c r="D50" i="11"/>
  <c r="D31" i="5"/>
  <c r="D37" i="5"/>
  <c r="D38" i="5"/>
  <c r="D46" i="5"/>
  <c r="D53" i="5"/>
  <c r="D59" i="5"/>
  <c r="D21" i="5"/>
  <c r="D27" i="5"/>
  <c r="D30" i="5"/>
  <c r="D36" i="5"/>
  <c r="D39" i="5"/>
  <c r="D45" i="5"/>
  <c r="D51" i="5"/>
  <c r="D52" i="5"/>
  <c r="D58" i="5"/>
  <c r="D60" i="5"/>
  <c r="D67" i="5"/>
  <c r="D19" i="5"/>
  <c r="D20" i="5"/>
  <c r="D35" i="5"/>
  <c r="D50" i="5"/>
  <c r="D57" i="5"/>
  <c r="D25" i="5"/>
  <c r="D26" i="5"/>
  <c r="D28" i="5"/>
  <c r="D29" i="5"/>
  <c r="D43" i="5"/>
  <c r="D44" i="5"/>
  <c r="D61" i="5"/>
  <c r="D65" i="5"/>
  <c r="D66" i="5"/>
  <c r="D18" i="5"/>
  <c r="N18" i="13" l="1"/>
  <c r="O18" i="13"/>
  <c r="P36" i="13"/>
  <c r="D10" i="10"/>
  <c r="N23" i="13"/>
  <c r="D42" i="10"/>
  <c r="D53" i="10"/>
  <c r="A54" i="10" s="1"/>
  <c r="P32" i="13"/>
  <c r="D9" i="10"/>
  <c r="E9" i="10" s="1"/>
  <c r="N20" i="13"/>
  <c r="D41" i="10"/>
  <c r="N14" i="13"/>
  <c r="D34" i="10"/>
  <c r="N10" i="13"/>
  <c r="D33" i="10"/>
  <c r="N7" i="13"/>
  <c r="D31" i="10"/>
  <c r="N4" i="13"/>
  <c r="D26" i="10"/>
  <c r="D28" i="10" s="1"/>
  <c r="D57" i="11"/>
  <c r="D59" i="11" s="1"/>
  <c r="D28" i="11"/>
  <c r="D30" i="11" s="1"/>
  <c r="D48" i="11"/>
  <c r="D53" i="11" s="1"/>
  <c r="D41" i="11"/>
  <c r="D24" i="11"/>
  <c r="D10" i="11"/>
  <c r="E10" i="11" s="1"/>
  <c r="D9" i="11"/>
  <c r="E9" i="11" s="1"/>
  <c r="D7" i="11"/>
  <c r="E7" i="11" s="1"/>
  <c r="D11" i="11"/>
  <c r="E11" i="11" s="1"/>
  <c r="D34" i="11"/>
  <c r="D35" i="11" s="1"/>
  <c r="D6" i="11"/>
  <c r="D12" i="11"/>
  <c r="E12" i="11" s="1"/>
  <c r="D47" i="5"/>
  <c r="D32" i="5"/>
  <c r="D10" i="5"/>
  <c r="E10" i="5" s="1"/>
  <c r="D9" i="5"/>
  <c r="E9" i="5" s="1"/>
  <c r="D7" i="5"/>
  <c r="E7" i="5" s="1"/>
  <c r="D54" i="5"/>
  <c r="D22" i="5"/>
  <c r="D12" i="5"/>
  <c r="E12" i="5" s="1"/>
  <c r="D62" i="5"/>
  <c r="D40" i="5"/>
  <c r="D6" i="5"/>
  <c r="D68" i="5"/>
  <c r="D11" i="5"/>
  <c r="E11" i="5" s="1"/>
  <c r="D8" i="5"/>
  <c r="E8" i="5" s="1"/>
  <c r="A68" i="10"/>
  <c r="D71" i="10"/>
  <c r="A61" i="10"/>
  <c r="E11" i="10"/>
  <c r="D8" i="10" l="1"/>
  <c r="E8" i="10" s="1"/>
  <c r="D46" i="10"/>
  <c r="A47" i="10" s="1"/>
  <c r="P3" i="13"/>
  <c r="D6" i="10"/>
  <c r="A72" i="10"/>
  <c r="P18" i="13"/>
  <c r="D8" i="11"/>
  <c r="E8" i="11" s="1"/>
  <c r="E6" i="11"/>
  <c r="E6" i="5"/>
  <c r="D13" i="5"/>
  <c r="E13" i="5" s="1"/>
  <c r="E14" i="5" s="1"/>
  <c r="E10" i="10"/>
  <c r="E12" i="10"/>
  <c r="D13" i="11" l="1"/>
  <c r="E13" i="11" s="1"/>
  <c r="E14" i="11" s="1"/>
  <c r="M9" i="13" l="1"/>
  <c r="D32" i="10" l="1"/>
  <c r="D37" i="10" s="1"/>
  <c r="D73" i="10" s="1"/>
  <c r="A74" i="10" s="1"/>
  <c r="A75" i="10" s="1"/>
  <c r="O7" i="13"/>
  <c r="A29" i="10"/>
  <c r="N9" i="13"/>
  <c r="D7" i="10" l="1"/>
  <c r="E7" i="10" s="1"/>
  <c r="A38" i="10"/>
  <c r="P7" i="13"/>
  <c r="D13" i="10" l="1"/>
  <c r="E6" i="10"/>
  <c r="A15" i="10" l="1"/>
  <c r="A17" i="10" s="1"/>
  <c r="E13" i="10"/>
</calcChain>
</file>

<file path=xl/sharedStrings.xml><?xml version="1.0" encoding="utf-8"?>
<sst xmlns="http://schemas.openxmlformats.org/spreadsheetml/2006/main" count="636" uniqueCount="253">
  <si>
    <t>S.
No</t>
  </si>
  <si>
    <t>1.2.1</t>
  </si>
  <si>
    <t>1.3.2</t>
  </si>
  <si>
    <t>1.4.1</t>
  </si>
  <si>
    <t>2.1.1</t>
  </si>
  <si>
    <t>2.1.2</t>
  </si>
  <si>
    <t>2.4.1</t>
  </si>
  <si>
    <t>2.4.2</t>
  </si>
  <si>
    <t>2.5.1</t>
  </si>
  <si>
    <t>2.6.2</t>
  </si>
  <si>
    <t>2.7.1</t>
  </si>
  <si>
    <t>3.2.1</t>
  </si>
  <si>
    <t>3.2.2</t>
  </si>
  <si>
    <t>3.4.1</t>
  </si>
  <si>
    <t>3.4.2</t>
  </si>
  <si>
    <t>3.4.3</t>
  </si>
  <si>
    <t>3.5.1</t>
  </si>
  <si>
    <t>4.1.2</t>
  </si>
  <si>
    <t>4.3.2</t>
  </si>
  <si>
    <t>4.4.1</t>
  </si>
  <si>
    <t>5.1.1</t>
  </si>
  <si>
    <t>5.1.3</t>
  </si>
  <si>
    <t>5.1.4</t>
  </si>
  <si>
    <t>5.2.1</t>
  </si>
  <si>
    <t>5.2.2</t>
  </si>
  <si>
    <t>5.3.1</t>
  </si>
  <si>
    <t>5.4.1</t>
  </si>
  <si>
    <t>6.2.2</t>
  </si>
  <si>
    <t>6.3.2</t>
  </si>
  <si>
    <t>6.3.3</t>
  </si>
  <si>
    <t>7.1.2</t>
  </si>
  <si>
    <t>7.1.4</t>
  </si>
  <si>
    <t>QnM</t>
  </si>
  <si>
    <t>1.2 Academic Flexibility</t>
  </si>
  <si>
    <t>1.3 Curriculum Enrichment</t>
  </si>
  <si>
    <t>1.4 Feedback System</t>
  </si>
  <si>
    <t>2.1 Student Enrolment and Profile</t>
  </si>
  <si>
    <t>2.2 Student Teacher Ratio</t>
  </si>
  <si>
    <t>2.4 Teacher Profile and Quality</t>
  </si>
  <si>
    <t>2.5 Evaluation Process and Reforms</t>
  </si>
  <si>
    <t>2.6 Student Performance and Learning Outcomes</t>
  </si>
  <si>
    <t>2.7 Student Satisfaction Survey</t>
  </si>
  <si>
    <t>3.1 Resource Mobilization for Research</t>
  </si>
  <si>
    <t>3.2 Innovation Ecosystem</t>
  </si>
  <si>
    <t>4.1 Physical Facilities</t>
  </si>
  <si>
    <t>4.2 Library as a Learning Resource</t>
  </si>
  <si>
    <t>4.3 IT Infrastructure</t>
  </si>
  <si>
    <t>4.4 Maintenance of Campus Infrastructure</t>
  </si>
  <si>
    <t>5.1 Student Support</t>
  </si>
  <si>
    <t>5.2 Student Progression</t>
  </si>
  <si>
    <t>5.3 Student Participation and Activities</t>
  </si>
  <si>
    <t>5.4 Alumni Engagement</t>
  </si>
  <si>
    <t>6.2 Strategy Development and Deployment</t>
  </si>
  <si>
    <t>6.3 Faculty Empowerment Strategies</t>
  </si>
  <si>
    <t>6.4 Financial Management and Resource Mobilization</t>
  </si>
  <si>
    <t>6.5 Internal Quality Assurance System (IQAS)</t>
  </si>
  <si>
    <t>7.1 Institutional Values and Social Responsibilities</t>
  </si>
  <si>
    <t>1. Curricular Aspects</t>
  </si>
  <si>
    <t>2. Teaching-Learning and Evaluation</t>
  </si>
  <si>
    <t>3. Research, Innovations and Extension</t>
  </si>
  <si>
    <t>4. Infrastructure and Learning Resources</t>
  </si>
  <si>
    <t>5. Student Support and Progression</t>
  </si>
  <si>
    <t>6. Governance, Leadership and Management</t>
  </si>
  <si>
    <t>7. Institutional Values and Best Practices</t>
  </si>
  <si>
    <t>Criteria</t>
  </si>
  <si>
    <t>Response</t>
  </si>
  <si>
    <t>Grade</t>
  </si>
  <si>
    <t>A</t>
  </si>
  <si>
    <t>B</t>
  </si>
  <si>
    <t>D</t>
  </si>
  <si>
    <t>C</t>
  </si>
  <si>
    <t>Best Practices</t>
  </si>
  <si>
    <t>Weightage
(Wi</t>
  </si>
  <si>
    <t>Curricular Aspects</t>
  </si>
  <si>
    <t>Teaching-learning and
Evaluation</t>
  </si>
  <si>
    <t>Research, Innovations
and Extension</t>
  </si>
  <si>
    <t>Infrastructure and Learning Resources</t>
  </si>
  <si>
    <t>Student Support and Progression</t>
  </si>
  <si>
    <t>Governance, Leadership and Management</t>
  </si>
  <si>
    <t>Institutional Values and Best Practices</t>
  </si>
  <si>
    <t>Status</t>
  </si>
  <si>
    <t>3.51-4.00</t>
  </si>
  <si>
    <t>A++</t>
  </si>
  <si>
    <t>Accredited</t>
  </si>
  <si>
    <t>3.26-3.500</t>
  </si>
  <si>
    <t>3.01-3.25</t>
  </si>
  <si>
    <t>2.76-3.00</t>
  </si>
  <si>
    <t>2.51-2.75</t>
  </si>
  <si>
    <t>2.01-2.50</t>
  </si>
  <si>
    <t>≤ 1.50</t>
  </si>
  <si>
    <t>1.51-2.00</t>
  </si>
  <si>
    <t>A+</t>
  </si>
  <si>
    <t>B++</t>
  </si>
  <si>
    <t>B+</t>
  </si>
  <si>
    <t>Not Accredited</t>
  </si>
  <si>
    <t>Range of Institutional
Cumulative Grade
Point Average (CGPA)</t>
  </si>
  <si>
    <t>Letter
Grade</t>
  </si>
  <si>
    <t>Criteria and Key Indicators</t>
  </si>
  <si>
    <t>Key Indicator
Weightage
(Wi)</t>
  </si>
  <si>
    <t>Key Indicator Wise
Weighted
Grade Points
(KIWGP)i</t>
  </si>
  <si>
    <t>Key Indicator wise
Grade
Point
Averages
(CrWGPi/Wi)</t>
  </si>
  <si>
    <t>Criterionwise
Grade Point
Averages
(CrWGPi/Wi)</t>
  </si>
  <si>
    <t>Criterion-wise
weighted Grade
Point 
(CrWGPi)</t>
  </si>
  <si>
    <t>Criterion 1: Curricular Aspects</t>
  </si>
  <si>
    <t>Criterion 2: Teaching-learning and Evaluation</t>
  </si>
  <si>
    <t>No</t>
  </si>
  <si>
    <t>Teacher Profile and Quality</t>
  </si>
  <si>
    <t>Evaluation Process and Reforms</t>
  </si>
  <si>
    <t>Student Performance and Learning Outcomes</t>
  </si>
  <si>
    <t>Student Satisfaction Survey</t>
  </si>
  <si>
    <t>Student Enrollment and Profile</t>
  </si>
  <si>
    <t>Catering to Student Diversity</t>
  </si>
  <si>
    <t>Teaching- Learning Process</t>
  </si>
  <si>
    <t>Criterion 3: Research, Innovations and Extension</t>
  </si>
  <si>
    <t>Resource Mobilization for Research</t>
  </si>
  <si>
    <t>Innovation Ecosystem</t>
  </si>
  <si>
    <t>Research Publications and Awards</t>
  </si>
  <si>
    <t>Extension Activities</t>
  </si>
  <si>
    <t>Collaboration</t>
  </si>
  <si>
    <t>Criterion 4: Infrastructure and Learning Resources</t>
  </si>
  <si>
    <t>Physical Facilities</t>
  </si>
  <si>
    <t>Library as a Learning Resource</t>
  </si>
  <si>
    <t>IT Infrastructure</t>
  </si>
  <si>
    <t>Maintenance of Campus Infrastructure</t>
  </si>
  <si>
    <t>Criterion 5: Student Support and Progression</t>
  </si>
  <si>
    <t>Student Support</t>
  </si>
  <si>
    <t>Student Progression</t>
  </si>
  <si>
    <t>Student Participation and Activities</t>
  </si>
  <si>
    <t>Alumni Engagement</t>
  </si>
  <si>
    <t>Criterion 6: Governance, Leadership and Management</t>
  </si>
  <si>
    <t>Institutional Vision and Leadership</t>
  </si>
  <si>
    <t>Strategy Development and Development</t>
  </si>
  <si>
    <t>Faculty Empowerment Strategies</t>
  </si>
  <si>
    <t>Financial Management and Resource Mobilization</t>
  </si>
  <si>
    <t>Internal Quality Assurance System</t>
  </si>
  <si>
    <t>Criterion 7: Institutional Values and Best Practices</t>
  </si>
  <si>
    <t>Institutional Values and Social Responsibilities</t>
  </si>
  <si>
    <t>Institutional Distinctiveness</t>
  </si>
  <si>
    <t>Academic Flexibility</t>
  </si>
  <si>
    <t>Curriculum Enrichment</t>
  </si>
  <si>
    <t>Feedback System</t>
  </si>
  <si>
    <t>Curriculum Planning and Implementation</t>
  </si>
  <si>
    <t>Qualitative Grade Sheet</t>
  </si>
  <si>
    <t>Name of the Institution:</t>
  </si>
  <si>
    <t>Type of the Institution:</t>
  </si>
  <si>
    <t>Dates of Visit:</t>
  </si>
  <si>
    <t>Quantitative Grade Sheet</t>
  </si>
  <si>
    <t>Key
Indicator
Weightage
(Wi)</t>
  </si>
  <si>
    <t>Key Indicator 
Wise Weighted
Grade Points
(KIWGP)i</t>
  </si>
  <si>
    <t xml:space="preserve"> Curriculum Planning and Implementation</t>
  </si>
  <si>
    <t xml:space="preserve"> Academic Flexibility</t>
  </si>
  <si>
    <t>*</t>
  </si>
  <si>
    <t>Criterion-
wise Grade 
Point
Averages
(CrWGPi/Wi)</t>
  </si>
  <si>
    <t>Total</t>
  </si>
  <si>
    <t>Grand Total</t>
  </si>
  <si>
    <t>Criterion wise - Quantitative Grade Sheet</t>
  </si>
  <si>
    <t>Row Labels</t>
  </si>
  <si>
    <t>Average of Metric</t>
  </si>
  <si>
    <t>Graphical Representation of Grade points</t>
  </si>
  <si>
    <t>Metric Wise QnM Grade Points(0-4)</t>
  </si>
  <si>
    <t>Key Indicator Wise QnM Grade Points(0-4)</t>
  </si>
  <si>
    <t>Criteria Wise QnM Grade Points(0-4)</t>
  </si>
  <si>
    <t>1.3.3</t>
  </si>
  <si>
    <t>2.2.2</t>
  </si>
  <si>
    <t>2.4.3</t>
  </si>
  <si>
    <t>2.5.2</t>
  </si>
  <si>
    <t>3.1.2</t>
  </si>
  <si>
    <t>3.1.3</t>
  </si>
  <si>
    <t>3.2.3</t>
  </si>
  <si>
    <t>3.4.4</t>
  </si>
  <si>
    <t>3.4.5</t>
  </si>
  <si>
    <t>3.4.6</t>
  </si>
  <si>
    <t>3.6.2</t>
  </si>
  <si>
    <t>3.7.1</t>
  </si>
  <si>
    <t>4.2.2</t>
  </si>
  <si>
    <t>5.3.3</t>
  </si>
  <si>
    <t>6.4.2</t>
  </si>
  <si>
    <t>6.5.3</t>
  </si>
  <si>
    <t>7.1.6</t>
  </si>
  <si>
    <t>7.1.10</t>
  </si>
  <si>
    <t>3.4 Research Publications and Awards</t>
  </si>
  <si>
    <t>3.5 Consultancy</t>
  </si>
  <si>
    <t>3.6 Extension Activities</t>
  </si>
  <si>
    <t>3.7 Collaboration</t>
  </si>
  <si>
    <t>Promotion of Research and Facilities</t>
  </si>
  <si>
    <t>Consultancy</t>
  </si>
  <si>
    <t>Percentage of new courses introduced out of the total number of courses across all programmes offered during the last five years</t>
  </si>
  <si>
    <t>Number of certificate/value added courses/Diploma Programmes offered by the institutions and online courses of MOOCs, SWAYAM/e-PG Pathshala/ NPTEL etc. where the students of the institution have enrolled and successfully completed during the last five years</t>
  </si>
  <si>
    <t>Percentage of programmes that have components of field projects / research projects / internships during the last five years</t>
  </si>
  <si>
    <t>Structured feedback for curriculum and its transaction is regularly obtained from stakeholders like Students, Teachers, Employers, Alumni, Academic peers etc., and Feedback processes of the institution may be classified as follows:
A. Feedback collected, analysed, action taken&amp; communicated to the relevant bodies and feedback hosted on the institutional website
B. Feedback collected, analysed, action has been taken and communicated to the relevant bodies
C. Feedback collected and analysed
D. Feedback collected
E. Feedback not collected</t>
  </si>
  <si>
    <t>Enrolment percentage</t>
  </si>
  <si>
    <t>Percentage of seats filled against reserved categories (SC, ST, OBC etc.) as per applicable reservation policy for the first year admission during the last five years</t>
  </si>
  <si>
    <t>Student - Full time teacher ratio (Data for the latest completed academic year)</t>
  </si>
  <si>
    <t>Percentage of full time teachers against sanctioned posts during the last five years</t>
  </si>
  <si>
    <t>Percentage of full time teachers with Ph.D./D.Sc. / D.Litt./ L.L.D during the last five years</t>
  </si>
  <si>
    <t>Average teaching experience of full time teachers (Data to be provided only for the latest completed academic year, in number of years)</t>
  </si>
  <si>
    <t>Average teaching experience of full time teachers in the same institution (Data to be provided only for the latest completed academic year, in number of years)</t>
  </si>
  <si>
    <t>Average number of days from the date of last semester-end/ year- end examination till the last date of declaration of results during the last five years</t>
  </si>
  <si>
    <t>Percentage of student complaints/grievances about evaluation against total number appeared in the examinations during the last five years</t>
  </si>
  <si>
    <t>Pass percentage of students (excluding backlog students) (Data for the latest completed academic year)</t>
  </si>
  <si>
    <t>Online student satisfaction survey regarding the teaching learning process.</t>
  </si>
  <si>
    <t>The institution provides seed money to its teachers for research</t>
  </si>
  <si>
    <t>Percentage of teachers receiving national/ international fellowship/financial support by various agencies for advanced studies/ research during the last five years</t>
  </si>
  <si>
    <t>Research funding received by the institution and its faculties through Government and non-government sources such as industry, corporate houses, international bodies for research project, endowment research chairs during the last five years</t>
  </si>
  <si>
    <t>Percentage of teachers having research projects during the last five years</t>
  </si>
  <si>
    <t>Percentage of teachers recognised as research guides as in the latest completed academic year</t>
  </si>
  <si>
    <t>The Institution ensures implementation of its stated Code of Ethics for research
3.4.1.1The institution has a stated Code of Ethics for research and the implementation of which is ensured through the following:
1. Inclusion of research ethics in the research methodology course work
2. Presence of institutional Ethics committee (Animal, Chemical, Bio-ethics etc.)
3. Plagiarism check through software
4. Research Advisory Committee
Options:
A. All of the above
B. Any 3 of the above
C. Any 2 of the above
D. Any 1 of the above
E. None of the above</t>
  </si>
  <si>
    <t>Number of candidates registered for Ph.D per teacher (as per the data given w.r.t recognized Ph.D guides/ supervisors provided at 3.2.3 metric) during the last five years</t>
  </si>
  <si>
    <t>Number of research papers published per teacher in the Journals as notified on UGC CARE list during the last five years</t>
  </si>
  <si>
    <t>Number of books and chapters in edited volumes published per teacher during the last five years</t>
  </si>
  <si>
    <t>Bibliometrics of the publications during the last five years based on average Citation index in Scopus/ Web of Science</t>
  </si>
  <si>
    <t>Bibliometrics of the publications during the last five years based on Scopus/ Web of Science – h-index of the Institutio</t>
  </si>
  <si>
    <t>Revenue generated from consultancy and corporate training during the last five years</t>
  </si>
  <si>
    <t>Number of extension and outreach programs conducted by the institution through organized forums including NSS/NCC with involvement of community during the last five years</t>
  </si>
  <si>
    <t>Number of functional MoUs/linkages with institutions/ industries in India and abroad for internship, on-the-job training, project work, student / faculty exchange and collaborative research during the last five years</t>
  </si>
  <si>
    <t>Percentage of expenditure for infrastructure development and augmentation excluding salary during the last five years</t>
  </si>
  <si>
    <t>Percentage of expenditure for purchase of books/ e-books and subscription to journals/e-journals during the last five years</t>
  </si>
  <si>
    <t>Student - Computer ratio (Data for the latest completed academic year)</t>
  </si>
  <si>
    <t>Percentage expenditure incurred on maintenance of physical facilities and academic support facilities excluding salary component, during the last five years</t>
  </si>
  <si>
    <t>Percentage of students benefited by scholarships and freeships provided by the institution, government and non-government bodies, industries, individuals, philanthropists during the last five years</t>
  </si>
  <si>
    <t>Following capacity development and skills enhancement activities are organised for improving students’ capability
1. Soft skills
2. Language and communication skills
3. Life skills (Yoga, physical fitness, health and hygiene, self-employment and entrepreneurial skills)
4. Awareness of trends in technology
Options:
A. All of the above
B. Any 3 of the above
C. Any 2 of the above
D. Any 1of the above
E. None of the above</t>
  </si>
  <si>
    <t>The institution adopts the following for redressal of student grievances including sexual harassment and ragging cases
1. Implementation of guidelines of statutory/regulatory bodies
2. Organisation wide awareness and undertakings on policies with zero tolerance
3. Mechanisms for submission of online/offline students’ grievances
4. Timely redressal of the grievances through appropriate committees
Options:
A. All of the above
B. Any 3 of the above
C. Any 2 of the above
D. Any 1 of the above
E. None of the above</t>
  </si>
  <si>
    <t>Percentage of placement of outgoing students and students progressing to higher education during the last five years</t>
  </si>
  <si>
    <t>Percentage of students qualifying in state/ national/ international level examinations out of the graduated students during the last five years
(eg: IIT/JAM/NET/SLET/GATE/GMAT/CAT/ GRE/TOEFL/ IELTS/Civil Services/State government examinations etc.)</t>
  </si>
  <si>
    <t>Number of awards/medals for outstanding performance in sports/cultural activities at inter-collegiate / state /national / international events during the last five years</t>
  </si>
  <si>
    <t>The institution conducts / organizes following activities:
1. Sports competitions/events
2. Cultural competitions/events
3. Technical fest/Academic fest
4. Any other events through Active clubs and forums
Options:
 A. All four of the above
 B. Any three of the above
 C. Any two of the above
 D. Any one of the above
 E. None of the above</t>
  </si>
  <si>
    <t>Alumni contribution during the last five years to the institution through registered Alumni association</t>
  </si>
  <si>
    <t>Institution implements e-governance in its operations
6.2.2.1 e-governance is implemented covering the following areas of operations:
1. Administration including complaint management
2. Finance and Accounts
3. Student Admission and Support
4. Examinations
A. All of the above
B. Any3 of the above
C. Any2 of the above
D. Any1 of the above
E. None of the above</t>
  </si>
  <si>
    <t>Percentage of teachers provided financial support to attend conferences/workshops and towards membership fee of professional bodies during the last five years</t>
  </si>
  <si>
    <t>Percentage of teachers undergoing online/ face-to-face Faculty Development Programmes (FDPs)/ Management Development Programmes (MDPs) during the last five year</t>
  </si>
  <si>
    <t>Funds / Grants received from government bodies, non-government bodies, and philanthropists during the last five years (not covered in Criterion III and V)</t>
  </si>
  <si>
    <t>Quality assurance initiatives of the institution include:
1. Regular meeting of Internal Quality Assurance Cell (IQAC); quality improvement initiatives identified and implemented
2. Academic and Administrative Audit (AAA) and follow-up action taken
3. Collaborative quality initiatives with other institution(s)
4. Participation in NIRF and other recognized rankings
5. Any other quality audit recognized by state, national or international agencies 
Options: 
A. Any 4 or more of the above 
B. Any 3 of the above 
C. Any 2 of the above
D. Any 1 of the above 
E. None of the above</t>
  </si>
  <si>
    <t>The Institution has facilities for alternate sources of energy and energy conservation measures 
1. Solar energy 
2. Biogas plant 
3. Wheeling to the Grid 
4. Sensor-based energy conservation 
5. Use of LED bulbs/ power efficient equipment 
6. Wind mill or any other clean green energy 
Options: 
A. Any 4 or more of the above 
B. Any 3 of the above 
C. Any 2 of the above 
D. Any 1of the above 
E. None of the above</t>
  </si>
  <si>
    <t>Water conservation facilities available in the Institution:
1. Rain water harvesting
2. Borewell /Open well recharge
3. Construction of tanks and bunds
4. Waste water recycling
5. Maintenance of water bodies and distribution system in the campus
Options:
A. Any 4 or more of the above
B. Any 3 of the above
C. Any 2 of the above
D. Any 1of the above</t>
  </si>
  <si>
    <t>Quality audits on environment and energy are regularly undertaken by the institution
7.1.6.1.The institutional environment and energy initiatives are confirmed through the following
1. Green audit / Environmental audit
2. Energy audit
3.Clean and green campus recognitions/awards
4. Beyond the campus environmental promotion and sustainability activities
Options:
A. All of the above
B. Any 3 of the above
C. Any 2 of the above
D. Any 1of the above
E. None of the above</t>
  </si>
  <si>
    <t>The Institution has a prescribed code of conduct for students, teachers, administrators and other staff and conducts periodic programmes in this regard.
1. The institutional Code of Conduct principles are displayed on the website
2. There is a committee to monitor adherence to the institutional Code of Conduct principles
3. Institution organizes professional ethics programmes for students, teachers, administrators and other staff
4. Annual awareness programmes on Code of Conduct are organized
Options:
A. All of the above
B. Any 3 of the above
C. Any 2 of the above
D. Any 1of the above
E. None of the above</t>
  </si>
  <si>
    <t>2.4.4</t>
  </si>
  <si>
    <r>
      <t xml:space="preserve">Criteria
</t>
    </r>
    <r>
      <rPr>
        <b/>
        <sz val="18"/>
        <rFont val="Calibri"/>
        <family val="2"/>
        <scheme val="minor"/>
      </rPr>
      <t>©</t>
    </r>
  </si>
  <si>
    <r>
      <t xml:space="preserve">Key
Indicator
</t>
    </r>
    <r>
      <rPr>
        <b/>
        <sz val="11"/>
        <rFont val="Calibri"/>
        <family val="2"/>
        <scheme val="minor"/>
      </rPr>
      <t xml:space="preserve"> (</t>
    </r>
    <r>
      <rPr>
        <b/>
        <sz val="14"/>
        <rFont val="Calibri"/>
        <family val="2"/>
        <scheme val="minor"/>
      </rPr>
      <t>KI</t>
    </r>
    <r>
      <rPr>
        <b/>
        <sz val="11"/>
        <rFont val="Calibri"/>
        <family val="2"/>
        <scheme val="minor"/>
      </rPr>
      <t>)</t>
    </r>
  </si>
  <si>
    <r>
      <t xml:space="preserve">Metric
</t>
    </r>
    <r>
      <rPr>
        <b/>
        <sz val="14"/>
        <rFont val="Calibri"/>
        <family val="2"/>
        <scheme val="minor"/>
      </rPr>
      <t>(M)</t>
    </r>
    <r>
      <rPr>
        <sz val="11"/>
        <rFont val="Calibri"/>
        <family val="2"/>
        <scheme val="minor"/>
      </rPr>
      <t xml:space="preserve">
Type</t>
    </r>
  </si>
  <si>
    <r>
      <t xml:space="preserve">Metric
</t>
    </r>
    <r>
      <rPr>
        <b/>
        <sz val="14"/>
        <rFont val="Calibri"/>
        <family val="2"/>
        <scheme val="minor"/>
      </rPr>
      <t>(M)</t>
    </r>
    <r>
      <rPr>
        <sz val="11"/>
        <rFont val="Calibri"/>
        <family val="2"/>
        <scheme val="minor"/>
      </rPr>
      <t xml:space="preserve">
Num</t>
    </r>
  </si>
  <si>
    <r>
      <t>Metric (</t>
    </r>
    <r>
      <rPr>
        <b/>
        <sz val="12"/>
        <rFont val="Arial"/>
        <family val="2"/>
      </rPr>
      <t xml:space="preserve">M) </t>
    </r>
    <r>
      <rPr>
        <sz val="11"/>
        <rFont val="Calibri"/>
        <family val="2"/>
        <scheme val="minor"/>
      </rPr>
      <t>Description</t>
    </r>
  </si>
  <si>
    <r>
      <rPr>
        <b/>
        <sz val="12"/>
        <rFont val="Arial"/>
        <family val="2"/>
      </rPr>
      <t>M</t>
    </r>
    <r>
      <rPr>
        <sz val="11"/>
        <rFont val="Calibri"/>
        <family val="2"/>
        <scheme val="minor"/>
      </rPr>
      <t xml:space="preserve">
Wt</t>
    </r>
  </si>
  <si>
    <r>
      <rPr>
        <b/>
        <sz val="12"/>
        <rFont val="Arial"/>
        <family val="2"/>
      </rPr>
      <t>KI</t>
    </r>
    <r>
      <rPr>
        <sz val="11"/>
        <rFont val="Calibri"/>
        <family val="2"/>
        <scheme val="minor"/>
      </rPr>
      <t xml:space="preserve">
Wt</t>
    </r>
  </si>
  <si>
    <r>
      <rPr>
        <b/>
        <sz val="16"/>
        <rFont val="Calibri"/>
        <family val="2"/>
        <scheme val="minor"/>
      </rPr>
      <t>©</t>
    </r>
    <r>
      <rPr>
        <sz val="11"/>
        <rFont val="Calibri"/>
        <family val="2"/>
        <scheme val="minor"/>
      </rPr>
      <t xml:space="preserve">
Wt</t>
    </r>
  </si>
  <si>
    <r>
      <t xml:space="preserve">Metric
Grade
scale
</t>
    </r>
    <r>
      <rPr>
        <b/>
        <sz val="14"/>
        <rFont val="Arial"/>
        <family val="2"/>
      </rPr>
      <t>(0-4</t>
    </r>
    <r>
      <rPr>
        <b/>
        <sz val="11"/>
        <rFont val="Arial"/>
        <family val="2"/>
      </rPr>
      <t>)</t>
    </r>
  </si>
  <si>
    <r>
      <rPr>
        <b/>
        <sz val="12"/>
        <rFont val="Arial"/>
        <family val="2"/>
      </rPr>
      <t>M</t>
    </r>
    <r>
      <rPr>
        <sz val="8"/>
        <rFont val="Arial"/>
        <family val="2"/>
      </rPr>
      <t xml:space="preserve">
wise weighted Grade points</t>
    </r>
  </si>
  <si>
    <r>
      <rPr>
        <b/>
        <sz val="12"/>
        <rFont val="Arial"/>
        <family val="2"/>
      </rPr>
      <t>KI</t>
    </r>
    <r>
      <rPr>
        <sz val="8"/>
        <rFont val="Arial"/>
        <family val="2"/>
      </rPr>
      <t>wise
weighted
Grade
points</t>
    </r>
  </si>
  <si>
    <r>
      <rPr>
        <b/>
        <sz val="12"/>
        <rFont val="Arial"/>
        <family val="2"/>
      </rPr>
      <t>KI</t>
    </r>
    <r>
      <rPr>
        <sz val="8"/>
        <rFont val="Arial"/>
        <family val="2"/>
      </rPr>
      <t>wise
weighted
Grade
points
Average</t>
    </r>
  </si>
  <si>
    <r>
      <rPr>
        <b/>
        <sz val="16"/>
        <rFont val="Calibri"/>
        <family val="2"/>
        <scheme val="minor"/>
      </rPr>
      <t>©</t>
    </r>
    <r>
      <rPr>
        <sz val="8"/>
        <rFont val="Arial"/>
        <family val="2"/>
      </rPr>
      <t>Wise
Weighted 
Average</t>
    </r>
  </si>
  <si>
    <r>
      <rPr>
        <b/>
        <sz val="16"/>
        <rFont val="Calibri"/>
        <family val="2"/>
        <scheme val="minor"/>
      </rPr>
      <t>©</t>
    </r>
    <r>
      <rPr>
        <sz val="8"/>
        <rFont val="Arial"/>
        <family val="2"/>
      </rPr>
      <t>Wise
Weighted
Grade
Point
Average</t>
    </r>
  </si>
  <si>
    <t>AUTONOMOUS</t>
  </si>
  <si>
    <t>Institute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</si>
</sst>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4"/>
      <color theme="1"/>
      <name val="Arial"/>
      <family val="2"/>
    </font>
    <font>
      <b/>
      <sz val="12"/>
      <color theme="1"/>
      <name val="Calibri"/>
      <family val="2"/>
      <scheme val="minor"/>
    </font>
    <font>
      <b/>
      <sz val="18"/>
      <color theme="0"/>
      <name val="Calibri"/>
      <family val="2"/>
      <scheme val="minor"/>
    </font>
    <font>
      <sz val="12"/>
      <color theme="1"/>
      <name val="Calibri"/>
      <family val="2"/>
      <scheme val="minor"/>
    </font>
    <font>
      <b/>
      <sz val="14"/>
      <color theme="0"/>
      <name val="Arial"/>
      <family val="2"/>
    </font>
    <font>
      <sz val="14"/>
      <color theme="1"/>
      <name val="Arial"/>
      <family val="2"/>
    </font>
    <font>
      <b/>
      <sz val="16"/>
      <color theme="0"/>
      <name val="Arial"/>
      <family val="2"/>
    </font>
    <font>
      <sz val="11"/>
      <name val="Calibri"/>
      <family val="2"/>
      <scheme val="minor"/>
    </font>
    <font>
      <b/>
      <sz val="18"/>
      <name val="Calibri"/>
      <family val="2"/>
      <scheme val="minor"/>
    </font>
    <font>
      <b/>
      <sz val="11"/>
      <name val="Calibri"/>
      <family val="2"/>
      <scheme val="minor"/>
    </font>
    <font>
      <b/>
      <sz val="14"/>
      <name val="Calibri"/>
      <family val="2"/>
      <scheme val="minor"/>
    </font>
    <font>
      <b/>
      <sz val="12"/>
      <name val="Arial"/>
      <family val="2"/>
    </font>
    <font>
      <b/>
      <sz val="16"/>
      <name val="Calibri"/>
      <family val="2"/>
      <scheme val="minor"/>
    </font>
    <font>
      <sz val="10"/>
      <name val="Calibri"/>
      <family val="2"/>
      <scheme val="minor"/>
    </font>
    <font>
      <sz val="8"/>
      <name val="Arial"/>
      <family val="2"/>
    </font>
    <font>
      <b/>
      <sz val="14"/>
      <name val="Arial"/>
      <family val="2"/>
    </font>
    <font>
      <b/>
      <sz val="11"/>
      <name val="Arial"/>
      <family val="2"/>
    </font>
    <font>
      <sz val="10"/>
      <name val="Arial"/>
      <family val="2"/>
    </font>
    <font>
      <sz val="11"/>
      <name val="Times New Roman"/>
      <family val="1"/>
    </font>
    <font>
      <b/>
      <sz val="18"/>
      <name val="Times New Roman"/>
      <family val="1"/>
    </font>
    <font>
      <b/>
      <sz val="14"/>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15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xf numFmtId="0" fontId="0" fillId="0" borderId="1" xfId="0"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horizontal="center"/>
    </xf>
    <xf numFmtId="0" fontId="0" fillId="0" borderId="2" xfId="0" applyBorder="1" applyAlignment="1">
      <alignment horizontal="center"/>
    </xf>
    <xf numFmtId="2" fontId="0" fillId="0" borderId="1" xfId="0" applyNumberFormat="1" applyBorder="1" applyAlignment="1">
      <alignment horizontal="center" vertical="center"/>
    </xf>
    <xf numFmtId="0" fontId="0" fillId="0" borderId="3" xfId="0" applyBorder="1" applyAlignment="1">
      <alignment horizontal="center"/>
    </xf>
    <xf numFmtId="2" fontId="0" fillId="0" borderId="3" xfId="0" applyNumberFormat="1" applyBorder="1" applyAlignment="1">
      <alignment horizontal="center" vertical="center"/>
    </xf>
    <xf numFmtId="0" fontId="0" fillId="0" borderId="5" xfId="0" applyBorder="1" applyAlignment="1">
      <alignment horizontal="center"/>
    </xf>
    <xf numFmtId="0" fontId="1" fillId="5" borderId="6"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vertical="center"/>
    </xf>
    <xf numFmtId="0" fontId="0" fillId="0" borderId="5" xfId="0" applyBorder="1" applyAlignment="1">
      <alignment horizontal="center" vertical="center"/>
    </xf>
    <xf numFmtId="0" fontId="5" fillId="0" borderId="0" xfId="0" applyFont="1" applyAlignment="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1" fontId="2" fillId="0" borderId="1" xfId="0" quotePrefix="1" applyNumberFormat="1" applyFont="1" applyBorder="1" applyAlignment="1">
      <alignment horizontal="center" vertical="center"/>
    </xf>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vertical="center"/>
    </xf>
    <xf numFmtId="0" fontId="2" fillId="0" borderId="0" xfId="0" applyFont="1" applyFill="1" applyBorder="1" applyAlignment="1">
      <alignment horizontal="center" vertical="center"/>
    </xf>
    <xf numFmtId="0" fontId="7" fillId="0" borderId="0" xfId="0" applyFont="1" applyBorder="1" applyAlignment="1">
      <alignment horizontal="center" vertical="center"/>
    </xf>
    <xf numFmtId="0" fontId="2" fillId="7" borderId="1" xfId="0" applyFont="1" applyFill="1" applyBorder="1" applyAlignment="1">
      <alignment horizontal="center" vertical="top"/>
    </xf>
    <xf numFmtId="0" fontId="2" fillId="7" borderId="1" xfId="0" applyFont="1" applyFill="1" applyBorder="1" applyAlignment="1">
      <alignment horizontal="center" vertical="top"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2" fillId="0" borderId="0" xfId="0" applyFont="1" applyAlignment="1">
      <alignment vertical="center"/>
    </xf>
    <xf numFmtId="0" fontId="0" fillId="0" borderId="0" xfId="0" applyAlignme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right" vertical="center"/>
    </xf>
    <xf numFmtId="0" fontId="2" fillId="0" borderId="1" xfId="0" applyFont="1" applyBorder="1" applyAlignment="1">
      <alignment vertical="center" wrapText="1"/>
    </xf>
    <xf numFmtId="0" fontId="7" fillId="0" borderId="0" xfId="0" applyFont="1" applyFill="1" applyBorder="1" applyAlignment="1">
      <alignment vertical="center" wrapText="1"/>
    </xf>
    <xf numFmtId="0" fontId="7" fillId="0" borderId="0" xfId="0" applyFont="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1" fontId="2" fillId="2" borderId="2" xfId="0" applyNumberFormat="1" applyFont="1" applyFill="1" applyBorder="1" applyAlignment="1">
      <alignment horizontal="center" vertical="center"/>
    </xf>
    <xf numFmtId="0" fontId="2" fillId="2" borderId="4" xfId="0" applyFont="1" applyFill="1" applyBorder="1" applyAlignment="1">
      <alignment horizontal="center" vertical="center"/>
    </xf>
    <xf numFmtId="0" fontId="7" fillId="0" borderId="1" xfId="0" applyFont="1" applyBorder="1" applyAlignment="1">
      <alignment horizontal="center" vertical="center"/>
    </xf>
    <xf numFmtId="0" fontId="16" fillId="0" borderId="1" xfId="0" applyFont="1" applyFill="1" applyBorder="1" applyAlignment="1">
      <alignment horizontal="center" vertical="center" wrapText="1"/>
    </xf>
    <xf numFmtId="2" fontId="1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0" xfId="0" applyFont="1" applyFill="1" applyAlignment="1">
      <alignment horizontal="center" vertical="center"/>
    </xf>
    <xf numFmtId="0" fontId="19" fillId="0" borderId="1" xfId="0" applyFont="1" applyFill="1" applyBorder="1" applyAlignment="1">
      <alignment vertical="center"/>
    </xf>
    <xf numFmtId="1" fontId="21" fillId="0" borderId="0" xfId="0" applyNumberFormat="1" applyFont="1" applyFill="1" applyBorder="1" applyAlignment="1">
      <alignment vertical="center"/>
    </xf>
    <xf numFmtId="0" fontId="22" fillId="0" borderId="0" xfId="0" applyFont="1" applyFill="1" applyBorder="1" applyAlignment="1"/>
    <xf numFmtId="0" fontId="9" fillId="0" borderId="0" xfId="0" applyFont="1" applyFill="1" applyAlignment="1"/>
    <xf numFmtId="0" fontId="9" fillId="0" borderId="0" xfId="0" applyFont="1" applyFill="1" applyAlignment="1">
      <alignment horizontal="center"/>
    </xf>
    <xf numFmtId="2" fontId="9" fillId="0" borderId="0" xfId="0" applyNumberFormat="1" applyFont="1" applyFill="1" applyAlignment="1">
      <alignment horizontal="center" vertical="center"/>
    </xf>
    <xf numFmtId="0" fontId="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9" fillId="0" borderId="0" xfId="0" applyFont="1" applyFill="1" applyAlignment="1">
      <alignment horizontal="left"/>
    </xf>
    <xf numFmtId="0" fontId="9" fillId="0" borderId="0" xfId="0" applyFont="1" applyFill="1" applyAlignment="1">
      <alignment horizontal="center" vertical="center" wrapText="1"/>
    </xf>
    <xf numFmtId="2" fontId="9" fillId="0" borderId="1" xfId="0" applyNumberFormat="1" applyFont="1" applyFill="1" applyBorder="1" applyAlignment="1">
      <alignment horizontal="center" vertical="center"/>
    </xf>
    <xf numFmtId="0" fontId="9" fillId="0" borderId="0" xfId="0" applyFont="1" applyFill="1" applyAlignment="1">
      <alignment vertical="center"/>
    </xf>
    <xf numFmtId="0" fontId="15" fillId="0" borderId="1" xfId="0" applyFont="1" applyFill="1" applyBorder="1" applyAlignment="1">
      <alignment horizontal="center" vertical="center"/>
    </xf>
    <xf numFmtId="0" fontId="9" fillId="0" borderId="1" xfId="0" applyFont="1" applyFill="1" applyBorder="1" applyAlignment="1">
      <alignment vertical="center"/>
    </xf>
    <xf numFmtId="2" fontId="19" fillId="0" borderId="1" xfId="0" applyNumberFormat="1" applyFont="1" applyFill="1" applyBorder="1" applyAlignment="1">
      <alignment horizontal="center" vertical="center"/>
    </xf>
    <xf numFmtId="0" fontId="9" fillId="0" borderId="0" xfId="0" applyFont="1" applyFill="1" applyBorder="1" applyAlignment="1"/>
    <xf numFmtId="0" fontId="9" fillId="0" borderId="0" xfId="0" applyNumberFormat="1" applyFont="1" applyFill="1" applyAlignment="1"/>
    <xf numFmtId="2" fontId="9" fillId="0" borderId="0" xfId="0" applyNumberFormat="1" applyFont="1" applyFill="1" applyAlignment="1"/>
    <xf numFmtId="0" fontId="9" fillId="0" borderId="0" xfId="0" applyFont="1" applyFill="1" applyBorder="1" applyAlignment="1">
      <alignment vertical="center"/>
    </xf>
    <xf numFmtId="0" fontId="19" fillId="8" borderId="1" xfId="0" applyFont="1" applyFill="1" applyBorder="1" applyAlignment="1">
      <alignment vertical="center"/>
    </xf>
    <xf numFmtId="0" fontId="1" fillId="4" borderId="1"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2" xfId="0" applyFont="1" applyFill="1" applyBorder="1" applyAlignment="1">
      <alignment horizontal="center" vertical="center"/>
    </xf>
    <xf numFmtId="0" fontId="22" fillId="0" borderId="5" xfId="0" applyFont="1" applyFill="1" applyBorder="1" applyAlignment="1">
      <alignment horizontal="center"/>
    </xf>
    <xf numFmtId="0" fontId="22" fillId="0" borderId="10" xfId="0" applyFont="1" applyFill="1" applyBorder="1" applyAlignment="1">
      <alignment horizontal="center"/>
    </xf>
    <xf numFmtId="0" fontId="22" fillId="0" borderId="11" xfId="0" applyFont="1" applyFill="1" applyBorder="1" applyAlignment="1">
      <alignment horizontal="center"/>
    </xf>
    <xf numFmtId="1" fontId="21" fillId="0" borderId="5" xfId="0" applyNumberFormat="1" applyFont="1" applyFill="1" applyBorder="1" applyAlignment="1">
      <alignment horizontal="center" vertical="center"/>
    </xf>
    <xf numFmtId="1" fontId="21" fillId="0" borderId="10" xfId="0" applyNumberFormat="1" applyFont="1" applyFill="1" applyBorder="1" applyAlignment="1">
      <alignment horizontal="center" vertical="center"/>
    </xf>
    <xf numFmtId="1" fontId="21" fillId="0" borderId="11" xfId="0" applyNumberFormat="1" applyFont="1" applyFill="1" applyBorder="1" applyAlignment="1">
      <alignment horizontal="center" vertical="center"/>
    </xf>
    <xf numFmtId="0" fontId="22" fillId="0" borderId="5"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1" xfId="0" applyFont="1" applyFill="1" applyBorder="1" applyAlignment="1">
      <alignment horizontal="center" vertical="center"/>
    </xf>
    <xf numFmtId="2" fontId="19" fillId="0" borderId="3" xfId="0" applyNumberFormat="1" applyFont="1" applyFill="1" applyBorder="1" applyAlignment="1">
      <alignment horizontal="center" vertical="center"/>
    </xf>
    <xf numFmtId="2" fontId="19" fillId="0" borderId="4" xfId="0" applyNumberFormat="1" applyFont="1" applyFill="1" applyBorder="1" applyAlignment="1">
      <alignment horizontal="center" vertical="center"/>
    </xf>
    <xf numFmtId="2" fontId="19" fillId="0" borderId="2" xfId="0"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2" fillId="2" borderId="1" xfId="0" applyFont="1" applyFill="1" applyBorder="1" applyAlignment="1">
      <alignment horizontal="center" vertical="center"/>
    </xf>
    <xf numFmtId="2" fontId="2" fillId="0" borderId="5"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2" borderId="12" xfId="0" applyFont="1" applyFill="1" applyBorder="1" applyAlignment="1">
      <alignment horizontal="left" vertical="center" indent="14"/>
    </xf>
    <xf numFmtId="0" fontId="2" fillId="2" borderId="13" xfId="0" applyFont="1" applyFill="1" applyBorder="1" applyAlignment="1">
      <alignment horizontal="left" vertical="center" indent="14"/>
    </xf>
    <xf numFmtId="0" fontId="2" fillId="2" borderId="1" xfId="0" applyFont="1" applyFill="1" applyBorder="1" applyAlignment="1">
      <alignment horizontal="left" vertical="center" indent="15"/>
    </xf>
    <xf numFmtId="2" fontId="2" fillId="0" borderId="8" xfId="0" applyNumberFormat="1" applyFont="1" applyBorder="1" applyAlignment="1">
      <alignment horizontal="center" vertical="center"/>
    </xf>
    <xf numFmtId="2" fontId="2" fillId="0" borderId="17" xfId="0" applyNumberFormat="1" applyFont="1" applyBorder="1" applyAlignment="1">
      <alignment horizontal="center" vertical="center"/>
    </xf>
    <xf numFmtId="0" fontId="2" fillId="2" borderId="16" xfId="0" applyFont="1" applyFill="1" applyBorder="1" applyAlignment="1">
      <alignment horizontal="left" vertical="center" indent="15"/>
    </xf>
    <xf numFmtId="0" fontId="2" fillId="2" borderId="9" xfId="0" applyFont="1" applyFill="1" applyBorder="1" applyAlignment="1">
      <alignment horizontal="left" vertical="center" indent="15"/>
    </xf>
    <xf numFmtId="0" fontId="2" fillId="2" borderId="16" xfId="0" applyFont="1" applyFill="1" applyBorder="1" applyAlignment="1">
      <alignment horizontal="right" vertical="center"/>
    </xf>
    <xf numFmtId="0" fontId="2" fillId="2" borderId="9" xfId="0" applyFont="1" applyFill="1" applyBorder="1" applyAlignment="1">
      <alignment horizontal="right" vertical="center"/>
    </xf>
    <xf numFmtId="0" fontId="2" fillId="2" borderId="12" xfId="0" applyFont="1" applyFill="1" applyBorder="1" applyAlignment="1">
      <alignment horizontal="right" vertical="center"/>
    </xf>
    <xf numFmtId="0" fontId="2" fillId="2" borderId="13" xfId="0" applyFont="1" applyFill="1" applyBorder="1" applyAlignment="1">
      <alignment horizontal="right" vertical="center"/>
    </xf>
    <xf numFmtId="0" fontId="2" fillId="2" borderId="1" xfId="0" applyFont="1" applyFill="1" applyBorder="1" applyAlignment="1">
      <alignment horizontal="right" vertical="center"/>
    </xf>
    <xf numFmtId="0" fontId="2" fillId="2" borderId="2" xfId="0" applyFont="1" applyFill="1" applyBorder="1" applyAlignment="1">
      <alignment horizontal="center" vertical="center"/>
    </xf>
    <xf numFmtId="2" fontId="2" fillId="0" borderId="8" xfId="0" applyNumberFormat="1" applyFont="1" applyFill="1" applyBorder="1" applyAlignment="1">
      <alignment horizontal="center" vertical="center"/>
    </xf>
    <xf numFmtId="0" fontId="2" fillId="2" borderId="14" xfId="0" applyFont="1" applyFill="1" applyBorder="1" applyAlignment="1">
      <alignment horizontal="left" vertical="center" indent="15"/>
    </xf>
    <xf numFmtId="0" fontId="2" fillId="2" borderId="15" xfId="0" applyFont="1" applyFill="1" applyBorder="1" applyAlignment="1">
      <alignment horizontal="left" vertical="center" indent="15"/>
    </xf>
    <xf numFmtId="2" fontId="2" fillId="0" borderId="0" xfId="0" applyNumberFormat="1" applyFont="1" applyAlignment="1">
      <alignment horizontal="center" vertical="center"/>
    </xf>
    <xf numFmtId="1" fontId="2" fillId="2" borderId="12" xfId="0" applyNumberFormat="1" applyFont="1" applyFill="1" applyBorder="1" applyAlignment="1">
      <alignment horizontal="left" vertical="center" indent="15"/>
    </xf>
    <xf numFmtId="0" fontId="2" fillId="2" borderId="13" xfId="0" applyFont="1" applyFill="1" applyBorder="1" applyAlignment="1">
      <alignment horizontal="left" vertical="center" indent="15"/>
    </xf>
    <xf numFmtId="0" fontId="2" fillId="0" borderId="0" xfId="0" applyFont="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6" fillId="6" borderId="1" xfId="0" applyFont="1" applyFill="1" applyBorder="1" applyAlignment="1">
      <alignment horizontal="center" vertical="center"/>
    </xf>
    <xf numFmtId="0" fontId="2" fillId="0" borderId="0" xfId="0" applyFont="1" applyAlignment="1">
      <alignment horizontal="left"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 fontId="2" fillId="0" borderId="12" xfId="0" applyNumberFormat="1" applyFont="1" applyBorder="1" applyAlignment="1">
      <alignment horizontal="center" vertical="center"/>
    </xf>
    <xf numFmtId="1"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13" xfId="0" applyNumberFormat="1" applyFont="1" applyBorder="1" applyAlignment="1">
      <alignment horizontal="center" vertical="center"/>
    </xf>
    <xf numFmtId="0" fontId="2" fillId="0" borderId="7" xfId="0" applyFont="1" applyBorder="1" applyAlignment="1">
      <alignment horizontal="left" vertical="center"/>
    </xf>
    <xf numFmtId="0" fontId="8" fillId="6" borderId="1" xfId="0" applyFont="1" applyFill="1" applyBorder="1" applyAlignment="1">
      <alignment horizontal="center" vertical="center"/>
    </xf>
    <xf numFmtId="0" fontId="2" fillId="0" borderId="1" xfId="0" applyFont="1" applyBorder="1" applyAlignment="1">
      <alignment horizontal="right" vertical="center"/>
    </xf>
    <xf numFmtId="0" fontId="2" fillId="2" borderId="12" xfId="0" applyFont="1" applyFill="1" applyBorder="1" applyAlignment="1">
      <alignment horizontal="center" vertical="top" wrapText="1"/>
    </xf>
    <xf numFmtId="0" fontId="2" fillId="2" borderId="13" xfId="0" applyFont="1" applyFill="1" applyBorder="1" applyAlignment="1">
      <alignment horizontal="center" vertical="top"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4" fillId="6" borderId="1" xfId="0" applyFont="1" applyFill="1" applyBorder="1" applyAlignment="1">
      <alignment horizontal="center"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3" fillId="0" borderId="0" xfId="0" applyFont="1" applyAlignment="1">
      <alignment horizontal="center" vertical="center"/>
    </xf>
  </cellXfs>
  <cellStyles count="1">
    <cellStyle name="Normal" xfId="0" builtinId="0"/>
  </cellStyles>
  <dxfs count="143">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numFmt numFmtId="2" formatCode="0.00"/>
    </dxf>
    <dxf>
      <numFmt numFmtId="2" formatCode="0.00"/>
    </dxf>
    <dxf>
      <numFmt numFmtId="2" formatCode="0.0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font>
        <color rgb="FFFF0000"/>
      </font>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[Autonomous Benchmarking Format 07-01-2023.xlsx]QnM (50m)!PivotTable1</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Criteria Wise QnM Grade Points(0-4)</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dLbl>
          <c:idx val="0"/>
          <c:layout/>
          <c:tx>
            <c:rich>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0</a:t>
                </a:r>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dLbl>
          <c:idx val="0"/>
          <c:layout/>
          <c:tx>
            <c:rich>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0</a:t>
                </a:r>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'QnM (50m)'!$G$56</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9383-4BC5-920D-F0DB1A8F4763}"/>
              </c:ext>
            </c:extLst>
          </c:dPt>
          <c:dPt>
            <c:idx val="2"/>
            <c:invertIfNegative val="0"/>
            <c:bubble3D val="0"/>
            <c:extLst>
              <c:ext xmlns:c16="http://schemas.microsoft.com/office/drawing/2014/chart" uri="{C3380CC4-5D6E-409C-BE32-E72D297353CC}">
                <c16:uniqueId val="{00000001-9383-4BC5-920D-F0DB1A8F4763}"/>
              </c:ext>
            </c:extLst>
          </c:dPt>
          <c:dLbls>
            <c:dLbl>
              <c:idx val="1"/>
              <c:layout/>
              <c:tx>
                <c:rich>
                  <a:bodyPr/>
                  <a:lstStyle/>
                  <a:p>
                    <a:r>
                      <a:rPr lang="en-US"/>
                      <a:t>0</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383-4BC5-920D-F0DB1A8F4763}"/>
                </c:ext>
              </c:extLst>
            </c:dLbl>
            <c:dLbl>
              <c:idx val="2"/>
              <c:layout/>
              <c:tx>
                <c:rich>
                  <a:bodyPr/>
                  <a:lstStyle/>
                  <a:p>
                    <a:r>
                      <a:rPr lang="en-US"/>
                      <a:t>0</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383-4BC5-920D-F0DB1A8F4763}"/>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'QnM (50m)'!$F$57:$F$64</c:f>
              <c:strCache>
                <c:ptCount val="7"/>
                <c:pt idx="0">
                  <c:v>1. Curricular Aspects</c:v>
                </c:pt>
                <c:pt idx="1">
                  <c:v>2. Teaching-Learning and Evaluation</c:v>
                </c:pt>
                <c:pt idx="2">
                  <c:v>3. Research, Innovations and Extension</c:v>
                </c:pt>
                <c:pt idx="3">
                  <c:v>4. Infrastructure and Learning Resources</c:v>
                </c:pt>
                <c:pt idx="4">
                  <c:v>5. Student Support and Progression</c:v>
                </c:pt>
                <c:pt idx="5">
                  <c:v>6. Governance, Leadership and Management</c:v>
                </c:pt>
                <c:pt idx="6">
                  <c:v>7. Institutional Values and Best Practices</c:v>
                </c:pt>
              </c:strCache>
            </c:strRef>
          </c:cat>
          <c:val>
            <c:numRef>
              <c:f>'QnM (50m)'!$G$57:$G$64</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7A-43D7-9917-D8DC2C4761F1}"/>
            </c:ext>
          </c:extLst>
        </c:ser>
        <c:dLbls>
          <c:showLegendKey val="0"/>
          <c:showVal val="0"/>
          <c:showCatName val="0"/>
          <c:showSerName val="0"/>
          <c:showPercent val="0"/>
          <c:showBubbleSize val="0"/>
        </c:dLbls>
        <c:gapWidth val="219"/>
        <c:overlap val="-27"/>
        <c:axId val="506375440"/>
        <c:axId val="506376272"/>
      </c:barChart>
      <c:catAx>
        <c:axId val="5063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6376272"/>
        <c:crosses val="autoZero"/>
        <c:auto val="1"/>
        <c:lblAlgn val="ctr"/>
        <c:lblOffset val="100"/>
        <c:noMultiLvlLbl val="0"/>
      </c:catAx>
      <c:valAx>
        <c:axId val="5063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6375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[Autonomous Benchmarking Format 07-01-2023.xlsx]QnM (50m)!PivotTable2</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Key Indicator Wise QnM Grade Points(0-4)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2.3</a:t>
                </a:r>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2.3</a:t>
                </a:r>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'QnM (50m)'!$G$71</c:f>
              <c:strCache>
                <c:ptCount val="1"/>
                <c:pt idx="0">
                  <c:v>Total</c:v>
                </c:pt>
              </c:strCache>
            </c:strRef>
          </c:tx>
          <c:spPr>
            <a:solidFill>
              <a:schemeClr val="accent1"/>
            </a:solidFill>
            <a:ln>
              <a:noFill/>
            </a:ln>
            <a:effectLst/>
          </c:spPr>
          <c:invertIfNegative val="0"/>
          <c:dPt>
            <c:idx val="9"/>
            <c:invertIfNegative val="0"/>
            <c:bubble3D val="0"/>
            <c:extLst>
              <c:ext xmlns:c16="http://schemas.microsoft.com/office/drawing/2014/chart" uri="{C3380CC4-5D6E-409C-BE32-E72D297353CC}">
                <c16:uniqueId val="{00000000-4925-4469-B2AD-FAE20C5D2087}"/>
              </c:ext>
            </c:extLst>
          </c:dPt>
          <c:dPt>
            <c:idx val="21"/>
            <c:invertIfNegative val="0"/>
            <c:bubble3D val="0"/>
            <c:extLst>
              <c:ext xmlns:c16="http://schemas.microsoft.com/office/drawing/2014/chart" uri="{C3380CC4-5D6E-409C-BE32-E72D297353CC}">
                <c16:uniqueId val="{00000001-4925-4469-B2AD-FAE20C5D2087}"/>
              </c:ext>
            </c:extLst>
          </c:dPt>
          <c:dLbls>
            <c:dLbl>
              <c:idx val="9"/>
              <c:tx>
                <c:rich>
                  <a:bodyPr/>
                  <a:lstStyle/>
                  <a:p>
                    <a:r>
                      <a:rPr lang="en-US"/>
                      <a:t>2.3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25-4469-B2AD-FAE20C5D2087}"/>
                </c:ext>
              </c:extLst>
            </c:dLbl>
            <c:dLbl>
              <c:idx val="21"/>
              <c:tx>
                <c:rich>
                  <a:bodyPr/>
                  <a:lstStyle/>
                  <a:p>
                    <a:r>
                      <a:rPr lang="en-US"/>
                      <a:t>2.3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25-4469-B2AD-FAE20C5D2087}"/>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'QnM (50m)'!$F$72:$F$97</c:f>
              <c:strCache>
                <c:ptCount val="28"/>
                <c:pt idx="0">
                  <c:v>1.2 Academic Flexibility</c:v>
                </c:pt>
                <c:pt idx="1">
                  <c:v>1.3 Curriculum Enrichment</c:v>
                </c:pt>
                <c:pt idx="2">
                  <c:v>1.4 Feedback System</c:v>
                </c:pt>
                <c:pt idx="3">
                  <c:v>2.1 Student Enrolment and Profile</c:v>
                </c:pt>
                <c:pt idx="4">
                  <c:v>2.2 Student Teacher Ratio</c:v>
                </c:pt>
                <c:pt idx="5">
                  <c:v>2.4 Teacher Profile and Quality</c:v>
                </c:pt>
                <c:pt idx="6">
                  <c:v>2.6 Student Performance and Learning Outcomes</c:v>
                </c:pt>
                <c:pt idx="7">
                  <c:v>2.7 Student Satisfaction Survey</c:v>
                </c:pt>
                <c:pt idx="8">
                  <c:v>3.1 Resource Mobilization for Research</c:v>
                </c:pt>
                <c:pt idx="9">
                  <c:v>3.2 Innovation Ecosystem</c:v>
                </c:pt>
                <c:pt idx="10">
                  <c:v>4.1 Physical Facilities</c:v>
                </c:pt>
                <c:pt idx="11">
                  <c:v>4.3 IT Infrastructure</c:v>
                </c:pt>
                <c:pt idx="12">
                  <c:v>4.4 Maintenance of Campus Infrastructure</c:v>
                </c:pt>
                <c:pt idx="13">
                  <c:v>5.1 Student Support</c:v>
                </c:pt>
                <c:pt idx="14">
                  <c:v>5.2 Student Progression</c:v>
                </c:pt>
                <c:pt idx="15">
                  <c:v>5.3 Student Participation and Activities</c:v>
                </c:pt>
                <c:pt idx="16">
                  <c:v>6.2 Strategy Development and Deployment</c:v>
                </c:pt>
                <c:pt idx="17">
                  <c:v>6.3 Faculty Empowerment Strategies</c:v>
                </c:pt>
                <c:pt idx="18">
                  <c:v>6.5 Internal Quality Assurance System (IQAS)</c:v>
                </c:pt>
                <c:pt idx="19">
                  <c:v>7.1 Institutional Values and Social Responsibilities</c:v>
                </c:pt>
                <c:pt idx="20">
                  <c:v>2.5 Evaluation Process and Reforms</c:v>
                </c:pt>
                <c:pt idx="21">
                  <c:v>3.4 Research Publications and Awards</c:v>
                </c:pt>
                <c:pt idx="22">
                  <c:v>3.5 Consultancy</c:v>
                </c:pt>
                <c:pt idx="23">
                  <c:v>3.6 Extension Activities</c:v>
                </c:pt>
                <c:pt idx="24">
                  <c:v>3.7 Collaboration</c:v>
                </c:pt>
                <c:pt idx="25">
                  <c:v>4.2 Library as a Learning Resource</c:v>
                </c:pt>
                <c:pt idx="26">
                  <c:v>5.4 Alumni Engagement</c:v>
                </c:pt>
                <c:pt idx="27">
                  <c:v>6.4 Financial Management and Resource Mobilization</c:v>
                </c:pt>
              </c:strCache>
            </c:strRef>
          </c:cat>
          <c:val>
            <c:numRef>
              <c:f>'QnM (50m)'!$G$72:$G$97</c:f>
              <c:numCache>
                <c:formatCode>General</c:formatCode>
                <c:ptCount val="28"/>
                <c:pt idx="0">
                  <c:v>0</c:v>
                </c:pt>
                <c:pt idx="1">
                  <c:v>0</c:v>
                </c:pt>
                <c:pt idx="2">
                  <c:v>0</c:v>
                </c:pt>
                <c:pt idx="3">
                  <c:v>0</c:v>
                </c:pt>
                <c:pt idx="4">
                  <c:v>#N/A</c:v>
                </c:pt>
                <c:pt idx="5">
                  <c:v>0</c:v>
                </c:pt>
                <c:pt idx="6">
                  <c:v>0</c:v>
                </c:pt>
                <c:pt idx="7">
                  <c:v>0</c:v>
                </c:pt>
                <c:pt idx="8">
                  <c:v>0</c:v>
                </c:pt>
                <c:pt idx="9">
                  <c:v>0</c:v>
                </c:pt>
                <c:pt idx="10">
                  <c:v>0</c:v>
                </c:pt>
                <c:pt idx="11">
                  <c:v>#N/A</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#N/A</c:v>
                </c:pt>
                <c:pt idx="27">
                  <c:v>0</c:v>
                </c:pt>
              </c:numCache>
            </c:numRef>
          </c:val>
          <c:extLst>
            <c:ext xmlns:c16="http://schemas.microsoft.com/office/drawing/2014/chart" uri="{C3380CC4-5D6E-409C-BE32-E72D297353CC}">
              <c16:uniqueId val="{00000000-2022-4337-84B2-066DCB5F2F0B}"/>
            </c:ext>
          </c:extLst>
        </c:ser>
        <c:dLbls>
          <c:showLegendKey val="0"/>
          <c:showVal val="0"/>
          <c:showCatName val="0"/>
          <c:showSerName val="0"/>
          <c:showPercent val="0"/>
          <c:showBubbleSize val="0"/>
        </c:dLbls>
        <c:gapWidth val="219"/>
        <c:overlap val="-27"/>
        <c:axId val="598185792"/>
        <c:axId val="598183712"/>
      </c:barChart>
      <c:catAx>
        <c:axId val="5981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8183712"/>
        <c:crosses val="autoZero"/>
        <c:auto val="1"/>
        <c:lblAlgn val="ctr"/>
        <c:lblOffset val="100"/>
        <c:noMultiLvlLbl val="0"/>
      </c:catAx>
      <c:valAx>
        <c:axId val="5981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818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[Autonomous Benchmarking Format 07-01-2023.xlsx]QnM (50m)!PivotTable3</c:name>
    <c:fmtId val="1"/>
  </c:pivotSource>
  <c:chart>
    <c:title>
      <c:tx>
        <c:rich>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r>
              <a:rPr lang="en-US" b="1">
                <a:solidFill>
                  <a:srgbClr val="FF0000"/>
                </a:solidFill>
              </a:rPr>
              <a:t>Metric Wise QnM Grade Points(0-4)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'QnM (50m)'!$G$98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'QnM (50m)'!$F$99:$F$149</c:f>
              <c:strCache>
                <c:ptCount val="50"/>
                <c:pt idx="0">
                  <c:v>1.2.1</c:v>
                </c:pt>
                <c:pt idx="1">
                  <c:v>1.3.2</c:v>
                </c:pt>
                <c:pt idx="2">
                  <c:v>1.3.3</c:v>
                </c:pt>
                <c:pt idx="3">
                  <c:v>1.4.1</c:v>
                </c:pt>
                <c:pt idx="4">
                  <c:v>2.1.1</c:v>
                </c:pt>
                <c:pt idx="5">
                  <c:v>2.1.2</c:v>
                </c:pt>
                <c:pt idx="6">
                  <c:v>2.2.2</c:v>
                </c:pt>
                <c:pt idx="7">
                  <c:v>2.4.1</c:v>
                </c:pt>
                <c:pt idx="8">
                  <c:v>2.4.2</c:v>
                </c:pt>
                <c:pt idx="9">
                  <c:v>2.4.3</c:v>
                </c:pt>
                <c:pt idx="10">
                  <c:v>2.4.4</c:v>
                </c:pt>
                <c:pt idx="11">
                  <c:v>2.5.1</c:v>
                </c:pt>
                <c:pt idx="12">
                  <c:v>2.5.2</c:v>
                </c:pt>
                <c:pt idx="13">
                  <c:v>2.6.2</c:v>
                </c:pt>
                <c:pt idx="14">
                  <c:v>2.7.1</c:v>
                </c:pt>
                <c:pt idx="15">
                  <c:v>3.1.2</c:v>
                </c:pt>
                <c:pt idx="16">
                  <c:v>3.1.3</c:v>
                </c:pt>
                <c:pt idx="17">
                  <c:v>3.2.1</c:v>
                </c:pt>
                <c:pt idx="18">
                  <c:v>3.2.2</c:v>
                </c:pt>
                <c:pt idx="19">
                  <c:v>3.2.3</c:v>
                </c:pt>
                <c:pt idx="20">
                  <c:v>3.4.1</c:v>
                </c:pt>
                <c:pt idx="21">
                  <c:v>3.4.2</c:v>
                </c:pt>
                <c:pt idx="22">
                  <c:v>3.4.3</c:v>
                </c:pt>
                <c:pt idx="23">
                  <c:v>3.4.4</c:v>
                </c:pt>
                <c:pt idx="24">
                  <c:v>3.4.5</c:v>
                </c:pt>
                <c:pt idx="25">
                  <c:v>3.4.6</c:v>
                </c:pt>
                <c:pt idx="26">
                  <c:v>3.5.1</c:v>
                </c:pt>
                <c:pt idx="27">
                  <c:v>3.6.2</c:v>
                </c:pt>
                <c:pt idx="28">
                  <c:v>3.7.1</c:v>
                </c:pt>
                <c:pt idx="29">
                  <c:v>4.1.2</c:v>
                </c:pt>
                <c:pt idx="30">
                  <c:v>4.2.2</c:v>
                </c:pt>
                <c:pt idx="31">
                  <c:v>4.3.2</c:v>
                </c:pt>
                <c:pt idx="32">
                  <c:v>4.4.1</c:v>
                </c:pt>
                <c:pt idx="33">
                  <c:v>5.1.1</c:v>
                </c:pt>
                <c:pt idx="34">
                  <c:v>5.1.3</c:v>
                </c:pt>
                <c:pt idx="35">
                  <c:v>5.1.4</c:v>
                </c:pt>
                <c:pt idx="36">
                  <c:v>5.2.1</c:v>
                </c:pt>
                <c:pt idx="37">
                  <c:v>5.2.2</c:v>
                </c:pt>
                <c:pt idx="38">
                  <c:v>5.3.1</c:v>
                </c:pt>
                <c:pt idx="39">
                  <c:v>5.3.3</c:v>
                </c:pt>
                <c:pt idx="40">
                  <c:v>5.4.1</c:v>
                </c:pt>
                <c:pt idx="41">
                  <c:v>6.2.2</c:v>
                </c:pt>
                <c:pt idx="42">
                  <c:v>6.3.2</c:v>
                </c:pt>
                <c:pt idx="43">
                  <c:v>6.3.3</c:v>
                </c:pt>
                <c:pt idx="44">
                  <c:v>6.4.2</c:v>
                </c:pt>
                <c:pt idx="45">
                  <c:v>6.5.3</c:v>
                </c:pt>
                <c:pt idx="46">
                  <c:v>7.1.10</c:v>
                </c:pt>
                <c:pt idx="47">
                  <c:v>7.1.2</c:v>
                </c:pt>
                <c:pt idx="48">
                  <c:v>7.1.4</c:v>
                </c:pt>
                <c:pt idx="49">
                  <c:v>7.1.6</c:v>
                </c:pt>
              </c:strCache>
            </c:strRef>
          </c:cat>
          <c:val>
            <c:numRef>
              <c:f>'QnM (50m)'!$G$99:$G$149</c:f>
              <c:numCache>
                <c:formatCode>General</c:formatCode>
                <c:ptCount val="50"/>
                <c:pt idx="0">
                  <c:v>0</c:v>
                </c:pt>
                <c:pt idx="1">
                  <c:v>0</c:v>
                </c:pt>
                <c:pt idx="2">
                  <c:v>0</c:v>
                </c:pt>
                <c:pt idx="3">
                  <c:v>0</c:v>
                </c:pt>
                <c:pt idx="4">
                  <c:v>0</c:v>
                </c:pt>
                <c:pt idx="5">
                  <c:v>0</c:v>
                </c:pt>
                <c:pt idx="6">
                  <c:v>#N/A</c:v>
                </c:pt>
                <c:pt idx="7">
                  <c:v>0</c:v>
                </c:pt>
                <c:pt idx="8">
                  <c:v>0</c:v>
                </c:pt>
                <c:pt idx="9">
                  <c:v>0</c:v>
                </c:pt>
                <c:pt idx="10">
                  <c:v>0</c:v>
                </c:pt>
                <c:pt idx="11">
                  <c:v>#N/A</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#N/A</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6FFE-4D8A-BF8A-0A367CC8FF69}"/>
            </c:ext>
          </c:extLst>
        </c:ser>
        <c:dLbls>
          <c:showLegendKey val="0"/>
          <c:showVal val="0"/>
          <c:showCatName val="0"/>
          <c:showSerName val="0"/>
          <c:showPercent val="0"/>
          <c:showBubbleSize val="0"/>
        </c:dLbls>
        <c:gapWidth val="219"/>
        <c:overlap val="-27"/>
        <c:axId val="597887008"/>
        <c:axId val="597879104"/>
      </c:barChart>
      <c:catAx>
        <c:axId val="5978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7879104"/>
        <c:crosses val="autoZero"/>
        <c:auto val="1"/>
        <c:lblAlgn val="ctr"/>
        <c:lblOffset val="100"/>
        <c:noMultiLvlLbl val="0"/>
      </c:catAx>
      <c:valAx>
        <c:axId val="5978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7887008"/>
        <c:crosses val="autoZero"/>
        <c:crossBetween val="between"/>
      </c:valAx>
      <c:spPr>
        <a:noFill/>
        <a:ln>
          <a:noFill/>
        </a:ln>
        <a:effectLst/>
      </c:spPr>
    </c:plotArea>
    <c:legend>
      <c:legendPos val="b"/>
      <c:layout>
        <c:manualLayout>
          <c:xMode val="edge"/>
          <c:yMode val="edge"/>
          <c:x val="0.46098884514435706"/>
          <c:y val="0.89863075526774105"/>
          <c:w val="7.4571858032025554E-2"/>
          <c:h val="7.12982935577954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rgbClr val="002060"/>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6.jpeg"/></Relationships>
</file>

<file path=xl/drawings/drawing1.xml><?xml version="1.0" encoding="utf-8"?>
<xdr:wsDr xmlns:xdr="http://schemas.openxmlformats.org/drawingml/2006/spreadsheetDrawing" xmlns:a="http://schemas.openxmlformats.org/drawingml/2006/main">
  <xdr:twoCellAnchor>
    <xdr:from>
      <xdr:col>9</xdr:col>
      <xdr:colOff>19049</xdr:colOff>
      <xdr:row>57</xdr:row>
      <xdr:rowOff>38100</xdr:rowOff>
    </xdr:from>
    <xdr:to>
      <xdr:col>17</xdr:col>
      <xdr:colOff>571499</xdr:colOff>
      <xdr:row>75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xdr:colOff>
      <xdr:row>79</xdr:row>
      <xdr:rowOff>28574</xdr:rowOff>
    </xdr:from>
    <xdr:to>
      <xdr:col>17</xdr:col>
      <xdr:colOff>581025</xdr:colOff>
      <xdr:row>95</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33336</xdr:colOff>
      <xdr:row>98</xdr:row>
      <xdr:rowOff>95249</xdr:rowOff>
    </xdr:from>
    <xdr:to>
      <xdr:col>17</xdr:col>
      <xdr:colOff>581024</xdr:colOff>
      <xdr:row>114</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67</xdr:row>
      <xdr:rowOff>76200</xdr:rowOff>
    </xdr:from>
    <xdr:to>
      <xdr:col>2</xdr:col>
      <xdr:colOff>323400</xdr:colOff>
      <xdr:row>67</xdr:row>
      <xdr:rowOff>400010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95250" y="29337000"/>
          <a:ext cx="3600000" cy="323810"/>
        </a:xfrm>
        <a:prstGeom prst="rect">
          <a:avLst/>
        </a:prstGeom>
      </xdr:spPr>
    </xdr:pic>
    <xdr:clientData/>
  </xdr:twoCellAnchor>
  <xdr:twoCellAnchor editAs="oneCell">
    <xdr:from>
      <xdr:col>2</xdr:col>
      <xdr:colOff>95250</xdr:colOff>
      <xdr:row>12</xdr:row>
      <xdr:rowOff>152399</xdr:rowOff>
    </xdr:from>
    <xdr:to>
      <xdr:col>2</xdr:col>
      <xdr:colOff>704850</xdr:colOff>
      <xdr:row>12</xdr:row>
      <xdr:rowOff>721894</xdr:rowOff>
    </xdr:to>
    <xdr:pic>
      <xdr:nvPicPr>
        <xdr:cNvPr id="2" name="Picture 1"/>
        <xdr:cNvPicPr>
          <a:picLocks noChangeAspect="1"/>
        </xdr:cNvPicPr>
      </xdr:nvPicPr>
      <xdr:blipFill>
        <a:blip xmlns:r="http://schemas.openxmlformats.org/officeDocument/2006/relationships" r:embed="rId2"/>
        <a:stretch>
          <a:fillRect/>
        </a:stretch>
      </xdr:blipFill>
      <xdr:spPr>
        <a:xfrm>
          <a:off x="3686175" y="4343399"/>
          <a:ext cx="609600" cy="569495"/>
        </a:xfrm>
        <a:prstGeom prst="rect">
          <a:avLst/>
        </a:prstGeom>
      </xdr:spPr>
    </xdr:pic>
    <xdr:clientData/>
  </xdr:twoCellAnchor>
  <xdr:twoCellAnchor editAs="oneCell">
    <xdr:from>
      <xdr:col>3</xdr:col>
      <xdr:colOff>76199</xdr:colOff>
      <xdr:row>12</xdr:row>
      <xdr:rowOff>160815</xdr:rowOff>
    </xdr:from>
    <xdr:to>
      <xdr:col>3</xdr:col>
      <xdr:colOff>819150</xdr:colOff>
      <xdr:row>12</xdr:row>
      <xdr:rowOff>736940</xdr:rowOff>
    </xdr:to>
    <xdr:pic>
      <xdr:nvPicPr>
        <xdr:cNvPr id="3" name="Picture 2"/>
        <xdr:cNvPicPr>
          <a:picLocks noChangeAspect="1"/>
        </xdr:cNvPicPr>
      </xdr:nvPicPr>
      <xdr:blipFill>
        <a:blip xmlns:r="http://schemas.openxmlformats.org/officeDocument/2006/relationships" r:embed="rId3"/>
        <a:stretch>
          <a:fillRect/>
        </a:stretch>
      </xdr:blipFill>
      <xdr:spPr>
        <a:xfrm>
          <a:off x="4714874" y="4351815"/>
          <a:ext cx="742951" cy="576125"/>
        </a:xfrm>
        <a:prstGeom prst="rect">
          <a:avLst/>
        </a:prstGeom>
      </xdr:spPr>
    </xdr:pic>
    <xdr:clientData/>
  </xdr:twoCellAnchor>
  <xdr:twoCellAnchor editAs="oneCell">
    <xdr:from>
      <xdr:col>1</xdr:col>
      <xdr:colOff>123825</xdr:colOff>
      <xdr:row>14</xdr:row>
      <xdr:rowOff>123824</xdr:rowOff>
    </xdr:from>
    <xdr:to>
      <xdr:col>2</xdr:col>
      <xdr:colOff>257174</xdr:colOff>
      <xdr:row>14</xdr:row>
      <xdr:rowOff>790575</xdr:rowOff>
    </xdr:to>
    <xdr:pic>
      <xdr:nvPicPr>
        <xdr:cNvPr id="4" name="Picture 3"/>
        <xdr:cNvPicPr>
          <a:picLocks noChangeAspect="1"/>
        </xdr:cNvPicPr>
      </xdr:nvPicPr>
      <xdr:blipFill>
        <a:blip xmlns:r="http://schemas.openxmlformats.org/officeDocument/2006/relationships" r:embed="rId4"/>
        <a:stretch>
          <a:fillRect/>
        </a:stretch>
      </xdr:blipFill>
      <xdr:spPr>
        <a:xfrm>
          <a:off x="523875" y="8020049"/>
          <a:ext cx="3105149" cy="666751"/>
        </a:xfrm>
        <a:prstGeom prst="rect">
          <a:avLst/>
        </a:prstGeom>
      </xdr:spPr>
    </xdr:pic>
    <xdr:clientData/>
  </xdr:twoCellAnchor>
  <xdr:twoCellAnchor editAs="oneCell">
    <xdr:from>
      <xdr:col>1</xdr:col>
      <xdr:colOff>2600325</xdr:colOff>
      <xdr:row>16</xdr:row>
      <xdr:rowOff>104775</xdr:rowOff>
    </xdr:from>
    <xdr:to>
      <xdr:col>2</xdr:col>
      <xdr:colOff>285668</xdr:colOff>
      <xdr:row>16</xdr:row>
      <xdr:rowOff>361918</xdr:rowOff>
    </xdr:to>
    <xdr:pic>
      <xdr:nvPicPr>
        <xdr:cNvPr id="5" name="Picture 4"/>
        <xdr:cNvPicPr>
          <a:picLocks noChangeAspect="1"/>
        </xdr:cNvPicPr>
      </xdr:nvPicPr>
      <xdr:blipFill>
        <a:blip xmlns:r="http://schemas.openxmlformats.org/officeDocument/2006/relationships" r:embed="rId5"/>
        <a:stretch>
          <a:fillRect/>
        </a:stretch>
      </xdr:blipFill>
      <xdr:spPr>
        <a:xfrm>
          <a:off x="3000375" y="9172575"/>
          <a:ext cx="657143" cy="257143"/>
        </a:xfrm>
        <a:prstGeom prst="rect">
          <a:avLst/>
        </a:prstGeom>
      </xdr:spPr>
    </xdr:pic>
    <xdr:clientData/>
  </xdr:twoCellAnchor>
  <xdr:twoCellAnchor editAs="oneCell">
    <xdr:from>
      <xdr:col>0</xdr:col>
      <xdr:colOff>95250</xdr:colOff>
      <xdr:row>28</xdr:row>
      <xdr:rowOff>47625</xdr:rowOff>
    </xdr:from>
    <xdr:to>
      <xdr:col>2</xdr:col>
      <xdr:colOff>304352</xdr:colOff>
      <xdr:row>28</xdr:row>
      <xdr:rowOff>352425</xdr:rowOff>
    </xdr:to>
    <xdr:pic>
      <xdr:nvPicPr>
        <xdr:cNvPr id="20" name="Picture 19"/>
        <xdr:cNvPicPr>
          <a:picLocks noChangeAspect="1"/>
        </xdr:cNvPicPr>
      </xdr:nvPicPr>
      <xdr:blipFill>
        <a:blip xmlns:r="http://schemas.openxmlformats.org/officeDocument/2006/relationships" r:embed="rId6"/>
        <a:stretch>
          <a:fillRect/>
        </a:stretch>
      </xdr:blipFill>
      <xdr:spPr>
        <a:xfrm>
          <a:off x="95250" y="13935075"/>
          <a:ext cx="3580952" cy="304800"/>
        </a:xfrm>
        <a:prstGeom prst="rect">
          <a:avLst/>
        </a:prstGeom>
      </xdr:spPr>
    </xdr:pic>
    <xdr:clientData/>
  </xdr:twoCellAnchor>
  <xdr:twoCellAnchor editAs="oneCell">
    <xdr:from>
      <xdr:col>2</xdr:col>
      <xdr:colOff>57150</xdr:colOff>
      <xdr:row>27</xdr:row>
      <xdr:rowOff>28575</xdr:rowOff>
    </xdr:from>
    <xdr:to>
      <xdr:col>2</xdr:col>
      <xdr:colOff>628579</xdr:colOff>
      <xdr:row>27</xdr:row>
      <xdr:rowOff>342861</xdr:rowOff>
    </xdr:to>
    <xdr:pic>
      <xdr:nvPicPr>
        <xdr:cNvPr id="21" name="Picture 20"/>
        <xdr:cNvPicPr>
          <a:picLocks noChangeAspect="1"/>
        </xdr:cNvPicPr>
      </xdr:nvPicPr>
      <xdr:blipFill>
        <a:blip xmlns:r="http://schemas.openxmlformats.org/officeDocument/2006/relationships" r:embed="rId7"/>
        <a:stretch>
          <a:fillRect/>
        </a:stretch>
      </xdr:blipFill>
      <xdr:spPr>
        <a:xfrm>
          <a:off x="4400550" y="13192125"/>
          <a:ext cx="571429" cy="314286"/>
        </a:xfrm>
        <a:prstGeom prst="rect">
          <a:avLst/>
        </a:prstGeom>
      </xdr:spPr>
    </xdr:pic>
    <xdr:clientData/>
  </xdr:twoCellAnchor>
  <xdr:twoCellAnchor editAs="oneCell">
    <xdr:from>
      <xdr:col>3</xdr:col>
      <xdr:colOff>28575</xdr:colOff>
      <xdr:row>27</xdr:row>
      <xdr:rowOff>38100</xdr:rowOff>
    </xdr:from>
    <xdr:to>
      <xdr:col>3</xdr:col>
      <xdr:colOff>1180956</xdr:colOff>
      <xdr:row>27</xdr:row>
      <xdr:rowOff>352386</xdr:rowOff>
    </xdr:to>
    <xdr:pic>
      <xdr:nvPicPr>
        <xdr:cNvPr id="22" name="Picture 21"/>
        <xdr:cNvPicPr>
          <a:picLocks noChangeAspect="1"/>
        </xdr:cNvPicPr>
      </xdr:nvPicPr>
      <xdr:blipFill>
        <a:blip xmlns:r="http://schemas.openxmlformats.org/officeDocument/2006/relationships" r:embed="rId8"/>
        <a:stretch>
          <a:fillRect/>
        </a:stretch>
      </xdr:blipFill>
      <xdr:spPr>
        <a:xfrm>
          <a:off x="4667250" y="9896475"/>
          <a:ext cx="1152381" cy="314286"/>
        </a:xfrm>
        <a:prstGeom prst="rect">
          <a:avLst/>
        </a:prstGeom>
      </xdr:spPr>
    </xdr:pic>
    <xdr:clientData/>
  </xdr:twoCellAnchor>
  <xdr:twoCellAnchor editAs="oneCell">
    <xdr:from>
      <xdr:col>2</xdr:col>
      <xdr:colOff>28575</xdr:colOff>
      <xdr:row>36</xdr:row>
      <xdr:rowOff>47625</xdr:rowOff>
    </xdr:from>
    <xdr:to>
      <xdr:col>2</xdr:col>
      <xdr:colOff>590480</xdr:colOff>
      <xdr:row>36</xdr:row>
      <xdr:rowOff>342863</xdr:rowOff>
    </xdr:to>
    <xdr:pic>
      <xdr:nvPicPr>
        <xdr:cNvPr id="23" name="Picture 22"/>
        <xdr:cNvPicPr>
          <a:picLocks noChangeAspect="1"/>
        </xdr:cNvPicPr>
      </xdr:nvPicPr>
      <xdr:blipFill>
        <a:blip xmlns:r="http://schemas.openxmlformats.org/officeDocument/2006/relationships" r:embed="rId9"/>
        <a:stretch>
          <a:fillRect/>
        </a:stretch>
      </xdr:blipFill>
      <xdr:spPr>
        <a:xfrm>
          <a:off x="3619500" y="11877675"/>
          <a:ext cx="561905" cy="295238"/>
        </a:xfrm>
        <a:prstGeom prst="rect">
          <a:avLst/>
        </a:prstGeom>
      </xdr:spPr>
    </xdr:pic>
    <xdr:clientData/>
  </xdr:twoCellAnchor>
  <xdr:twoCellAnchor editAs="oneCell">
    <xdr:from>
      <xdr:col>3</xdr:col>
      <xdr:colOff>38100</xdr:colOff>
      <xdr:row>36</xdr:row>
      <xdr:rowOff>14681</xdr:rowOff>
    </xdr:from>
    <xdr:to>
      <xdr:col>3</xdr:col>
      <xdr:colOff>1171575</xdr:colOff>
      <xdr:row>36</xdr:row>
      <xdr:rowOff>323811</xdr:rowOff>
    </xdr:to>
    <xdr:pic>
      <xdr:nvPicPr>
        <xdr:cNvPr id="24" name="Picture 23"/>
        <xdr:cNvPicPr>
          <a:picLocks noChangeAspect="1"/>
        </xdr:cNvPicPr>
      </xdr:nvPicPr>
      <xdr:blipFill>
        <a:blip xmlns:r="http://schemas.openxmlformats.org/officeDocument/2006/relationships" r:embed="rId10"/>
        <a:stretch>
          <a:fillRect/>
        </a:stretch>
      </xdr:blipFill>
      <xdr:spPr>
        <a:xfrm>
          <a:off x="4676775" y="11844731"/>
          <a:ext cx="1133475" cy="309130"/>
        </a:xfrm>
        <a:prstGeom prst="rect">
          <a:avLst/>
        </a:prstGeom>
      </xdr:spPr>
    </xdr:pic>
    <xdr:clientData/>
  </xdr:twoCellAnchor>
  <xdr:twoCellAnchor editAs="oneCell">
    <xdr:from>
      <xdr:col>0</xdr:col>
      <xdr:colOff>57150</xdr:colOff>
      <xdr:row>37</xdr:row>
      <xdr:rowOff>57150</xdr:rowOff>
    </xdr:from>
    <xdr:to>
      <xdr:col>2</xdr:col>
      <xdr:colOff>352425</xdr:colOff>
      <xdr:row>37</xdr:row>
      <xdr:rowOff>409531</xdr:rowOff>
    </xdr:to>
    <xdr:pic>
      <xdr:nvPicPr>
        <xdr:cNvPr id="25" name="Picture 24"/>
        <xdr:cNvPicPr>
          <a:picLocks noChangeAspect="1"/>
        </xdr:cNvPicPr>
      </xdr:nvPicPr>
      <xdr:blipFill>
        <a:blip xmlns:r="http://schemas.openxmlformats.org/officeDocument/2006/relationships" r:embed="rId11"/>
        <a:stretch>
          <a:fillRect/>
        </a:stretch>
      </xdr:blipFill>
      <xdr:spPr>
        <a:xfrm>
          <a:off x="57150" y="17573625"/>
          <a:ext cx="3667125" cy="352381"/>
        </a:xfrm>
        <a:prstGeom prst="rect">
          <a:avLst/>
        </a:prstGeom>
      </xdr:spPr>
    </xdr:pic>
    <xdr:clientData/>
  </xdr:twoCellAnchor>
  <xdr:twoCellAnchor editAs="oneCell">
    <xdr:from>
      <xdr:col>2</xdr:col>
      <xdr:colOff>85725</xdr:colOff>
      <xdr:row>45</xdr:row>
      <xdr:rowOff>38100</xdr:rowOff>
    </xdr:from>
    <xdr:to>
      <xdr:col>2</xdr:col>
      <xdr:colOff>628582</xdr:colOff>
      <xdr:row>45</xdr:row>
      <xdr:rowOff>333338</xdr:rowOff>
    </xdr:to>
    <xdr:pic>
      <xdr:nvPicPr>
        <xdr:cNvPr id="26" name="Picture 25"/>
        <xdr:cNvPicPr>
          <a:picLocks noChangeAspect="1"/>
        </xdr:cNvPicPr>
      </xdr:nvPicPr>
      <xdr:blipFill>
        <a:blip xmlns:r="http://schemas.openxmlformats.org/officeDocument/2006/relationships" r:embed="rId12"/>
        <a:stretch>
          <a:fillRect/>
        </a:stretch>
      </xdr:blipFill>
      <xdr:spPr>
        <a:xfrm>
          <a:off x="4438650" y="19326225"/>
          <a:ext cx="542857" cy="295238"/>
        </a:xfrm>
        <a:prstGeom prst="rect">
          <a:avLst/>
        </a:prstGeom>
      </xdr:spPr>
    </xdr:pic>
    <xdr:clientData/>
  </xdr:twoCellAnchor>
  <xdr:twoCellAnchor editAs="oneCell">
    <xdr:from>
      <xdr:col>3</xdr:col>
      <xdr:colOff>47625</xdr:colOff>
      <xdr:row>45</xdr:row>
      <xdr:rowOff>19050</xdr:rowOff>
    </xdr:from>
    <xdr:to>
      <xdr:col>3</xdr:col>
      <xdr:colOff>1190482</xdr:colOff>
      <xdr:row>45</xdr:row>
      <xdr:rowOff>352383</xdr:rowOff>
    </xdr:to>
    <xdr:pic>
      <xdr:nvPicPr>
        <xdr:cNvPr id="27" name="Picture 26"/>
        <xdr:cNvPicPr>
          <a:picLocks noChangeAspect="1"/>
        </xdr:cNvPicPr>
      </xdr:nvPicPr>
      <xdr:blipFill>
        <a:blip xmlns:r="http://schemas.openxmlformats.org/officeDocument/2006/relationships" r:embed="rId13"/>
        <a:stretch>
          <a:fillRect/>
        </a:stretch>
      </xdr:blipFill>
      <xdr:spPr>
        <a:xfrm>
          <a:off x="5495925" y="19307175"/>
          <a:ext cx="1142857" cy="333333"/>
        </a:xfrm>
        <a:prstGeom prst="rect">
          <a:avLst/>
        </a:prstGeom>
      </xdr:spPr>
    </xdr:pic>
    <xdr:clientData/>
  </xdr:twoCellAnchor>
  <xdr:twoCellAnchor editAs="oneCell">
    <xdr:from>
      <xdr:col>0</xdr:col>
      <xdr:colOff>66675</xdr:colOff>
      <xdr:row>46</xdr:row>
      <xdr:rowOff>76200</xdr:rowOff>
    </xdr:from>
    <xdr:to>
      <xdr:col>2</xdr:col>
      <xdr:colOff>285301</xdr:colOff>
      <xdr:row>46</xdr:row>
      <xdr:rowOff>380962</xdr:rowOff>
    </xdr:to>
    <xdr:pic>
      <xdr:nvPicPr>
        <xdr:cNvPr id="28" name="Picture 27"/>
        <xdr:cNvPicPr>
          <a:picLocks noChangeAspect="1"/>
        </xdr:cNvPicPr>
      </xdr:nvPicPr>
      <xdr:blipFill>
        <a:blip xmlns:r="http://schemas.openxmlformats.org/officeDocument/2006/relationships" r:embed="rId14"/>
        <a:stretch>
          <a:fillRect/>
        </a:stretch>
      </xdr:blipFill>
      <xdr:spPr>
        <a:xfrm>
          <a:off x="66675" y="21269325"/>
          <a:ext cx="3590476" cy="304762"/>
        </a:xfrm>
        <a:prstGeom prst="rect">
          <a:avLst/>
        </a:prstGeom>
      </xdr:spPr>
    </xdr:pic>
    <xdr:clientData/>
  </xdr:twoCellAnchor>
  <xdr:twoCellAnchor editAs="oneCell">
    <xdr:from>
      <xdr:col>3</xdr:col>
      <xdr:colOff>28575</xdr:colOff>
      <xdr:row>52</xdr:row>
      <xdr:rowOff>38100</xdr:rowOff>
    </xdr:from>
    <xdr:to>
      <xdr:col>3</xdr:col>
      <xdr:colOff>1161908</xdr:colOff>
      <xdr:row>52</xdr:row>
      <xdr:rowOff>323814</xdr:rowOff>
    </xdr:to>
    <xdr:pic>
      <xdr:nvPicPr>
        <xdr:cNvPr id="29" name="Picture 28"/>
        <xdr:cNvPicPr>
          <a:picLocks noChangeAspect="1"/>
        </xdr:cNvPicPr>
      </xdr:nvPicPr>
      <xdr:blipFill>
        <a:blip xmlns:r="http://schemas.openxmlformats.org/officeDocument/2006/relationships" r:embed="rId15"/>
        <a:stretch>
          <a:fillRect/>
        </a:stretch>
      </xdr:blipFill>
      <xdr:spPr>
        <a:xfrm>
          <a:off x="5476875" y="21412200"/>
          <a:ext cx="1133333" cy="285714"/>
        </a:xfrm>
        <a:prstGeom prst="rect">
          <a:avLst/>
        </a:prstGeom>
      </xdr:spPr>
    </xdr:pic>
    <xdr:clientData/>
  </xdr:twoCellAnchor>
  <xdr:twoCellAnchor editAs="oneCell">
    <xdr:from>
      <xdr:col>2</xdr:col>
      <xdr:colOff>57150</xdr:colOff>
      <xdr:row>52</xdr:row>
      <xdr:rowOff>38100</xdr:rowOff>
    </xdr:from>
    <xdr:to>
      <xdr:col>2</xdr:col>
      <xdr:colOff>609531</xdr:colOff>
      <xdr:row>52</xdr:row>
      <xdr:rowOff>333338</xdr:rowOff>
    </xdr:to>
    <xdr:pic>
      <xdr:nvPicPr>
        <xdr:cNvPr id="30" name="Picture 29"/>
        <xdr:cNvPicPr>
          <a:picLocks noChangeAspect="1"/>
        </xdr:cNvPicPr>
      </xdr:nvPicPr>
      <xdr:blipFill>
        <a:blip xmlns:r="http://schemas.openxmlformats.org/officeDocument/2006/relationships" r:embed="rId16"/>
        <a:stretch>
          <a:fillRect/>
        </a:stretch>
      </xdr:blipFill>
      <xdr:spPr>
        <a:xfrm>
          <a:off x="4410075" y="21412200"/>
          <a:ext cx="552381" cy="295238"/>
        </a:xfrm>
        <a:prstGeom prst="rect">
          <a:avLst/>
        </a:prstGeom>
      </xdr:spPr>
    </xdr:pic>
    <xdr:clientData/>
  </xdr:twoCellAnchor>
  <xdr:twoCellAnchor editAs="oneCell">
    <xdr:from>
      <xdr:col>0</xdr:col>
      <xdr:colOff>19050</xdr:colOff>
      <xdr:row>53</xdr:row>
      <xdr:rowOff>76200</xdr:rowOff>
    </xdr:from>
    <xdr:to>
      <xdr:col>2</xdr:col>
      <xdr:colOff>247200</xdr:colOff>
      <xdr:row>53</xdr:row>
      <xdr:rowOff>390486</xdr:rowOff>
    </xdr:to>
    <xdr:pic>
      <xdr:nvPicPr>
        <xdr:cNvPr id="31" name="Picture 30"/>
        <xdr:cNvPicPr>
          <a:picLocks noChangeAspect="1"/>
        </xdr:cNvPicPr>
      </xdr:nvPicPr>
      <xdr:blipFill>
        <a:blip xmlns:r="http://schemas.openxmlformats.org/officeDocument/2006/relationships" r:embed="rId17"/>
        <a:stretch>
          <a:fillRect/>
        </a:stretch>
      </xdr:blipFill>
      <xdr:spPr>
        <a:xfrm>
          <a:off x="19050" y="23898225"/>
          <a:ext cx="3600000" cy="314286"/>
        </a:xfrm>
        <a:prstGeom prst="rect">
          <a:avLst/>
        </a:prstGeom>
      </xdr:spPr>
    </xdr:pic>
    <xdr:clientData/>
  </xdr:twoCellAnchor>
  <xdr:twoCellAnchor editAs="oneCell">
    <xdr:from>
      <xdr:col>3</xdr:col>
      <xdr:colOff>38100</xdr:colOff>
      <xdr:row>59</xdr:row>
      <xdr:rowOff>57150</xdr:rowOff>
    </xdr:from>
    <xdr:to>
      <xdr:col>3</xdr:col>
      <xdr:colOff>1209529</xdr:colOff>
      <xdr:row>59</xdr:row>
      <xdr:rowOff>352388</xdr:rowOff>
    </xdr:to>
    <xdr:pic>
      <xdr:nvPicPr>
        <xdr:cNvPr id="32" name="Picture 31"/>
        <xdr:cNvPicPr>
          <a:picLocks noChangeAspect="1"/>
        </xdr:cNvPicPr>
      </xdr:nvPicPr>
      <xdr:blipFill>
        <a:blip xmlns:r="http://schemas.openxmlformats.org/officeDocument/2006/relationships" r:embed="rId18"/>
        <a:stretch>
          <a:fillRect/>
        </a:stretch>
      </xdr:blipFill>
      <xdr:spPr>
        <a:xfrm>
          <a:off x="4676775" y="17306925"/>
          <a:ext cx="1171429" cy="295238"/>
        </a:xfrm>
        <a:prstGeom prst="rect">
          <a:avLst/>
        </a:prstGeom>
      </xdr:spPr>
    </xdr:pic>
    <xdr:clientData/>
  </xdr:twoCellAnchor>
  <xdr:twoCellAnchor editAs="oneCell">
    <xdr:from>
      <xdr:col>2</xdr:col>
      <xdr:colOff>19050</xdr:colOff>
      <xdr:row>59</xdr:row>
      <xdr:rowOff>47625</xdr:rowOff>
    </xdr:from>
    <xdr:to>
      <xdr:col>2</xdr:col>
      <xdr:colOff>561907</xdr:colOff>
      <xdr:row>59</xdr:row>
      <xdr:rowOff>361911</xdr:rowOff>
    </xdr:to>
    <xdr:pic>
      <xdr:nvPicPr>
        <xdr:cNvPr id="33" name="Picture 32"/>
        <xdr:cNvPicPr>
          <a:picLocks noChangeAspect="1"/>
        </xdr:cNvPicPr>
      </xdr:nvPicPr>
      <xdr:blipFill>
        <a:blip xmlns:r="http://schemas.openxmlformats.org/officeDocument/2006/relationships" r:embed="rId19"/>
        <a:stretch>
          <a:fillRect/>
        </a:stretch>
      </xdr:blipFill>
      <xdr:spPr>
        <a:xfrm>
          <a:off x="3609975" y="17297400"/>
          <a:ext cx="542857" cy="314286"/>
        </a:xfrm>
        <a:prstGeom prst="rect">
          <a:avLst/>
        </a:prstGeom>
      </xdr:spPr>
    </xdr:pic>
    <xdr:clientData/>
  </xdr:twoCellAnchor>
  <xdr:twoCellAnchor editAs="oneCell">
    <xdr:from>
      <xdr:col>0</xdr:col>
      <xdr:colOff>57150</xdr:colOff>
      <xdr:row>60</xdr:row>
      <xdr:rowOff>85725</xdr:rowOff>
    </xdr:from>
    <xdr:to>
      <xdr:col>2</xdr:col>
      <xdr:colOff>285300</xdr:colOff>
      <xdr:row>60</xdr:row>
      <xdr:rowOff>409535</xdr:rowOff>
    </xdr:to>
    <xdr:pic>
      <xdr:nvPicPr>
        <xdr:cNvPr id="34" name="Picture 33"/>
        <xdr:cNvPicPr>
          <a:picLocks noChangeAspect="1"/>
        </xdr:cNvPicPr>
      </xdr:nvPicPr>
      <xdr:blipFill>
        <a:blip xmlns:r="http://schemas.openxmlformats.org/officeDocument/2006/relationships" r:embed="rId20"/>
        <a:stretch>
          <a:fillRect/>
        </a:stretch>
      </xdr:blipFill>
      <xdr:spPr>
        <a:xfrm>
          <a:off x="57150" y="26527125"/>
          <a:ext cx="3600000" cy="323810"/>
        </a:xfrm>
        <a:prstGeom prst="rect">
          <a:avLst/>
        </a:prstGeom>
      </xdr:spPr>
    </xdr:pic>
    <xdr:clientData/>
  </xdr:twoCellAnchor>
  <xdr:twoCellAnchor editAs="oneCell">
    <xdr:from>
      <xdr:col>3</xdr:col>
      <xdr:colOff>38100</xdr:colOff>
      <xdr:row>66</xdr:row>
      <xdr:rowOff>47625</xdr:rowOff>
    </xdr:from>
    <xdr:to>
      <xdr:col>3</xdr:col>
      <xdr:colOff>1180957</xdr:colOff>
      <xdr:row>66</xdr:row>
      <xdr:rowOff>352387</xdr:rowOff>
    </xdr:to>
    <xdr:pic>
      <xdr:nvPicPr>
        <xdr:cNvPr id="35" name="Picture 34"/>
        <xdr:cNvPicPr>
          <a:picLocks noChangeAspect="1"/>
        </xdr:cNvPicPr>
      </xdr:nvPicPr>
      <xdr:blipFill>
        <a:blip xmlns:r="http://schemas.openxmlformats.org/officeDocument/2006/relationships" r:embed="rId21"/>
        <a:stretch>
          <a:fillRect/>
        </a:stretch>
      </xdr:blipFill>
      <xdr:spPr>
        <a:xfrm>
          <a:off x="4676775" y="18897600"/>
          <a:ext cx="1142857" cy="304762"/>
        </a:xfrm>
        <a:prstGeom prst="rect">
          <a:avLst/>
        </a:prstGeom>
      </xdr:spPr>
    </xdr:pic>
    <xdr:clientData/>
  </xdr:twoCellAnchor>
  <xdr:twoCellAnchor editAs="oneCell">
    <xdr:from>
      <xdr:col>2</xdr:col>
      <xdr:colOff>9525</xdr:colOff>
      <xdr:row>66</xdr:row>
      <xdr:rowOff>57150</xdr:rowOff>
    </xdr:from>
    <xdr:to>
      <xdr:col>2</xdr:col>
      <xdr:colOff>561906</xdr:colOff>
      <xdr:row>66</xdr:row>
      <xdr:rowOff>352388</xdr:rowOff>
    </xdr:to>
    <xdr:pic>
      <xdr:nvPicPr>
        <xdr:cNvPr id="36" name="Picture 35"/>
        <xdr:cNvPicPr>
          <a:picLocks noChangeAspect="1"/>
        </xdr:cNvPicPr>
      </xdr:nvPicPr>
      <xdr:blipFill>
        <a:blip xmlns:r="http://schemas.openxmlformats.org/officeDocument/2006/relationships" r:embed="rId22"/>
        <a:stretch>
          <a:fillRect/>
        </a:stretch>
      </xdr:blipFill>
      <xdr:spPr>
        <a:xfrm>
          <a:off x="3600450" y="18907125"/>
          <a:ext cx="552381" cy="295238"/>
        </a:xfrm>
        <a:prstGeom prst="rect">
          <a:avLst/>
        </a:prstGeom>
      </xdr:spPr>
    </xdr:pic>
    <xdr:clientData/>
  </xdr:twoCellAnchor>
  <xdr:twoCellAnchor editAs="oneCell">
    <xdr:from>
      <xdr:col>3</xdr:col>
      <xdr:colOff>38100</xdr:colOff>
      <xdr:row>70</xdr:row>
      <xdr:rowOff>57150</xdr:rowOff>
    </xdr:from>
    <xdr:to>
      <xdr:col>3</xdr:col>
      <xdr:colOff>1171433</xdr:colOff>
      <xdr:row>70</xdr:row>
      <xdr:rowOff>333340</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4676775" y="20126325"/>
          <a:ext cx="1133333" cy="276190"/>
        </a:xfrm>
        <a:prstGeom prst="rect">
          <a:avLst/>
        </a:prstGeom>
      </xdr:spPr>
    </xdr:pic>
    <xdr:clientData/>
  </xdr:twoCellAnchor>
  <xdr:twoCellAnchor editAs="oneCell">
    <xdr:from>
      <xdr:col>2</xdr:col>
      <xdr:colOff>28575</xdr:colOff>
      <xdr:row>70</xdr:row>
      <xdr:rowOff>47625</xdr:rowOff>
    </xdr:from>
    <xdr:to>
      <xdr:col>2</xdr:col>
      <xdr:colOff>571432</xdr:colOff>
      <xdr:row>70</xdr:row>
      <xdr:rowOff>342863</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3619500" y="20116800"/>
          <a:ext cx="542857" cy="295238"/>
        </a:xfrm>
        <a:prstGeom prst="rect">
          <a:avLst/>
        </a:prstGeom>
      </xdr:spPr>
    </xdr:pic>
    <xdr:clientData/>
  </xdr:twoCellAnchor>
  <xdr:twoCellAnchor editAs="oneCell">
    <xdr:from>
      <xdr:col>0</xdr:col>
      <xdr:colOff>47625</xdr:colOff>
      <xdr:row>71</xdr:row>
      <xdr:rowOff>95250</xdr:rowOff>
    </xdr:from>
    <xdr:to>
      <xdr:col>2</xdr:col>
      <xdr:colOff>304346</xdr:colOff>
      <xdr:row>71</xdr:row>
      <xdr:rowOff>409536</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47625" y="30956250"/>
          <a:ext cx="3628571" cy="314286"/>
        </a:xfrm>
        <a:prstGeom prst="rect">
          <a:avLst/>
        </a:prstGeom>
      </xdr:spPr>
    </xdr:pic>
    <xdr:clientData/>
  </xdr:twoCellAnchor>
  <xdr:oneCellAnchor>
    <xdr:from>
      <xdr:col>1</xdr:col>
      <xdr:colOff>2676525</xdr:colOff>
      <xdr:row>74</xdr:row>
      <xdr:rowOff>104775</xdr:rowOff>
    </xdr:from>
    <xdr:ext cx="657143" cy="257143"/>
    <xdr:pic>
      <xdr:nvPicPr>
        <xdr:cNvPr id="45" name="Picture 44"/>
        <xdr:cNvPicPr>
          <a:picLocks noChangeAspect="1"/>
        </xdr:cNvPicPr>
      </xdr:nvPicPr>
      <xdr:blipFill>
        <a:blip xmlns:r="http://schemas.openxmlformats.org/officeDocument/2006/relationships" r:embed="rId5"/>
        <a:stretch>
          <a:fillRect/>
        </a:stretch>
      </xdr:blipFill>
      <xdr:spPr>
        <a:xfrm>
          <a:off x="3076575" y="32661225"/>
          <a:ext cx="657143" cy="257143"/>
        </a:xfrm>
        <a:prstGeom prst="rect">
          <a:avLst/>
        </a:prstGeom>
      </xdr:spPr>
    </xdr:pic>
    <xdr:clientData/>
  </xdr:oneCellAnchor>
  <xdr:twoCellAnchor editAs="oneCell">
    <xdr:from>
      <xdr:col>1</xdr:col>
      <xdr:colOff>219075</xdr:colOff>
      <xdr:row>73</xdr:row>
      <xdr:rowOff>133350</xdr:rowOff>
    </xdr:from>
    <xdr:to>
      <xdr:col>2</xdr:col>
      <xdr:colOff>352424</xdr:colOff>
      <xdr:row>73</xdr:row>
      <xdr:rowOff>800101</xdr:rowOff>
    </xdr:to>
    <xdr:pic>
      <xdr:nvPicPr>
        <xdr:cNvPr id="46" name="Picture 45"/>
        <xdr:cNvPicPr>
          <a:picLocks noChangeAspect="1"/>
        </xdr:cNvPicPr>
      </xdr:nvPicPr>
      <xdr:blipFill>
        <a:blip xmlns:r="http://schemas.openxmlformats.org/officeDocument/2006/relationships" r:embed="rId4"/>
        <a:stretch>
          <a:fillRect/>
        </a:stretch>
      </xdr:blipFill>
      <xdr:spPr>
        <a:xfrm>
          <a:off x="619125" y="31784925"/>
          <a:ext cx="3105149" cy="6667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utonomous%20Benchmarking%20Format%2004-01-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33.615046527775" createdVersion="6" refreshedVersion="6" minRefreshableVersion="3" recordCount="50">
  <cacheSource type="worksheet">
    <worksheetSource ref="A2:P52" sheet="QnM (50m)" r:id="rId2"/>
  </cacheSource>
  <cacheFields count="16">
    <cacheField name="S._x000a_No" numFmtId="0">
      <sharedItems containsSemiMixedTypes="0" containsString="0" containsNumber="1" containsInteger="1" minValue="1" maxValue="50"/>
    </cacheField>
    <cacheField name="Criteria_x000a_©" numFmtId="0">
      <sharedItems count="7">
        <s v="1. Curricular Aspects"/>
        <s v="2. Teaching-Learning and Evaluation"/>
        <s v="3. Research, Innovations and Extension"/>
        <s v="4. Infrastructure and Learning Resources"/>
        <s v="5. Student Support and Progression"/>
        <s v="6. Governance, Leadership and Management"/>
        <s v="7. Institutional Values and Best Practices"/>
      </sharedItems>
    </cacheField>
    <cacheField name="Key_x000a_Indicator_x000a_ (KI)" numFmtId="0">
      <sharedItems count="28">
        <s v="1.2 Academic Flexibility"/>
        <s v="1.3 Curriculum Enrichment"/>
        <s v="1.4 Feedback System"/>
        <s v="2.1 Student Enrolment and Profile"/>
        <s v="2.2 Student Teacher Ratio"/>
        <s v="2.4 Teacher Profile and Quality"/>
        <s v="2.5 Evaluation Process and Reforms"/>
        <s v="2.6 Student Performance and Learning Outcomes"/>
        <s v="2.7 Student Satisfaction Survey"/>
        <s v="3.1 Resource Mobilization for Research"/>
        <s v="3.2 Innovation Ecosystem"/>
        <s v="3.4 Research Publications and Awards"/>
        <s v="3.5 Consultancy"/>
        <s v="3.6 Extension Activities"/>
        <s v="3.7 Collaboration"/>
        <s v="4.1 Physical Facilities"/>
        <s v="4.2 Library as a Learning Resource"/>
        <s v="4.3 IT Infrastructure"/>
        <s v="4.4 Maintenance of Campus Infrastructure"/>
        <s v="5.1 Student Support"/>
        <s v="5.2 Student Progression"/>
        <s v="5.3 Student Participation and Activities"/>
        <s v="5.4 Alumni Engagement"/>
        <s v="6.2 Strategy Development and Deployment"/>
        <s v="6.3 Faculty Empowerment Strategies"/>
        <s v="6.4 Financial Management and Resource Mobilization"/>
        <s v="6.5 Internal Quality Assurance System (IQAS)"/>
        <s v="7.1 Institutional Values and Social Responsibilities"/>
      </sharedItems>
    </cacheField>
    <cacheField name="Metric_x000a_(M)_x000a_Type" numFmtId="0">
      <sharedItems/>
    </cacheField>
    <cacheField name="Metric_x000a_(M)_x000a_Num" numFmtId="0">
      <sharedItems count="50">
        <s v="1.2.1"/>
        <s v="1.3.2"/>
        <s v="1.3.3"/>
        <s v="1.4.1"/>
        <s v="2.1.1"/>
        <s v="2.1.2"/>
        <s v="2.2.2"/>
        <s v="2.4.1"/>
        <s v="2.4.2"/>
        <s v="2.4.3"/>
        <s v="2.4.4"/>
        <s v="2.5.1"/>
        <s v="2.5.2"/>
        <s v="2.6.2"/>
        <s v="2.7.1"/>
        <s v="3.1.2"/>
        <s v="3.1.3"/>
        <s v="3.2.1"/>
        <s v="3.2.2"/>
        <s v="3.2.3"/>
        <s v="3.4.1"/>
        <s v="3.4.2"/>
        <s v="3.4.3"/>
        <s v="3.4.4"/>
        <s v="3.4.5"/>
        <s v="3.4.6"/>
        <s v="3.5.1"/>
        <s v="3.6.2"/>
        <s v="3.7.1"/>
        <s v="4.1.2"/>
        <s v="4.2.2"/>
        <s v="4.3.2"/>
        <s v="4.4.1"/>
        <s v="5.1.1"/>
        <s v="5.1.3"/>
        <s v="5.1.4"/>
        <s v="5.2.1"/>
        <s v="5.2.2"/>
        <s v="5.3.1"/>
        <s v="5.3.3"/>
        <s v="5.4.1"/>
        <s v="6.2.2"/>
        <s v="6.3.2"/>
        <s v="6.3.3"/>
        <s v="6.4.2"/>
        <s v="6.5.3"/>
        <s v="7.1.2"/>
        <s v="7.1.4"/>
        <s v="7.1.6"/>
        <s v="7.1.10"/>
      </sharedItems>
    </cacheField>
    <cacheField name="Metric (M) Description" numFmtId="0">
      <sharedItems longText="1"/>
    </cacheField>
    <cacheField name="M_x000a_Wt" numFmtId="0">
      <sharedItems containsSemiMixedTypes="0" containsString="0" containsNumber="1" containsInteger="1" minValue="2" maxValue="50"/>
    </cacheField>
    <cacheField name="KI_x000a_Wt" numFmtId="0">
      <sharedItems containsString="0" containsBlank="1" containsNumber="1" containsInteger="1" minValue="4" maxValue="50"/>
    </cacheField>
    <cacheField name="©_x000a_Wt" numFmtId="0">
      <sharedItems containsString="0" containsBlank="1" containsNumber="1" containsInteger="1" minValue="21" maxValue="190"/>
    </cacheField>
    <cacheField name="Response" numFmtId="2">
      <sharedItems containsNonDate="0" containsString="0" containsBlank="1"/>
    </cacheField>
    <cacheField name="Metric_x000a_Grade_x000a_scale_x000a_(0-4)" numFmtId="0">
      <sharedItems containsMixedTypes="1" containsNumber="1" containsInteger="1" minValue="0" maxValue="0"/>
    </cacheField>
    <cacheField name="M_x000a_wise weighted Grade points" numFmtId="0">
      <sharedItems containsSemiMixedTypes="0" containsString="0" containsNumber="1" containsInteger="1" minValue="0" maxValue="0"/>
    </cacheField>
    <cacheField name="KIwise_x000a_weighted_x000a_Grade_x000a_points" numFmtId="0">
      <sharedItems containsString="0" containsBlank="1" containsNumber="1" containsInteger="1" minValue="0" maxValue="0"/>
    </cacheField>
    <cacheField name="KIwise_x000a_weighted_x000a_Grade_x000a_points_x000a_Average" numFmtId="0">
      <sharedItems containsString="0" containsBlank="1" containsNumber="1" containsInteger="1" minValue="0" maxValue="0"/>
    </cacheField>
    <cacheField name="©Wise_x000a_Weighted _x000a_Average" numFmtId="0">
      <sharedItems containsString="0" containsBlank="1" containsNumber="1" containsInteger="1" minValue="0" maxValue="0"/>
    </cacheField>
    <cacheField name="©Wise_x000a_Weighted_x000a_Grade_x000a_Point_x000a_Average"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x v="0"/>
    <x v="0"/>
    <s v="QnM"/>
    <x v="0"/>
    <s v="Percentage of new courses introduced out of the total number of courses across all programmes offered during the last five years"/>
    <n v="30"/>
    <n v="30"/>
    <n v="85"/>
    <m/>
    <n v="0"/>
    <n v="0"/>
    <n v="0"/>
    <n v="0"/>
    <n v="0"/>
    <n v="0"/>
  </r>
  <r>
    <n v="2"/>
    <x v="0"/>
    <x v="0"/>
    <s v="QnM"/>
    <x v="1"/>
    <s v="Number of certificate/value added courses/Diploma Programmes offered by the institutions and online courses of MOOCs, SWAYAM/e-PG Pathshala/ NPTEL etc. where the students of the institution have enrolled and successfully completed during the last five years"/>
    <n v="25"/>
    <n v="35"/>
    <m/>
    <m/>
    <n v="0"/>
    <n v="0"/>
    <n v="0"/>
    <n v="0"/>
    <m/>
    <m/>
  </r>
  <r>
    <n v="3"/>
    <x v="0"/>
    <x v="1"/>
    <s v="QnM"/>
    <x v="2"/>
    <s v="Percentage of programmes that have components of field projects / research projects / internships during the last five years"/>
    <n v="10"/>
    <m/>
    <m/>
    <m/>
    <n v="0"/>
    <n v="0"/>
    <m/>
    <m/>
    <m/>
    <m/>
  </r>
  <r>
    <n v="4"/>
    <x v="0"/>
    <x v="2"/>
    <s v="QnM"/>
    <x v="3"/>
    <s v="Structured feedback for curriculum and its transaction is regularly obtained from stakeholders like Students, Teachers, Employers, Alumni, Academic peers etc., and Feedback processes of the institution may be classified as follows:_x000a_A. Feedback collected, analysed, action taken&amp; communicated to the relevant bodies and feedback hosted on the institutional website_x000a_B. Feedback collected, analysed, action has been taken and communicated to the relevant bodies_x000a_C. Feedback collected and analysed_x000a_D. Feedback collected_x000a_E. Feedback not collected"/>
    <n v="20"/>
    <n v="20"/>
    <m/>
    <m/>
    <n v="0"/>
    <n v="0"/>
    <n v="0"/>
    <n v="0"/>
    <m/>
    <m/>
  </r>
  <r>
    <n v="5"/>
    <x v="1"/>
    <x v="3"/>
    <s v="QnM"/>
    <x v="4"/>
    <s v="Enrolment percentage"/>
    <n v="10"/>
    <n v="20"/>
    <n v="190"/>
    <m/>
    <n v="0"/>
    <n v="0"/>
    <n v="0"/>
    <n v="0"/>
    <n v="0"/>
    <n v="0"/>
  </r>
  <r>
    <n v="6"/>
    <x v="1"/>
    <x v="3"/>
    <s v="QnM"/>
    <x v="5"/>
    <s v="Percentage of seats filled against reserved categories (SC, ST, OBC etc.) as per applicable reservation policy for the first year admission during the last five years"/>
    <n v="10"/>
    <m/>
    <m/>
    <m/>
    <n v="0"/>
    <n v="0"/>
    <m/>
    <m/>
    <m/>
    <m/>
  </r>
  <r>
    <n v="7"/>
    <x v="1"/>
    <x v="4"/>
    <s v="QnM"/>
    <x v="6"/>
    <s v="Student - Full time teacher ratio (Data for the latest completed academic year)"/>
    <n v="15"/>
    <n v="15"/>
    <m/>
    <m/>
    <b v="0"/>
    <n v="0"/>
    <n v="0"/>
    <n v="0"/>
    <m/>
    <m/>
  </r>
  <r>
    <n v="8"/>
    <x v="1"/>
    <x v="5"/>
    <s v="QnM"/>
    <x v="7"/>
    <s v="Percentage of full time teachers against sanctioned posts during the last five years"/>
    <n v="15"/>
    <n v="50"/>
    <m/>
    <m/>
    <n v="0"/>
    <n v="0"/>
    <n v="0"/>
    <n v="0"/>
    <m/>
    <m/>
  </r>
  <r>
    <n v="9"/>
    <x v="1"/>
    <x v="5"/>
    <s v="QnM"/>
    <x v="8"/>
    <s v="Percentage of full time teachers with Ph.D./D.Sc. / D.Litt./ L.L.D during the last five years"/>
    <n v="25"/>
    <m/>
    <m/>
    <m/>
    <n v="0"/>
    <n v="0"/>
    <m/>
    <m/>
    <m/>
    <m/>
  </r>
  <r>
    <n v="10"/>
    <x v="1"/>
    <x v="5"/>
    <s v="QnM"/>
    <x v="9"/>
    <s v="Average teaching experience of full time teachers (Data to be provided only for the latest completed academic year, in number of years)"/>
    <n v="5"/>
    <m/>
    <m/>
    <m/>
    <n v="0"/>
    <n v="0"/>
    <m/>
    <m/>
    <m/>
    <m/>
  </r>
  <r>
    <n v="11"/>
    <x v="1"/>
    <x v="5"/>
    <s v="QnM"/>
    <x v="10"/>
    <s v="Average teaching experience of full time teachers in the same institution (Data to be provided only for the latest completed academic year, in number of years)"/>
    <n v="5"/>
    <m/>
    <m/>
    <m/>
    <n v="0"/>
    <n v="0"/>
    <m/>
    <m/>
    <m/>
    <m/>
  </r>
  <r>
    <n v="12"/>
    <x v="1"/>
    <x v="6"/>
    <s v="QnM"/>
    <x v="11"/>
    <s v="Average number of days from the date of last semester-end/ year- end examination till the last date of declaration of results during the last five years"/>
    <n v="20"/>
    <n v="35"/>
    <m/>
    <m/>
    <b v="0"/>
    <n v="0"/>
    <n v="0"/>
    <n v="0"/>
    <m/>
    <m/>
  </r>
  <r>
    <n v="13"/>
    <x v="1"/>
    <x v="6"/>
    <s v="QnM"/>
    <x v="12"/>
    <s v="Percentage of student complaints/grievances about evaluation against total number appeared in the examinations during the last five years"/>
    <n v="15"/>
    <m/>
    <m/>
    <m/>
    <n v="0"/>
    <n v="0"/>
    <m/>
    <m/>
    <m/>
    <m/>
  </r>
  <r>
    <n v="14"/>
    <x v="1"/>
    <x v="7"/>
    <s v="QnM"/>
    <x v="13"/>
    <s v="Pass percentage of students (excluding backlog students) (Data for the latest completed academic year)"/>
    <n v="20"/>
    <n v="20"/>
    <m/>
    <m/>
    <n v="0"/>
    <n v="0"/>
    <n v="0"/>
    <n v="0"/>
    <m/>
    <m/>
  </r>
  <r>
    <n v="15"/>
    <x v="1"/>
    <x v="8"/>
    <s v="QnM"/>
    <x v="14"/>
    <s v="Online student satisfaction survey regarding the teaching learning process."/>
    <n v="50"/>
    <n v="50"/>
    <m/>
    <m/>
    <n v="0"/>
    <n v="0"/>
    <n v="0"/>
    <n v="0"/>
    <m/>
    <m/>
  </r>
  <r>
    <n v="16"/>
    <x v="2"/>
    <x v="9"/>
    <s v="QnM"/>
    <x v="15"/>
    <s v="The institution provides seed money to its teachers for research"/>
    <n v="8"/>
    <n v="14"/>
    <n v="104"/>
    <m/>
    <n v="0"/>
    <n v="0"/>
    <n v="0"/>
    <n v="0"/>
    <n v="0"/>
    <n v="0"/>
  </r>
  <r>
    <n v="17"/>
    <x v="2"/>
    <x v="9"/>
    <s v="QnM"/>
    <x v="16"/>
    <s v="Percentage of teachers receiving national/ international fellowship/financial support by various agencies for advanced studies/ research during the last five years"/>
    <n v="6"/>
    <m/>
    <m/>
    <m/>
    <n v="0"/>
    <n v="0"/>
    <m/>
    <m/>
    <m/>
    <m/>
  </r>
  <r>
    <n v="18"/>
    <x v="2"/>
    <x v="10"/>
    <s v="QnM"/>
    <x v="17"/>
    <s v="Research funding received by the institution and its faculties through Government and non-government sources such as industry, corporate houses, international bodies for research project, endowment research chairs during the last five years"/>
    <n v="5"/>
    <n v="10"/>
    <m/>
    <m/>
    <n v="0"/>
    <n v="0"/>
    <n v="0"/>
    <n v="0"/>
    <m/>
    <m/>
  </r>
  <r>
    <n v="19"/>
    <x v="2"/>
    <x v="10"/>
    <s v="QnM"/>
    <x v="18"/>
    <s v="Percentage of teachers having research projects during the last five years"/>
    <n v="2"/>
    <m/>
    <m/>
    <m/>
    <n v="0"/>
    <n v="0"/>
    <m/>
    <m/>
    <m/>
    <m/>
  </r>
  <r>
    <n v="20"/>
    <x v="2"/>
    <x v="10"/>
    <s v="QnM"/>
    <x v="19"/>
    <s v="Percentage of teachers recognised as research guides as in the latest completed academic year"/>
    <n v="3"/>
    <m/>
    <m/>
    <m/>
    <n v="0"/>
    <n v="0"/>
    <m/>
    <m/>
    <m/>
    <m/>
  </r>
  <r>
    <n v="21"/>
    <x v="2"/>
    <x v="11"/>
    <s v="QnM"/>
    <x v="20"/>
    <s v="The Institution ensures implementation of its stated Code of Ethics for research_x000a_3.4.1.1The institution has a stated Code of Ethics for research and the implementation of which is ensured through the following:_x000a_1. Inclusion of research ethics in the research methodology course work_x000a_2. Presence of institutional Ethics committee (Animal, Chemical, Bio-ethics etc.)_x000a_3. Plagiarism check through software_x000a_4. Research Advisory Committee_x000a_Options:_x000a_A. All of the above_x000a_B. Any 3 of the above_x000a_C. Any 2 of the above_x000a_D. Any 1 of the above_x000a_E. None of the above"/>
    <n v="5"/>
    <n v="30"/>
    <m/>
    <m/>
    <n v="0"/>
    <n v="0"/>
    <n v="0"/>
    <n v="0"/>
    <m/>
    <m/>
  </r>
  <r>
    <n v="22"/>
    <x v="2"/>
    <x v="11"/>
    <s v="QnM"/>
    <x v="21"/>
    <s v="Number of candidates registered for Ph.D per teacher (as per the data given w.r.t recognized Ph.D guides/ supervisors provided at 3.2.3 metric) during the last five years"/>
    <n v="5"/>
    <m/>
    <m/>
    <m/>
    <n v="0"/>
    <n v="0"/>
    <m/>
    <m/>
    <m/>
    <m/>
  </r>
  <r>
    <n v="23"/>
    <x v="2"/>
    <x v="11"/>
    <s v="QnM"/>
    <x v="22"/>
    <s v="Number of research papers published per teacher in the Journals as notified on UGC CARE list during the last five years"/>
    <n v="5"/>
    <m/>
    <m/>
    <m/>
    <n v="0"/>
    <n v="0"/>
    <m/>
    <m/>
    <m/>
    <m/>
  </r>
  <r>
    <n v="24"/>
    <x v="2"/>
    <x v="11"/>
    <s v="QnM"/>
    <x v="23"/>
    <s v="Number of books and chapters in edited volumes published per teacher during the last five years"/>
    <n v="5"/>
    <m/>
    <m/>
    <m/>
    <n v="0"/>
    <n v="0"/>
    <m/>
    <m/>
    <m/>
    <m/>
  </r>
  <r>
    <n v="25"/>
    <x v="2"/>
    <x v="11"/>
    <s v="QnM"/>
    <x v="24"/>
    <s v="Bibliometrics of the publications during the last five years based on average Citation index in Scopus/ Web of Science"/>
    <n v="5"/>
    <m/>
    <m/>
    <m/>
    <n v="0"/>
    <n v="0"/>
    <m/>
    <m/>
    <m/>
    <m/>
  </r>
  <r>
    <n v="26"/>
    <x v="2"/>
    <x v="11"/>
    <s v="QnM"/>
    <x v="25"/>
    <s v="Bibliometrics of the publications during the last five years based on Scopus/ Web of Science – h-index of the Institutio"/>
    <n v="5"/>
    <m/>
    <m/>
    <m/>
    <n v="0"/>
    <n v="0"/>
    <m/>
    <m/>
    <m/>
    <m/>
  </r>
  <r>
    <n v="27"/>
    <x v="2"/>
    <x v="12"/>
    <s v="QnM"/>
    <x v="26"/>
    <s v="Revenue generated from consultancy and corporate training during the last five years"/>
    <n v="10"/>
    <n v="10"/>
    <m/>
    <m/>
    <n v="0"/>
    <n v="0"/>
    <n v="0"/>
    <n v="0"/>
    <m/>
    <m/>
  </r>
  <r>
    <n v="28"/>
    <x v="2"/>
    <x v="13"/>
    <s v="QnM"/>
    <x v="27"/>
    <s v="Number of extension and outreach programs conducted by the institution through organized forums including NSS/NCC with involvement of community during the last five years"/>
    <n v="20"/>
    <n v="20"/>
    <m/>
    <m/>
    <n v="0"/>
    <n v="0"/>
    <n v="0"/>
    <n v="0"/>
    <m/>
    <m/>
  </r>
  <r>
    <n v="29"/>
    <x v="2"/>
    <x v="14"/>
    <s v="QnM"/>
    <x v="28"/>
    <s v="Number of functional MoUs/linkages with institutions/ industries in India and abroad for internship, on-the-job training, project work, student / faculty exchange and collaborative research during the last five years"/>
    <n v="20"/>
    <n v="20"/>
    <m/>
    <m/>
    <n v="0"/>
    <n v="0"/>
    <n v="0"/>
    <n v="0"/>
    <m/>
    <m/>
  </r>
  <r>
    <n v="30"/>
    <x v="3"/>
    <x v="15"/>
    <s v="QnM"/>
    <x v="29"/>
    <s v="Percentage of expenditure for infrastructure development and augmentation excluding salary during the last five years"/>
    <n v="10"/>
    <n v="10"/>
    <n v="35"/>
    <m/>
    <n v="0"/>
    <n v="0"/>
    <n v="0"/>
    <n v="0"/>
    <n v="0"/>
    <n v="0"/>
  </r>
  <r>
    <n v="31"/>
    <x v="3"/>
    <x v="16"/>
    <s v="QnM"/>
    <x v="30"/>
    <s v="Percentage of expenditure for purchase of books/ e-books and subscription to journals/e-journals during the last five years"/>
    <n v="5"/>
    <n v="5"/>
    <m/>
    <m/>
    <n v="0"/>
    <n v="0"/>
    <n v="0"/>
    <n v="0"/>
    <m/>
    <m/>
  </r>
  <r>
    <n v="32"/>
    <x v="3"/>
    <x v="17"/>
    <s v="QnM"/>
    <x v="31"/>
    <s v="Student - Computer ratio (Data for the latest completed academic year)"/>
    <n v="10"/>
    <n v="10"/>
    <m/>
    <m/>
    <b v="0"/>
    <n v="0"/>
    <n v="0"/>
    <n v="0"/>
    <m/>
    <m/>
  </r>
  <r>
    <n v="33"/>
    <x v="3"/>
    <x v="18"/>
    <s v="QnM"/>
    <x v="32"/>
    <s v="Percentage expenditure incurred on maintenance of physical facilities and academic support facilities excluding salary component, during the last five years"/>
    <n v="10"/>
    <n v="10"/>
    <m/>
    <m/>
    <n v="0"/>
    <n v="0"/>
    <n v="0"/>
    <n v="0"/>
    <m/>
    <m/>
  </r>
  <r>
    <n v="34"/>
    <x v="4"/>
    <x v="19"/>
    <s v="QnM"/>
    <x v="33"/>
    <s v="Percentage of students benefited by scholarships and freeships provided by the institution, government and non-government bodies, industries, individuals, philanthropists during the last five years"/>
    <n v="11"/>
    <n v="24"/>
    <n v="79"/>
    <m/>
    <n v="0"/>
    <n v="0"/>
    <n v="0"/>
    <n v="0"/>
    <n v="0"/>
    <n v="0"/>
  </r>
  <r>
    <n v="35"/>
    <x v="4"/>
    <x v="19"/>
    <s v="QnM"/>
    <x v="34"/>
    <s v="Following capacity development and skills enhancement activities are organised for improving students’ capability_x000a_1. Soft skills_x000a_2. Language and communication skills_x000a_3. Life skills (Yoga, physical fitness, health and hygiene, self-employment and entrepreneurial skills)_x000a_4. Awareness of trends in technology_x000a_Options:_x000a_A. All of the above_x000a_B. Any 3 of the above_x000a_C. Any 2 of the above_x000a_D. Any 1of the above_x000a_E. None of the above"/>
    <n v="8"/>
    <m/>
    <m/>
    <m/>
    <n v="0"/>
    <n v="0"/>
    <m/>
    <m/>
    <m/>
    <m/>
  </r>
  <r>
    <n v="36"/>
    <x v="4"/>
    <x v="19"/>
    <s v="QnM"/>
    <x v="35"/>
    <s v="The institution adopts the following for redressal of student grievances including sexual harassment and ragging cases_x000a_1. Implementation of guidelines of statutory/regulatory bodies_x000a_2. Organisation wide awareness and undertakings on policies with zero tolerance_x000a_3. Mechanisms for submission of online/offline students’ grievances_x000a_4. Timely redressal of the grievances through appropriate committees_x000a_Options:_x000a_A. All of the above_x000a_B. Any 3 of the above_x000a_C. Any 2 of the above_x000a_D. Any 1 of the above_x000a_E. None of the above"/>
    <n v="5"/>
    <m/>
    <m/>
    <m/>
    <n v="0"/>
    <n v="0"/>
    <m/>
    <m/>
    <m/>
    <m/>
  </r>
  <r>
    <n v="37"/>
    <x v="4"/>
    <x v="20"/>
    <s v="QnM"/>
    <x v="36"/>
    <s v="Percentage of placement of outgoing students and students progressing to higher education during the last five years"/>
    <n v="20"/>
    <n v="30"/>
    <m/>
    <m/>
    <n v="0"/>
    <n v="0"/>
    <n v="0"/>
    <n v="0"/>
    <m/>
    <m/>
  </r>
  <r>
    <n v="38"/>
    <x v="4"/>
    <x v="20"/>
    <s v="QnM"/>
    <x v="37"/>
    <s v="Percentage of students qualifying in state/ national/ international level examinations out of the graduated students during the last five years_x000a_(eg: IIT/JAM/NET/SLET/GATE/GMAT/CAT/ GRE/TOEFL/ IELTS/Civil Services/State government examinations etc.)"/>
    <n v="10"/>
    <m/>
    <m/>
    <m/>
    <n v="0"/>
    <n v="0"/>
    <m/>
    <m/>
    <m/>
    <m/>
  </r>
  <r>
    <n v="39"/>
    <x v="4"/>
    <x v="21"/>
    <s v="QnM"/>
    <x v="38"/>
    <s v="Number of awards/medals for outstanding performance in sports/cultural activities at inter-collegiate / state /national / international events during the last five years"/>
    <n v="15"/>
    <n v="20"/>
    <m/>
    <m/>
    <n v="0"/>
    <n v="0"/>
    <n v="0"/>
    <n v="0"/>
    <m/>
    <m/>
  </r>
  <r>
    <n v="40"/>
    <x v="4"/>
    <x v="21"/>
    <s v="QnM"/>
    <x v="39"/>
    <s v="The institution conducts / organizes following activities:_x000a_1. Sports competitions/events_x000a_2. Cultural competitions/events_x000a_3. Technical fest/Academic fest_x000a_4. Any other events through Active clubs and forums_x000a_Options:_x000a_ A. All four of the above_x000a_ B. Any three of the above_x000a_ C. Any two of the above_x000a_ D. Any one of the above_x000a_ E. None of the above"/>
    <n v="5"/>
    <m/>
    <m/>
    <m/>
    <n v="0"/>
    <n v="0"/>
    <m/>
    <m/>
    <m/>
    <m/>
  </r>
  <r>
    <n v="41"/>
    <x v="4"/>
    <x v="22"/>
    <s v="QnM"/>
    <x v="40"/>
    <s v="Alumni contribution during the last five years to the institution through registered Alumni association"/>
    <n v="5"/>
    <n v="5"/>
    <m/>
    <m/>
    <n v="0"/>
    <n v="0"/>
    <n v="0"/>
    <n v="0"/>
    <m/>
    <m/>
  </r>
  <r>
    <n v="42"/>
    <x v="5"/>
    <x v="23"/>
    <s v="QnM"/>
    <x v="41"/>
    <s v="Institution implements e-governance in its operations_x000a_6.2.2.1 e-governance is implemented covering the following areas of operations:_x000a_1. Administration including complaint management_x000a_2. Finance and Accounts_x000a_3. Student Admission and Support_x000a_4. Examinations_x000a_A. All of the above_x000a_B. Any3 of the above_x000a_C. Any2 of the above_x000a_D. Any1 of the above_x000a_E. None of the above"/>
    <n v="4"/>
    <n v="4"/>
    <n v="44"/>
    <m/>
    <n v="0"/>
    <n v="0"/>
    <n v="0"/>
    <n v="0"/>
    <n v="0"/>
    <n v="0"/>
  </r>
  <r>
    <n v="43"/>
    <x v="5"/>
    <x v="24"/>
    <s v="QnM"/>
    <x v="42"/>
    <s v="Percentage of teachers provided financial support to attend conferences/workshops and towards membership fee of professional bodies during the last five years"/>
    <n v="15"/>
    <n v="25"/>
    <m/>
    <m/>
    <n v="0"/>
    <n v="0"/>
    <n v="0"/>
    <n v="0"/>
    <m/>
    <m/>
  </r>
  <r>
    <n v="44"/>
    <x v="5"/>
    <x v="24"/>
    <s v="QnM"/>
    <x v="43"/>
    <s v="Percentage of teachers undergoing online/ face-to-face Faculty Development Programmes (FDPs)/ Management Development Programmes (MDPs) during the last five year"/>
    <n v="10"/>
    <m/>
    <m/>
    <m/>
    <n v="0"/>
    <n v="0"/>
    <m/>
    <m/>
    <m/>
    <m/>
  </r>
  <r>
    <n v="45"/>
    <x v="5"/>
    <x v="25"/>
    <s v="QnM"/>
    <x v="44"/>
    <s v="Funds / Grants received from government bodies, non-government bodies, and philanthropists during the last five years (not covered in Criterion III and V)"/>
    <n v="5"/>
    <n v="5"/>
    <m/>
    <m/>
    <n v="0"/>
    <n v="0"/>
    <n v="0"/>
    <n v="0"/>
    <m/>
    <m/>
  </r>
  <r>
    <n v="46"/>
    <x v="5"/>
    <x v="26"/>
    <s v="QnM"/>
    <x v="45"/>
    <s v="Quality assurance initiatives of the institution include:_x000a_1. Regular meeting of Internal Quality Assurance Cell (IQAC); quality improvement initiatives identified and implemented_x000a_2. Academic and Administrative Audit (AAA) and follow-up action taken_x000a_3. Collaborative quality initiatives with other institution(s)_x000a_4. Participation in NIRF and other recognized rankings_x000a_5. Any other quality audit recognized by state, national or international agencies _x000a_Options: _x000a_A. Any 4 or more of the above _x000a_B. Any 3 of the above _x000a_C. Any 2 of the above_x000a_D. Any 1 of the above _x000a_E. None of the above"/>
    <n v="10"/>
    <n v="10"/>
    <m/>
    <m/>
    <n v="0"/>
    <n v="0"/>
    <n v="0"/>
    <n v="0"/>
    <m/>
    <m/>
  </r>
  <r>
    <n v="47"/>
    <x v="6"/>
    <x v="27"/>
    <s v="QnM"/>
    <x v="46"/>
    <s v="The Institution has facilities for alternate sources of energy and energy conservation measures _x000a_1. Solar energy _x000a_2. Biogas plant _x000a_3. Wheeling to the Grid _x000a_4. Sensor-based energy conservation _x000a_5. Use of LED bulbs/ power efficient equipment _x000a_6. Wind mill or any other clean green energy _x000a_Options: _x000a_A. Any 4 or more of the above _x000a_B. Any 3 of the above _x000a_C. Any 2 of the above _x000a_D. Any 1of the above _x000a_E. None of the above"/>
    <n v="6"/>
    <n v="21"/>
    <n v="21"/>
    <m/>
    <n v="0"/>
    <n v="0"/>
    <n v="0"/>
    <n v="0"/>
    <n v="0"/>
    <n v="0"/>
  </r>
  <r>
    <n v="48"/>
    <x v="6"/>
    <x v="27"/>
    <s v="QnM"/>
    <x v="47"/>
    <s v="Water conservation facilities available in the Institution:_x000a_1. Rain water harvesting_x000a_2. Borewell /Open well recharge_x000a_3. Construction of tanks and bunds_x000a_4. Waste water recycling_x000a_5. Maintenance of water bodies and distribution system in the campus_x000a_Options:_x000a_A. Any 4 or more of the above_x000a_B. Any 3 of the above_x000a_C. Any 2 of the above_x000a_D. Any 1of the above"/>
    <n v="5"/>
    <m/>
    <m/>
    <m/>
    <n v="0"/>
    <n v="0"/>
    <m/>
    <m/>
    <m/>
    <m/>
  </r>
  <r>
    <n v="49"/>
    <x v="6"/>
    <x v="27"/>
    <s v="QnM"/>
    <x v="48"/>
    <s v="Quality audits on environment and energy are regularly undertaken by the institution_x000a_7.1.6.1.The institutional environment and energy initiatives are confirmed through the following_x000a_1. Green audit / Environmental audit_x000a_2. Energy audit_x000a_3.Clean and green campus recognitions/awards_x000a_4. Beyond the campus environmental promotion and sustainability activities_x000a_Options:_x000a_A. All of the above_x000a_B. Any 3 of the above_x000a_C. Any 2 of the above_x000a_D. Any 1of the above_x000a_E. None of the above"/>
    <n v="5"/>
    <m/>
    <m/>
    <m/>
    <n v="0"/>
    <n v="0"/>
    <m/>
    <m/>
    <m/>
    <m/>
  </r>
  <r>
    <n v="50"/>
    <x v="6"/>
    <x v="27"/>
    <s v="QnM"/>
    <x v="49"/>
    <s v="The Institution has a prescribed code of conduct for students, teachers, administrators and other staff and conducts periodic programmes in this regard._x000a_1. The institutional Code of Conduct principles are displayed on the website_x000a_2. There is a committee to monitor adherence to the institutional Code of Conduct principles_x000a_3. Institution organizes professional ethics programmes for students, teachers, administrators and other staff_x000a_4. Annual awareness programmes on Code of Conduct are organized_x000a_Options:_x000a_A. All of the above_x000a_B. Any 3 of the above_x000a_C. Any 2 of the above_x000a_D. Any 1of the above_x000a_E. None of the above"/>
    <n v="5"/>
    <m/>
    <m/>
    <m/>
    <n v="0"/>
    <n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56:G64" firstHeaderRow="1" firstDataRow="1" firstDataCol="1"/>
  <pivotFields count="16">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1"/>
  </rowFields>
  <rowItems count="8">
    <i>
      <x/>
    </i>
    <i>
      <x v="1"/>
    </i>
    <i>
      <x v="2"/>
    </i>
    <i>
      <x v="3"/>
    </i>
    <i>
      <x v="4"/>
    </i>
    <i>
      <x v="5"/>
    </i>
    <i>
      <x v="6"/>
    </i>
    <i t="grand">
      <x/>
    </i>
  </rowItems>
  <colItems count="1">
    <i/>
  </colItems>
  <dataFields count="1">
    <dataField name="Average of Metric" fld="10" subtotal="average" baseField="1" baseItem="0"/>
  </dataFields>
  <formats count="50">
    <format dxfId="49">
      <pivotArea collapsedLevelsAreSubtotals="1" fieldPosition="0">
        <references count="1">
          <reference field="1" count="1">
            <x v="1"/>
          </reference>
        </references>
      </pivotArea>
    </format>
    <format dxfId="48">
      <pivotArea collapsedLevelsAreSubtotals="1" fieldPosition="0">
        <references count="1">
          <reference field="1" count="1">
            <x v="3"/>
          </reference>
        </references>
      </pivotArea>
    </format>
    <format dxfId="47">
      <pivotArea collapsedLevelsAreSubtotals="1" fieldPosition="0">
        <references count="1">
          <reference field="1" count="1">
            <x v="4"/>
          </reference>
        </references>
      </pivotArea>
    </format>
    <format dxfId="46">
      <pivotArea dataOnly="0" labelOnly="1" outline="0" axis="axisValues" fieldPosition="0"/>
    </format>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outline="0" axis="axisValues"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outline="0" axis="axisValues"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outline="0" axis="axisValues"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grandRow="1" outline="0"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98:G149" firstHeaderRow="1" firstDataRow="1" firstDataCol="1"/>
  <pivotFields count="16">
    <pivotField showAll="0"/>
    <pivotField showAll="0"/>
    <pivotField showAll="0"/>
    <pivotField showAll="0"/>
    <pivotField axis="axisRow" showAll="0"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9"/>
        <item x="46"/>
        <item x="47"/>
        <item x="48"/>
        <item t="default"/>
      </items>
    </pivotField>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etric" fld="10" subtotal="average" baseField="4" baseItem="0"/>
  </dataFields>
  <formats count="50">
    <format dxfId="99">
      <pivotArea dataOnly="0" labelOnly="1" outline="0" axis="axisValues" fieldPosition="0"/>
    </format>
    <format dxfId="98">
      <pivotArea dataOnly="0" labelOnly="1" outline="0" axis="axisValues" fieldPosition="0"/>
    </format>
    <format dxfId="97">
      <pivotArea field="4" type="button" dataOnly="0" labelOnly="1" outline="0" axis="axisRow" fieldPosition="0"/>
    </format>
    <format dxfId="96">
      <pivotArea dataOnly="0" labelOnly="1" fieldPosition="0">
        <references count="1">
          <reference field="4" count="0"/>
        </references>
      </pivotArea>
    </format>
    <format dxfId="95">
      <pivotArea dataOnly="0" labelOnly="1" grandRow="1" outline="0" fieldPosition="0"/>
    </format>
    <format dxfId="94">
      <pivotArea field="4" type="button" dataOnly="0" labelOnly="1" outline="0" axis="axisRow" fieldPosition="0"/>
    </format>
    <format dxfId="93">
      <pivotArea dataOnly="0" labelOnly="1" fieldPosition="0">
        <references count="1">
          <reference field="4" count="0"/>
        </references>
      </pivotArea>
    </format>
    <format dxfId="92">
      <pivotArea dataOnly="0" labelOnly="1" grandRow="1" outline="0" fieldPosition="0"/>
    </format>
    <format dxfId="91">
      <pivotArea field="4" type="button" dataOnly="0" labelOnly="1" outline="0" axis="axisRow" fieldPosition="0"/>
    </format>
    <format dxfId="90">
      <pivotArea dataOnly="0" labelOnly="1" fieldPosition="0">
        <references count="1">
          <reference field="4" count="37">
            <x v="0"/>
            <x v="1"/>
            <x v="2"/>
            <x v="3"/>
            <x v="4"/>
            <x v="5"/>
            <x v="6"/>
            <x v="7"/>
            <x v="8"/>
            <x v="9"/>
            <x v="11"/>
            <x v="12"/>
            <x v="14"/>
            <x v="15"/>
            <x v="16"/>
            <x v="17"/>
            <x v="18"/>
            <x v="19"/>
            <x v="20"/>
            <x v="21"/>
            <x v="22"/>
            <x v="23"/>
            <x v="24"/>
            <x v="25"/>
            <x v="26"/>
            <x v="27"/>
            <x v="31"/>
            <x v="32"/>
            <x v="33"/>
            <x v="34"/>
            <x v="35"/>
            <x v="36"/>
            <x v="37"/>
            <x v="38"/>
            <x v="42"/>
            <x v="43"/>
            <x v="47"/>
          </reference>
        </references>
      </pivotArea>
    </format>
    <format dxfId="89">
      <pivotArea dataOnly="0" labelOnly="1" fieldPosition="0">
        <references count="1">
          <reference field="4" count="8">
            <x v="28"/>
            <x v="30"/>
            <x v="39"/>
            <x v="44"/>
            <x v="45"/>
            <x v="46"/>
            <x v="48"/>
            <x v="49"/>
          </reference>
        </references>
      </pivotArea>
    </format>
    <format dxfId="88">
      <pivotArea dataOnly="0" labelOnly="1" grandRow="1" outline="0" fieldPosition="0"/>
    </format>
    <format dxfId="87">
      <pivotArea type="all" dataOnly="0" outline="0" fieldPosition="0"/>
    </format>
    <format dxfId="86">
      <pivotArea outline="0" collapsedLevelsAreSubtotals="1" fieldPosition="0"/>
    </format>
    <format dxfId="85">
      <pivotArea field="4" type="button" dataOnly="0" labelOnly="1" outline="0" axis="axisRow" fieldPosition="0"/>
    </format>
    <format dxfId="84">
      <pivotArea dataOnly="0" labelOnly="1" outline="0" axis="axisValues" fieldPosition="0"/>
    </format>
    <format dxfId="83">
      <pivotArea dataOnly="0" labelOnly="1" fieldPosition="0">
        <references count="1">
          <reference field="4" count="31">
            <x v="0"/>
            <x v="1"/>
            <x v="2"/>
            <x v="3"/>
            <x v="4"/>
            <x v="5"/>
            <x v="6"/>
            <x v="7"/>
            <x v="8"/>
            <x v="9"/>
            <x v="11"/>
            <x v="12"/>
            <x v="14"/>
            <x v="15"/>
            <x v="16"/>
            <x v="17"/>
            <x v="18"/>
            <x v="19"/>
            <x v="20"/>
            <x v="21"/>
            <x v="22"/>
            <x v="23"/>
            <x v="24"/>
            <x v="25"/>
            <x v="26"/>
            <x v="27"/>
            <x v="28"/>
            <x v="30"/>
            <x v="31"/>
            <x v="32"/>
            <x v="33"/>
          </reference>
        </references>
      </pivotArea>
    </format>
    <format dxfId="82">
      <pivotArea dataOnly="0" labelOnly="1" fieldPosition="0">
        <references count="1">
          <reference field="4" count="14">
            <x v="34"/>
            <x v="35"/>
            <x v="36"/>
            <x v="37"/>
            <x v="38"/>
            <x v="39"/>
            <x v="42"/>
            <x v="43"/>
            <x v="44"/>
            <x v="45"/>
            <x v="46"/>
            <x v="47"/>
            <x v="48"/>
            <x v="49"/>
          </reference>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4" type="button" dataOnly="0" labelOnly="1" outline="0" axis="axisRow" fieldPosition="0"/>
    </format>
    <format dxfId="76">
      <pivotArea dataOnly="0" labelOnly="1" outline="0" axis="axisValues" fieldPosition="0"/>
    </format>
    <format dxfId="75">
      <pivotArea dataOnly="0" labelOnly="1" fieldPosition="0">
        <references count="1">
          <reference field="4" count="31">
            <x v="0"/>
            <x v="1"/>
            <x v="2"/>
            <x v="3"/>
            <x v="4"/>
            <x v="5"/>
            <x v="6"/>
            <x v="7"/>
            <x v="8"/>
            <x v="9"/>
            <x v="11"/>
            <x v="12"/>
            <x v="14"/>
            <x v="15"/>
            <x v="16"/>
            <x v="17"/>
            <x v="18"/>
            <x v="19"/>
            <x v="20"/>
            <x v="21"/>
            <x v="22"/>
            <x v="23"/>
            <x v="24"/>
            <x v="25"/>
            <x v="26"/>
            <x v="27"/>
            <x v="28"/>
            <x v="30"/>
            <x v="31"/>
            <x v="32"/>
            <x v="33"/>
          </reference>
        </references>
      </pivotArea>
    </format>
    <format dxfId="74">
      <pivotArea dataOnly="0" labelOnly="1" fieldPosition="0">
        <references count="1">
          <reference field="4" count="14">
            <x v="34"/>
            <x v="35"/>
            <x v="36"/>
            <x v="37"/>
            <x v="38"/>
            <x v="39"/>
            <x v="42"/>
            <x v="43"/>
            <x v="44"/>
            <x v="45"/>
            <x v="46"/>
            <x v="47"/>
            <x v="48"/>
            <x v="49"/>
          </reference>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outline="0" axis="axisValues" fieldPosition="0"/>
    </format>
    <format dxfId="67">
      <pivotArea dataOnly="0" labelOnly="1" fieldPosition="0">
        <references count="1">
          <reference field="4" count="31">
            <x v="0"/>
            <x v="1"/>
            <x v="2"/>
            <x v="3"/>
            <x v="4"/>
            <x v="5"/>
            <x v="6"/>
            <x v="7"/>
            <x v="8"/>
            <x v="9"/>
            <x v="11"/>
            <x v="12"/>
            <x v="14"/>
            <x v="15"/>
            <x v="16"/>
            <x v="17"/>
            <x v="18"/>
            <x v="19"/>
            <x v="20"/>
            <x v="21"/>
            <x v="22"/>
            <x v="23"/>
            <x v="24"/>
            <x v="25"/>
            <x v="26"/>
            <x v="27"/>
            <x v="28"/>
            <x v="30"/>
            <x v="31"/>
            <x v="32"/>
            <x v="33"/>
          </reference>
        </references>
      </pivotArea>
    </format>
    <format dxfId="66">
      <pivotArea dataOnly="0" labelOnly="1" fieldPosition="0">
        <references count="1">
          <reference field="4" count="14">
            <x v="34"/>
            <x v="35"/>
            <x v="36"/>
            <x v="37"/>
            <x v="38"/>
            <x v="39"/>
            <x v="42"/>
            <x v="43"/>
            <x v="44"/>
            <x v="45"/>
            <x v="46"/>
            <x v="47"/>
            <x v="48"/>
            <x v="49"/>
          </reference>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outline="0" axis="axisValues" fieldPosition="0"/>
    </format>
    <format dxfId="59">
      <pivotArea dataOnly="0" labelOnly="1" fieldPosition="0">
        <references count="1">
          <reference field="4" count="31">
            <x v="0"/>
            <x v="1"/>
            <x v="2"/>
            <x v="3"/>
            <x v="4"/>
            <x v="5"/>
            <x v="6"/>
            <x v="7"/>
            <x v="8"/>
            <x v="9"/>
            <x v="11"/>
            <x v="12"/>
            <x v="14"/>
            <x v="15"/>
            <x v="16"/>
            <x v="17"/>
            <x v="18"/>
            <x v="19"/>
            <x v="20"/>
            <x v="21"/>
            <x v="22"/>
            <x v="23"/>
            <x v="24"/>
            <x v="25"/>
            <x v="26"/>
            <x v="27"/>
            <x v="28"/>
            <x v="30"/>
            <x v="31"/>
            <x v="32"/>
            <x v="33"/>
          </reference>
        </references>
      </pivotArea>
    </format>
    <format dxfId="58">
      <pivotArea dataOnly="0" labelOnly="1" fieldPosition="0">
        <references count="1">
          <reference field="4" count="14">
            <x v="34"/>
            <x v="35"/>
            <x v="36"/>
            <x v="37"/>
            <x v="38"/>
            <x v="39"/>
            <x v="42"/>
            <x v="43"/>
            <x v="44"/>
            <x v="45"/>
            <x v="46"/>
            <x v="47"/>
            <x v="48"/>
            <x v="49"/>
          </reference>
        </references>
      </pivotArea>
    </format>
    <format dxfId="57">
      <pivotArea dataOnly="0" labelOnly="1" grandRow="1" outline="0" fieldPosition="0"/>
    </format>
    <format dxfId="56">
      <pivotArea dataOnly="0" labelOnly="1" outline="0" axis="axisValues" fieldPosition="0"/>
    </format>
    <format dxfId="55">
      <pivotArea field="4" type="button" dataOnly="0" labelOnly="1" outline="0" axis="axisRow" fieldPosition="0"/>
    </format>
    <format dxfId="54">
      <pivotArea dataOnly="0" labelOnly="1" fieldPosition="0">
        <references count="1">
          <reference field="4" count="0"/>
        </references>
      </pivotArea>
    </format>
    <format dxfId="53">
      <pivotArea dataOnly="0" labelOnly="1" grandRow="1" outline="0" fieldPosition="0"/>
    </format>
    <format dxfId="52">
      <pivotArea field="4" type="button" dataOnly="0" labelOnly="1" outline="0" axis="axisRow" fieldPosition="0"/>
    </format>
    <format dxfId="51">
      <pivotArea dataOnly="0" labelOnly="1" fieldPosition="0">
        <references count="1">
          <reference field="4" count="0"/>
        </references>
      </pivotArea>
    </format>
    <format dxfId="50">
      <pivotArea dataOnly="0" labelOnly="1" grandRow="1" outline="0"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71:G97" firstHeaderRow="1" firstDataRow="1" firstDataCol="1"/>
  <pivotFields count="16">
    <pivotField showAll="0"/>
    <pivotField showAll="0"/>
    <pivotField axis="axisRow" showAll="0">
      <items count="29">
        <item x="0"/>
        <item x="1"/>
        <item x="2"/>
        <item x="3"/>
        <item x="4"/>
        <item x="5"/>
        <item x="7"/>
        <item x="8"/>
        <item x="9"/>
        <item x="10"/>
        <item x="15"/>
        <item x="17"/>
        <item x="18"/>
        <item x="19"/>
        <item x="20"/>
        <item x="21"/>
        <item x="23"/>
        <item x="24"/>
        <item x="26"/>
        <item x="27"/>
        <item x="6"/>
        <item x="11"/>
        <item x="12"/>
        <item x="13"/>
        <item x="14"/>
        <item x="16"/>
        <item x="22"/>
        <item x="25"/>
        <item t="default"/>
      </items>
    </pivotField>
    <pivotField showAll="0"/>
    <pivotField showAll="0"/>
    <pivotField showAll="0"/>
    <pivotField showAll="0"/>
    <pivotField showAll="0"/>
    <pivotField showAll="0"/>
    <pivotField showAll="0" defaultSubtotal="0"/>
    <pivotField dataField="1" showAll="0"/>
    <pivotField showAll="0" defaultSubtotal="0"/>
    <pivotField showAll="0" defaultSubtotal="0"/>
    <pivotField showAll="0" defaultSubtotal="0"/>
    <pivotField showAll="0" defaultSubtotal="0"/>
    <pivotField showAll="0" defaultSubtotal="0"/>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Metric" fld="10" subtotal="average" baseField="2" baseItem="0"/>
  </dataFields>
  <formats count="43">
    <format dxfId="142">
      <pivotArea dataOnly="0" labelOnly="1" outline="0" axis="axisValues" fieldPosition="0"/>
    </format>
    <format dxfId="141">
      <pivotArea dataOnly="0" labelOnly="1" outline="0" axis="axisValues" fieldPosition="0"/>
    </format>
    <format dxfId="140">
      <pivotArea field="2" type="button" dataOnly="0" labelOnly="1" outline="0" axis="axisRow" fieldPosition="0"/>
    </format>
    <format dxfId="139">
      <pivotArea dataOnly="0" labelOnly="1" fieldPosition="0">
        <references count="1">
          <reference field="2" count="0"/>
        </references>
      </pivotArea>
    </format>
    <format dxfId="138">
      <pivotArea dataOnly="0" labelOnly="1" grandRow="1" outline="0" fieldPosition="0"/>
    </format>
    <format dxfId="137">
      <pivotArea field="2" type="button" dataOnly="0" labelOnly="1" outline="0" axis="axisRow" fieldPosition="0"/>
    </format>
    <format dxfId="136">
      <pivotArea dataOnly="0" labelOnly="1" fieldPosition="0">
        <references count="1">
          <reference field="2" count="0"/>
        </references>
      </pivotArea>
    </format>
    <format dxfId="135">
      <pivotArea dataOnly="0" labelOnly="1" grandRow="1" outline="0"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grandRow="1" outline="0" fieldPosition="0"/>
    </format>
    <format dxfId="131">
      <pivotArea type="all" dataOnly="0" outline="0" fieldPosition="0"/>
    </format>
    <format dxfId="130">
      <pivotArea outline="0" collapsedLevelsAreSubtotals="1" fieldPosition="0"/>
    </format>
    <format dxfId="129">
      <pivotArea field="2" type="button" dataOnly="0" labelOnly="1" outline="0" axis="axisRow" fieldPosition="0"/>
    </format>
    <format dxfId="128">
      <pivotArea dataOnly="0" labelOnly="1" outline="0" axis="axisValues" fieldPosition="0"/>
    </format>
    <format dxfId="127">
      <pivotArea dataOnly="0" labelOnly="1" fieldPosition="0">
        <references count="1">
          <reference field="2" count="0"/>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2" type="button" dataOnly="0" labelOnly="1" outline="0" axis="axisRow" fieldPosition="0"/>
    </format>
    <format dxfId="121">
      <pivotArea dataOnly="0" labelOnly="1" outline="0" axis="axisValues"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2" type="button" dataOnly="0" labelOnly="1" outline="0" axis="axisRow" fieldPosition="0"/>
    </format>
    <format dxfId="114">
      <pivotArea dataOnly="0" labelOnly="1" outline="0" axis="axisValues"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dataOnly="0" labelOnly="1" outline="0" axis="axisValues" fieldPosition="0"/>
    </format>
    <format dxfId="106">
      <pivotArea dataOnly="0" labelOnly="1" fieldPosition="0">
        <references count="1">
          <reference field="2" count="0"/>
        </references>
      </pivotArea>
    </format>
    <format dxfId="105">
      <pivotArea dataOnly="0" labelOnly="1" grandRow="1" outline="0" fieldPosition="0"/>
    </format>
    <format dxfId="104">
      <pivotArea dataOnly="0" labelOnly="1" outline="0" axis="axisValues" fieldPosition="0"/>
    </format>
    <format dxfId="103">
      <pivotArea field="2" type="button" dataOnly="0" labelOnly="1" outline="0" axis="axisRow" fieldPosition="0"/>
    </format>
    <format dxfId="102">
      <pivotArea dataOnly="0" labelOnly="1" fieldPosition="0">
        <references count="1">
          <reference field="2" count="26">
            <x v="0"/>
            <x v="1"/>
            <x v="2"/>
            <x v="3"/>
            <x v="4"/>
            <x v="5"/>
            <x v="6"/>
            <x v="7"/>
            <x v="8"/>
            <x v="9"/>
            <x v="10"/>
            <x v="11"/>
            <x v="12"/>
            <x v="13"/>
            <x v="14"/>
            <x v="15"/>
            <x v="16"/>
            <x v="17"/>
            <x v="18"/>
            <x v="19"/>
            <x v="20"/>
            <x v="21"/>
            <x v="22"/>
            <x v="23"/>
            <x v="24"/>
            <x v="25"/>
          </reference>
        </references>
      </pivotArea>
    </format>
    <format dxfId="101">
      <pivotArea field="2" type="button" dataOnly="0" labelOnly="1" outline="0" axis="axisRow" fieldPosition="0"/>
    </format>
    <format dxfId="100">
      <pivotArea dataOnly="0" labelOnly="1" fieldPosition="0">
        <references count="1">
          <reference field="2" count="26">
            <x v="0"/>
            <x v="1"/>
            <x v="2"/>
            <x v="3"/>
            <x v="4"/>
            <x v="5"/>
            <x v="6"/>
            <x v="7"/>
            <x v="8"/>
            <x v="9"/>
            <x v="10"/>
            <x v="11"/>
            <x v="12"/>
            <x v="13"/>
            <x v="14"/>
            <x v="15"/>
            <x v="16"/>
            <x v="17"/>
            <x v="18"/>
            <x v="19"/>
            <x v="20"/>
            <x v="21"/>
            <x v="22"/>
            <x v="23"/>
            <x v="24"/>
            <x v="25"/>
          </reference>
        </references>
      </pivotArea>
    </format>
  </formats>
  <chartFormats count="3">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9"/>
          </reference>
        </references>
      </pivotArea>
    </chartFormat>
    <chartFormat chart="1" format="3">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69"/>
  <sheetViews>
    <sheetView view="pageBreakPreview" topLeftCell="A52" zoomScaleNormal="100" zoomScaleSheetLayoutView="100" workbookViewId="0">
      <selection activeCell="A65" sqref="A65:C67"/>
    </sheetView>
  </sheetViews>
  <sheetFormatPr defaultRowHeight="15" x14ac:dyDescent="0.25"/>
  <cols>
    <col min="1" max="1" width="4" style="2" bestFit="1" customWidth="1"/>
    <col min="2" max="2" width="46" bestFit="1" customWidth="1"/>
    <col min="3" max="3" width="10.5703125" style="2" bestFit="1" customWidth="1"/>
    <col min="4" max="4" width="15.28515625" style="2" bestFit="1" customWidth="1"/>
    <col min="5" max="5" width="17.42578125" style="2" bestFit="1" customWidth="1"/>
    <col min="6" max="6" width="1.5703125" customWidth="1"/>
    <col min="7" max="7" width="20.28515625" bestFit="1" customWidth="1"/>
    <col min="9" max="9" width="14.42578125" bestFit="1" customWidth="1"/>
  </cols>
  <sheetData>
    <row r="5" spans="1:9" s="1" customFormat="1" ht="60" x14ac:dyDescent="0.25">
      <c r="A5" s="10" t="s">
        <v>105</v>
      </c>
      <c r="B5" s="10" t="s">
        <v>64</v>
      </c>
      <c r="C5" s="11" t="s">
        <v>72</v>
      </c>
      <c r="D5" s="11" t="s">
        <v>102</v>
      </c>
      <c r="E5" s="11" t="s">
        <v>101</v>
      </c>
      <c r="G5" s="8" t="s">
        <v>95</v>
      </c>
      <c r="H5" s="8" t="s">
        <v>96</v>
      </c>
      <c r="I5" s="9" t="s">
        <v>80</v>
      </c>
    </row>
    <row r="6" spans="1:9" x14ac:dyDescent="0.25">
      <c r="A6" s="5">
        <v>1</v>
      </c>
      <c r="B6" s="3" t="s">
        <v>73</v>
      </c>
      <c r="C6" s="5">
        <v>100</v>
      </c>
      <c r="D6" s="5" t="e">
        <f>SUM(#REF!)</f>
        <v>#REF!</v>
      </c>
      <c r="E6" s="15" t="e">
        <f>D6/C6</f>
        <v>#REF!</v>
      </c>
      <c r="G6" s="7" t="s">
        <v>81</v>
      </c>
      <c r="H6" s="7" t="s">
        <v>82</v>
      </c>
      <c r="I6" s="7" t="s">
        <v>83</v>
      </c>
    </row>
    <row r="7" spans="1:9" x14ac:dyDescent="0.25">
      <c r="A7" s="5">
        <v>2</v>
      </c>
      <c r="B7" s="6" t="s">
        <v>74</v>
      </c>
      <c r="C7" s="5">
        <v>350</v>
      </c>
      <c r="D7" s="5" t="e">
        <f>SUM(#REF!)</f>
        <v>#REF!</v>
      </c>
      <c r="E7" s="15" t="e">
        <f t="shared" ref="E7:E12" si="0">D7/C7</f>
        <v>#REF!</v>
      </c>
      <c r="G7" s="7" t="s">
        <v>84</v>
      </c>
      <c r="H7" s="7" t="s">
        <v>91</v>
      </c>
      <c r="I7" s="7" t="s">
        <v>83</v>
      </c>
    </row>
    <row r="8" spans="1:9" x14ac:dyDescent="0.25">
      <c r="A8" s="5">
        <v>3</v>
      </c>
      <c r="B8" s="6" t="s">
        <v>75</v>
      </c>
      <c r="C8" s="5">
        <v>110</v>
      </c>
      <c r="D8" s="5" t="e">
        <f>SUM(#REF!)</f>
        <v>#REF!</v>
      </c>
      <c r="E8" s="15" t="e">
        <f t="shared" si="0"/>
        <v>#REF!</v>
      </c>
      <c r="G8" s="7" t="s">
        <v>85</v>
      </c>
      <c r="H8" s="7" t="s">
        <v>67</v>
      </c>
      <c r="I8" s="7" t="s">
        <v>83</v>
      </c>
    </row>
    <row r="9" spans="1:9" x14ac:dyDescent="0.25">
      <c r="A9" s="5">
        <v>4</v>
      </c>
      <c r="B9" s="6" t="s">
        <v>76</v>
      </c>
      <c r="C9" s="5">
        <v>100</v>
      </c>
      <c r="D9" s="5" t="e">
        <f>SUM(#REF!)</f>
        <v>#REF!</v>
      </c>
      <c r="E9" s="15" t="e">
        <f t="shared" si="0"/>
        <v>#REF!</v>
      </c>
      <c r="G9" s="7" t="s">
        <v>86</v>
      </c>
      <c r="H9" s="7" t="s">
        <v>92</v>
      </c>
      <c r="I9" s="7" t="s">
        <v>83</v>
      </c>
    </row>
    <row r="10" spans="1:9" x14ac:dyDescent="0.25">
      <c r="A10" s="5">
        <v>5</v>
      </c>
      <c r="B10" s="6" t="s">
        <v>77</v>
      </c>
      <c r="C10" s="5">
        <v>140</v>
      </c>
      <c r="D10" s="5" t="e">
        <f>SUM(#REF!)</f>
        <v>#REF!</v>
      </c>
      <c r="E10" s="15" t="e">
        <f t="shared" si="0"/>
        <v>#REF!</v>
      </c>
      <c r="G10" s="7" t="s">
        <v>87</v>
      </c>
      <c r="H10" s="7" t="s">
        <v>93</v>
      </c>
      <c r="I10" s="7" t="s">
        <v>83</v>
      </c>
    </row>
    <row r="11" spans="1:9" x14ac:dyDescent="0.25">
      <c r="A11" s="5">
        <v>6</v>
      </c>
      <c r="B11" s="6" t="s">
        <v>78</v>
      </c>
      <c r="C11" s="5">
        <v>100</v>
      </c>
      <c r="D11" s="5" t="e">
        <f>SUM(#REF!)</f>
        <v>#REF!</v>
      </c>
      <c r="E11" s="15" t="e">
        <f t="shared" si="0"/>
        <v>#REF!</v>
      </c>
      <c r="G11" s="7" t="s">
        <v>88</v>
      </c>
      <c r="H11" s="7" t="s">
        <v>68</v>
      </c>
      <c r="I11" s="7" t="s">
        <v>83</v>
      </c>
    </row>
    <row r="12" spans="1:9" x14ac:dyDescent="0.25">
      <c r="A12" s="5">
        <v>7</v>
      </c>
      <c r="B12" s="6" t="s">
        <v>79</v>
      </c>
      <c r="C12" s="5">
        <v>100</v>
      </c>
      <c r="D12" s="5" t="e">
        <f>SUM(#REF!)</f>
        <v>#REF!</v>
      </c>
      <c r="E12" s="15" t="e">
        <f t="shared" si="0"/>
        <v>#REF!</v>
      </c>
      <c r="G12" s="7" t="s">
        <v>90</v>
      </c>
      <c r="H12" s="7" t="s">
        <v>70</v>
      </c>
      <c r="I12" s="7" t="s">
        <v>83</v>
      </c>
    </row>
    <row r="13" spans="1:9" ht="15.75" thickBot="1" x14ac:dyDescent="0.3">
      <c r="C13" s="7">
        <f>SUM(C6:C12)</f>
        <v>1000</v>
      </c>
      <c r="D13" s="16" t="e">
        <f>SUM(D6:D12)</f>
        <v>#REF!</v>
      </c>
      <c r="E13" s="17" t="e">
        <f>D13/C13</f>
        <v>#REF!</v>
      </c>
      <c r="G13" s="7" t="s">
        <v>89</v>
      </c>
      <c r="H13" s="7" t="s">
        <v>69</v>
      </c>
      <c r="I13" s="7" t="s">
        <v>94</v>
      </c>
    </row>
    <row r="14" spans="1:9" ht="15.75" thickBot="1" x14ac:dyDescent="0.3">
      <c r="D14" s="18" t="s">
        <v>66</v>
      </c>
      <c r="E14" s="19" t="e">
        <f>IF(AND($E$13&lt;=4,$E$13&gt;=3.51),"A++",IF(AND($E$13&lt;=3.5,$E$13&gt;=3.26),"A+",IF(AND($E$13&lt;=3.25,$E$13&gt;3.01),"A",IF(AND($E$13&lt;=3,$E$13&gt;=2.76),"B++",IF(AND($E$13&lt;=2.75,$E$13&gt;=2.51),"B+",IF(AND($E$13&lt;=2.5,$E$13&gt;=2.01),"B",IF(AND($E$13&lt;=2,$E$13&gt;=1.51),"C","D")))))))</f>
        <v>#REF!</v>
      </c>
    </row>
    <row r="15" spans="1:9" x14ac:dyDescent="0.25">
      <c r="D15" s="13"/>
      <c r="E15" s="12"/>
    </row>
    <row r="16" spans="1:9" s="1" customFormat="1" ht="75" x14ac:dyDescent="0.25">
      <c r="A16" s="10" t="s">
        <v>105</v>
      </c>
      <c r="B16" s="10" t="s">
        <v>97</v>
      </c>
      <c r="C16" s="11" t="s">
        <v>98</v>
      </c>
      <c r="D16" s="11" t="s">
        <v>99</v>
      </c>
      <c r="E16" s="11" t="s">
        <v>100</v>
      </c>
    </row>
    <row r="17" spans="1:5" s="1" customFormat="1" x14ac:dyDescent="0.25">
      <c r="A17" s="82" t="s">
        <v>103</v>
      </c>
      <c r="B17" s="82"/>
      <c r="C17" s="82"/>
      <c r="D17" s="82"/>
      <c r="E17" s="82"/>
    </row>
    <row r="18" spans="1:5" x14ac:dyDescent="0.25">
      <c r="A18" s="5">
        <v>1.1000000000000001</v>
      </c>
      <c r="B18" s="3" t="s">
        <v>149</v>
      </c>
      <c r="C18" s="7">
        <v>20</v>
      </c>
      <c r="D18" s="83" t="e">
        <f>SUM(#REF!)</f>
        <v>#REF!</v>
      </c>
      <c r="E18" s="84"/>
    </row>
    <row r="19" spans="1:5" x14ac:dyDescent="0.25">
      <c r="A19" s="5">
        <v>1.2</v>
      </c>
      <c r="B19" s="3" t="s">
        <v>150</v>
      </c>
      <c r="C19" s="7">
        <v>30</v>
      </c>
      <c r="D19" s="83" t="e">
        <f>SUM(#REF!)</f>
        <v>#REF!</v>
      </c>
      <c r="E19" s="84"/>
    </row>
    <row r="20" spans="1:5" x14ac:dyDescent="0.25">
      <c r="A20" s="5">
        <v>1.3</v>
      </c>
      <c r="B20" s="3" t="s">
        <v>34</v>
      </c>
      <c r="C20" s="7">
        <v>30</v>
      </c>
      <c r="D20" s="83" t="e">
        <f>SUM(#REF!)</f>
        <v>#REF!</v>
      </c>
      <c r="E20" s="84"/>
    </row>
    <row r="21" spans="1:5" x14ac:dyDescent="0.25">
      <c r="A21" s="5">
        <v>1.4</v>
      </c>
      <c r="B21" s="3" t="s">
        <v>35</v>
      </c>
      <c r="C21" s="7">
        <v>20</v>
      </c>
      <c r="D21" s="83" t="e">
        <f>SUM(#REF!)</f>
        <v>#REF!</v>
      </c>
      <c r="E21" s="84"/>
    </row>
    <row r="22" spans="1:5" ht="15.75" thickBot="1" x14ac:dyDescent="0.3">
      <c r="C22" s="7">
        <f>SUM(C18:C21)</f>
        <v>100</v>
      </c>
      <c r="D22" s="85" t="e">
        <f>SUM(D18:D21)</f>
        <v>#REF!</v>
      </c>
      <c r="E22" s="86"/>
    </row>
    <row r="23" spans="1:5" ht="15.75" thickBot="1" x14ac:dyDescent="0.3">
      <c r="D23" s="18" t="s">
        <v>66</v>
      </c>
      <c r="E23" s="19" t="s">
        <v>151</v>
      </c>
    </row>
    <row r="24" spans="1:5" x14ac:dyDescent="0.25">
      <c r="A24" s="82" t="s">
        <v>104</v>
      </c>
      <c r="B24" s="82"/>
      <c r="C24" s="82"/>
      <c r="D24" s="82"/>
      <c r="E24" s="82"/>
    </row>
    <row r="25" spans="1:5" x14ac:dyDescent="0.25">
      <c r="A25" s="7">
        <v>2.1</v>
      </c>
      <c r="B25" s="3" t="s">
        <v>110</v>
      </c>
      <c r="C25" s="7">
        <v>40</v>
      </c>
      <c r="D25" s="83" t="e">
        <f>SUM(#REF!)</f>
        <v>#REF!</v>
      </c>
      <c r="E25" s="84"/>
    </row>
    <row r="26" spans="1:5" x14ac:dyDescent="0.25">
      <c r="A26" s="7">
        <v>2.2000000000000002</v>
      </c>
      <c r="B26" s="3" t="s">
        <v>111</v>
      </c>
      <c r="C26" s="7">
        <v>40</v>
      </c>
      <c r="D26" s="83" t="e">
        <f>SUM(#REF!)</f>
        <v>#REF!</v>
      </c>
      <c r="E26" s="84"/>
    </row>
    <row r="27" spans="1:5" x14ac:dyDescent="0.25">
      <c r="A27" s="7">
        <v>2.2999999999999998</v>
      </c>
      <c r="B27" s="3" t="s">
        <v>112</v>
      </c>
      <c r="C27" s="7">
        <v>40</v>
      </c>
      <c r="D27" s="83" t="e">
        <f>SUM(#REF!)</f>
        <v>#REF!</v>
      </c>
      <c r="E27" s="84"/>
    </row>
    <row r="28" spans="1:5" x14ac:dyDescent="0.25">
      <c r="A28" s="7">
        <v>2.4</v>
      </c>
      <c r="B28" s="3" t="s">
        <v>106</v>
      </c>
      <c r="C28" s="7">
        <v>40</v>
      </c>
      <c r="D28" s="83" t="e">
        <f>SUM(#REF!)</f>
        <v>#REF!</v>
      </c>
      <c r="E28" s="84"/>
    </row>
    <row r="29" spans="1:5" x14ac:dyDescent="0.25">
      <c r="A29" s="7">
        <v>2.5</v>
      </c>
      <c r="B29" s="3" t="s">
        <v>107</v>
      </c>
      <c r="C29" s="7">
        <v>40</v>
      </c>
      <c r="D29" s="83" t="e">
        <f>SUM(#REF!)</f>
        <v>#REF!</v>
      </c>
      <c r="E29" s="84"/>
    </row>
    <row r="30" spans="1:5" x14ac:dyDescent="0.25">
      <c r="A30" s="7">
        <v>2.6</v>
      </c>
      <c r="B30" s="3" t="s">
        <v>108</v>
      </c>
      <c r="C30" s="7">
        <v>90</v>
      </c>
      <c r="D30" s="83" t="e">
        <f>SUM(#REF!)</f>
        <v>#REF!</v>
      </c>
      <c r="E30" s="84"/>
    </row>
    <row r="31" spans="1:5" x14ac:dyDescent="0.25">
      <c r="A31" s="7">
        <v>2.7</v>
      </c>
      <c r="B31" s="3" t="s">
        <v>109</v>
      </c>
      <c r="C31" s="7">
        <v>60</v>
      </c>
      <c r="D31" s="83" t="e">
        <f>SUM(#REF!)</f>
        <v>#REF!</v>
      </c>
      <c r="E31" s="84"/>
    </row>
    <row r="32" spans="1:5" ht="15.75" thickBot="1" x14ac:dyDescent="0.3">
      <c r="C32" s="14">
        <f>SUM(C25:C31)</f>
        <v>350</v>
      </c>
      <c r="D32" s="85" t="e">
        <f>SUM(D25:D31)</f>
        <v>#REF!</v>
      </c>
      <c r="E32" s="86"/>
    </row>
    <row r="33" spans="1:5" ht="15.75" thickBot="1" x14ac:dyDescent="0.3">
      <c r="D33" s="18" t="s">
        <v>66</v>
      </c>
      <c r="E33" s="19" t="str">
        <f>IF(AND($E$32&lt;=4,$E$32&gt;=3.51),"A++",IF(AND($E$32&lt;=3.5,$E$32&gt;=3.26),"A+",IF(AND($E$32&lt;=3.25,$E$32&gt;3.01),"A",IF(AND($E$32&lt;=3,$E$32&gt;=2.76),"B++",IF(AND($E$32&lt;=2.75,$E$32&gt;=2.51),"B+",IF(AND($E$32&lt;=2.5,$E$32&gt;=2.01),"B",IF(AND($E$32&lt;=2,$E$32&gt;=1.51),"C","D")))))))</f>
        <v>D</v>
      </c>
    </row>
    <row r="34" spans="1:5" x14ac:dyDescent="0.25">
      <c r="A34" s="82" t="s">
        <v>113</v>
      </c>
      <c r="B34" s="82"/>
      <c r="C34" s="82"/>
      <c r="D34" s="82"/>
      <c r="E34" s="82"/>
    </row>
    <row r="35" spans="1:5" x14ac:dyDescent="0.25">
      <c r="A35" s="7">
        <v>3.1</v>
      </c>
      <c r="B35" s="3" t="s">
        <v>114</v>
      </c>
      <c r="C35" s="7">
        <v>10</v>
      </c>
      <c r="D35" s="83" t="e">
        <f>SUM(#REF!)</f>
        <v>#REF!</v>
      </c>
      <c r="E35" s="84"/>
    </row>
    <row r="36" spans="1:5" x14ac:dyDescent="0.25">
      <c r="A36" s="7">
        <v>3.2</v>
      </c>
      <c r="B36" s="3" t="s">
        <v>115</v>
      </c>
      <c r="C36" s="7">
        <v>15</v>
      </c>
      <c r="D36" s="83" t="e">
        <f>SUM(#REF!)</f>
        <v>#REF!</v>
      </c>
      <c r="E36" s="84"/>
    </row>
    <row r="37" spans="1:5" x14ac:dyDescent="0.25">
      <c r="A37" s="7">
        <v>3.3</v>
      </c>
      <c r="B37" s="3" t="s">
        <v>116</v>
      </c>
      <c r="C37" s="7">
        <v>25</v>
      </c>
      <c r="D37" s="83" t="e">
        <f>SUM(#REF!)</f>
        <v>#REF!</v>
      </c>
      <c r="E37" s="84"/>
    </row>
    <row r="38" spans="1:5" x14ac:dyDescent="0.25">
      <c r="A38" s="7">
        <v>3.4</v>
      </c>
      <c r="B38" s="3" t="s">
        <v>117</v>
      </c>
      <c r="C38" s="7">
        <v>40</v>
      </c>
      <c r="D38" s="83" t="e">
        <f>SUM(#REF!)</f>
        <v>#REF!</v>
      </c>
      <c r="E38" s="84"/>
    </row>
    <row r="39" spans="1:5" x14ac:dyDescent="0.25">
      <c r="A39" s="7">
        <v>3.5</v>
      </c>
      <c r="B39" s="3" t="s">
        <v>118</v>
      </c>
      <c r="C39" s="7">
        <v>20</v>
      </c>
      <c r="D39" s="83" t="e">
        <f>SUM(#REF!)</f>
        <v>#REF!</v>
      </c>
      <c r="E39" s="84"/>
    </row>
    <row r="40" spans="1:5" ht="15.75" thickBot="1" x14ac:dyDescent="0.3">
      <c r="C40" s="14">
        <f>SUM(C35:C39)</f>
        <v>110</v>
      </c>
      <c r="D40" s="85" t="e">
        <f>SUM(D35:D39)</f>
        <v>#REF!</v>
      </c>
      <c r="E40" s="86"/>
    </row>
    <row r="41" spans="1:5" ht="15.75" thickBot="1" x14ac:dyDescent="0.3">
      <c r="D41" s="18" t="s">
        <v>66</v>
      </c>
      <c r="E41" s="19" t="str">
        <f>IF(AND($E$47&lt;=4,$E$47&gt;=3.51),"A++",IF(AND($E$47&lt;=3.5,$E$47&gt;=3.26),"A+",IF(AND($E$47&lt;=3.25,$E$47&gt;3.01),"A",IF(AND($E$47&lt;=3,$E$47&gt;=2.76),"B++",IF(AND($E$47&lt;=2.75,$E$47&gt;=2.51),"B+",IF(AND($E$47&lt;=2.5,$E$47&gt;=2.01),"B",IF(AND($E$47&lt;=2,$E$47&gt;=1.51),"C","D")))))))</f>
        <v>D</v>
      </c>
    </row>
    <row r="42" spans="1:5" x14ac:dyDescent="0.25">
      <c r="A42" s="82" t="s">
        <v>119</v>
      </c>
      <c r="B42" s="82"/>
      <c r="C42" s="82"/>
      <c r="D42" s="82"/>
      <c r="E42" s="82"/>
    </row>
    <row r="43" spans="1:5" x14ac:dyDescent="0.25">
      <c r="A43" s="7">
        <v>4.0999999999999996</v>
      </c>
      <c r="B43" s="3" t="s">
        <v>120</v>
      </c>
      <c r="C43" s="7">
        <v>30</v>
      </c>
      <c r="D43" s="83" t="e">
        <f>SUM(#REF!)</f>
        <v>#REF!</v>
      </c>
      <c r="E43" s="84"/>
    </row>
    <row r="44" spans="1:5" x14ac:dyDescent="0.25">
      <c r="A44" s="7">
        <v>4.2</v>
      </c>
      <c r="B44" s="3" t="s">
        <v>121</v>
      </c>
      <c r="C44" s="7">
        <v>20</v>
      </c>
      <c r="D44" s="83" t="e">
        <f>SUM(#REF!)</f>
        <v>#REF!</v>
      </c>
      <c r="E44" s="84"/>
    </row>
    <row r="45" spans="1:5" x14ac:dyDescent="0.25">
      <c r="A45" s="7">
        <v>4.3</v>
      </c>
      <c r="B45" s="3" t="s">
        <v>122</v>
      </c>
      <c r="C45" s="7">
        <v>30</v>
      </c>
      <c r="D45" s="83" t="e">
        <f>SUM(#REF!)</f>
        <v>#REF!</v>
      </c>
      <c r="E45" s="84"/>
    </row>
    <row r="46" spans="1:5" x14ac:dyDescent="0.25">
      <c r="A46" s="7">
        <v>4.4000000000000004</v>
      </c>
      <c r="B46" s="3" t="s">
        <v>123</v>
      </c>
      <c r="C46" s="7">
        <v>20</v>
      </c>
      <c r="D46" s="83" t="e">
        <f>SUM(#REF!)</f>
        <v>#REF!</v>
      </c>
      <c r="E46" s="84"/>
    </row>
    <row r="47" spans="1:5" ht="15.75" thickBot="1" x14ac:dyDescent="0.3">
      <c r="C47" s="14">
        <f>SUM(C43:C46)</f>
        <v>100</v>
      </c>
      <c r="D47" s="85" t="e">
        <f>SUM(D43:D46)</f>
        <v>#REF!</v>
      </c>
      <c r="E47" s="86"/>
    </row>
    <row r="48" spans="1:5" ht="15.75" thickBot="1" x14ac:dyDescent="0.3">
      <c r="D48" s="18" t="s">
        <v>66</v>
      </c>
      <c r="E48" s="19" t="str">
        <f>IF(AND($E$47&lt;=4,$E$47&gt;=3.51),"A++",IF(AND($E$47&lt;=3.5,$E$47&gt;=3.26),"A+",IF(AND($E$47&lt;=3.25,$E$47&gt;3.01),"A",IF(AND($E$47&lt;=3,$E$47&gt;=2.76),"B++",IF(AND($E$47&lt;=2.75,$E$47&gt;=2.51),"B+",IF(AND($E$47&lt;=2.5,$E$47&gt;=2.01),"B",IF(AND($E$47&lt;=2,$E$47&gt;=1.51),"C","D")))))))</f>
        <v>D</v>
      </c>
    </row>
    <row r="49" spans="1:5" x14ac:dyDescent="0.25">
      <c r="A49" s="82" t="s">
        <v>124</v>
      </c>
      <c r="B49" s="82"/>
      <c r="C49" s="82"/>
      <c r="D49" s="82"/>
      <c r="E49" s="82"/>
    </row>
    <row r="50" spans="1:5" x14ac:dyDescent="0.25">
      <c r="A50" s="7">
        <v>5.0999999999999996</v>
      </c>
      <c r="B50" s="3" t="s">
        <v>125</v>
      </c>
      <c r="C50" s="7">
        <v>50</v>
      </c>
      <c r="D50" s="83" t="e">
        <f>SUM(#REF!)</f>
        <v>#REF!</v>
      </c>
      <c r="E50" s="84"/>
    </row>
    <row r="51" spans="1:5" x14ac:dyDescent="0.25">
      <c r="A51" s="7">
        <v>5.2</v>
      </c>
      <c r="B51" s="3" t="s">
        <v>126</v>
      </c>
      <c r="C51" s="7">
        <v>30</v>
      </c>
      <c r="D51" s="83" t="e">
        <f>SUM(#REF!)</f>
        <v>#REF!</v>
      </c>
      <c r="E51" s="84"/>
    </row>
    <row r="52" spans="1:5" x14ac:dyDescent="0.25">
      <c r="A52" s="7">
        <v>5.3</v>
      </c>
      <c r="B52" s="3" t="s">
        <v>127</v>
      </c>
      <c r="C52" s="7">
        <v>50</v>
      </c>
      <c r="D52" s="83" t="e">
        <f>SUM(#REF!)</f>
        <v>#REF!</v>
      </c>
      <c r="E52" s="84"/>
    </row>
    <row r="53" spans="1:5" x14ac:dyDescent="0.25">
      <c r="A53" s="7">
        <v>5.4</v>
      </c>
      <c r="B53" s="3" t="s">
        <v>128</v>
      </c>
      <c r="C53" s="7">
        <v>10</v>
      </c>
      <c r="D53" s="83" t="e">
        <f>SUM(#REF!)</f>
        <v>#REF!</v>
      </c>
      <c r="E53" s="84"/>
    </row>
    <row r="54" spans="1:5" ht="15.75" thickBot="1" x14ac:dyDescent="0.3">
      <c r="C54" s="14">
        <f>SUM(C50:C53)</f>
        <v>140</v>
      </c>
      <c r="D54" s="85" t="e">
        <f>SUM(D50:D53)</f>
        <v>#REF!</v>
      </c>
      <c r="E54" s="86"/>
    </row>
    <row r="55" spans="1:5" ht="15.75" thickBot="1" x14ac:dyDescent="0.3">
      <c r="D55" s="18" t="s">
        <v>66</v>
      </c>
      <c r="E55" s="19" t="str">
        <f>IF(AND($E$54&lt;=4,$E$54&gt;=3.51),"A++",IF(AND($E$54&lt;=3.5,$E$54&gt;=3.26),"A+",IF(AND($E$54&lt;=3.25,$E$54&gt;3.01),"A",IF(AND($E$54&lt;=3,$E$54&gt;=2.76),"B++",IF(AND($E$54&lt;=2.75,$E$54&gt;=2.51),"B+",IF(AND($E$54&lt;=2.5,$E$54&gt;=2.01),"B",IF(AND($E$54&lt;=2,$E$54&gt;=1.51),"C","D")))))))</f>
        <v>D</v>
      </c>
    </row>
    <row r="56" spans="1:5" x14ac:dyDescent="0.25">
      <c r="A56" s="82" t="s">
        <v>129</v>
      </c>
      <c r="B56" s="82"/>
      <c r="C56" s="82"/>
      <c r="D56" s="82"/>
      <c r="E56" s="82"/>
    </row>
    <row r="57" spans="1:5" x14ac:dyDescent="0.25">
      <c r="A57" s="7">
        <v>6.1</v>
      </c>
      <c r="B57" s="3" t="s">
        <v>130</v>
      </c>
      <c r="C57" s="7">
        <v>10</v>
      </c>
      <c r="D57" s="83" t="e">
        <f>SUM(#REF!)</f>
        <v>#REF!</v>
      </c>
      <c r="E57" s="84"/>
    </row>
    <row r="58" spans="1:5" x14ac:dyDescent="0.25">
      <c r="A58" s="7">
        <v>6.2</v>
      </c>
      <c r="B58" s="3" t="s">
        <v>131</v>
      </c>
      <c r="C58" s="7">
        <v>10</v>
      </c>
      <c r="D58" s="83" t="e">
        <f>SUM(#REF!)</f>
        <v>#REF!</v>
      </c>
      <c r="E58" s="84"/>
    </row>
    <row r="59" spans="1:5" x14ac:dyDescent="0.25">
      <c r="A59" s="7">
        <v>6.3</v>
      </c>
      <c r="B59" s="3" t="s">
        <v>132</v>
      </c>
      <c r="C59" s="7">
        <v>35</v>
      </c>
      <c r="D59" s="83" t="e">
        <f>SUM(#REF!)</f>
        <v>#REF!</v>
      </c>
      <c r="E59" s="84"/>
    </row>
    <row r="60" spans="1:5" x14ac:dyDescent="0.25">
      <c r="A60" s="7">
        <v>6.4</v>
      </c>
      <c r="B60" s="3" t="s">
        <v>133</v>
      </c>
      <c r="C60" s="7">
        <v>15</v>
      </c>
      <c r="D60" s="83" t="e">
        <f>SUM(#REF!)</f>
        <v>#REF!</v>
      </c>
      <c r="E60" s="84"/>
    </row>
    <row r="61" spans="1:5" x14ac:dyDescent="0.25">
      <c r="A61" s="7">
        <v>6.5</v>
      </c>
      <c r="B61" s="3" t="s">
        <v>134</v>
      </c>
      <c r="C61" s="7">
        <v>30</v>
      </c>
      <c r="D61" s="83" t="e">
        <f>SUM(#REF!)</f>
        <v>#REF!</v>
      </c>
      <c r="E61" s="84"/>
    </row>
    <row r="62" spans="1:5" ht="15.75" thickBot="1" x14ac:dyDescent="0.3">
      <c r="C62" s="14">
        <f>SUM(C57:C61)</f>
        <v>100</v>
      </c>
      <c r="D62" s="85" t="e">
        <f>SUM(D57:D61)</f>
        <v>#REF!</v>
      </c>
      <c r="E62" s="86"/>
    </row>
    <row r="63" spans="1:5" ht="15.75" thickBot="1" x14ac:dyDescent="0.3">
      <c r="D63" s="18" t="s">
        <v>66</v>
      </c>
      <c r="E63" s="19" t="str">
        <f>IF(AND($E$62&lt;=4,$E$62&gt;=3.51),"A++",IF(AND($E$62&lt;=3.5,$E$62&gt;=3.26),"A+",IF(AND($E$62&lt;=3.25,$E$62&gt;3.01),"A",IF(AND($E$62&lt;=3,$E$62&gt;=2.76),"B++",IF(AND($E$62&lt;=2.75,$E$62&gt;=2.51),"B+",IF(AND($E$62&lt;=2.5,$E$62&gt;=2.01),"B",IF(AND($E$62&lt;=2,$E$62&gt;=1.51),"C","D")))))))</f>
        <v>D</v>
      </c>
    </row>
    <row r="64" spans="1:5" x14ac:dyDescent="0.25">
      <c r="A64" s="82" t="s">
        <v>135</v>
      </c>
      <c r="B64" s="82"/>
      <c r="C64" s="82"/>
      <c r="D64" s="82"/>
      <c r="E64" s="82"/>
    </row>
    <row r="65" spans="1:5" x14ac:dyDescent="0.25">
      <c r="A65" s="7">
        <v>7.1</v>
      </c>
      <c r="B65" s="3" t="s">
        <v>136</v>
      </c>
      <c r="C65" s="7">
        <v>50</v>
      </c>
      <c r="D65" s="83" t="e">
        <f>SUM(#REF!)</f>
        <v>#REF!</v>
      </c>
      <c r="E65" s="84"/>
    </row>
    <row r="66" spans="1:5" x14ac:dyDescent="0.25">
      <c r="A66" s="7">
        <v>7.2</v>
      </c>
      <c r="B66" s="3" t="s">
        <v>71</v>
      </c>
      <c r="C66" s="7">
        <v>30</v>
      </c>
      <c r="D66" s="83" t="e">
        <f>SUM(#REF!)</f>
        <v>#REF!</v>
      </c>
      <c r="E66" s="84"/>
    </row>
    <row r="67" spans="1:5" x14ac:dyDescent="0.25">
      <c r="A67" s="7">
        <v>7.3</v>
      </c>
      <c r="B67" s="3" t="s">
        <v>137</v>
      </c>
      <c r="C67" s="7">
        <v>20</v>
      </c>
      <c r="D67" s="83" t="e">
        <f>SUM(#REF!)</f>
        <v>#REF!</v>
      </c>
      <c r="E67" s="84"/>
    </row>
    <row r="68" spans="1:5" ht="15.75" thickBot="1" x14ac:dyDescent="0.3">
      <c r="C68" s="14">
        <f>SUM(C65:C67)</f>
        <v>100</v>
      </c>
      <c r="D68" s="85" t="e">
        <f>SUM(D65:D67)</f>
        <v>#REF!</v>
      </c>
      <c r="E68" s="86"/>
    </row>
    <row r="69" spans="1:5" ht="15.75" thickBot="1" x14ac:dyDescent="0.3">
      <c r="D69" s="18" t="s">
        <v>66</v>
      </c>
      <c r="E69" s="19" t="str">
        <f>IF(AND($E$68&lt;=4,$E$68&gt;=3.51),"A++",IF(AND($E$68&lt;=3.5,$E$68&gt;=3.26),"A+",IF(AND($E$68&lt;=3.25,$E$68&gt;3.01),"A",IF(AND($E$68&lt;=3,$E$68&gt;=2.76),"B++",IF(AND($E$68&lt;=2.75,$E$68&gt;=2.51),"B+",IF(AND($E$68&lt;=2.5,$E$68&gt;=2.01),"B",IF(AND($E$68&lt;=2,$E$68&gt;=1.51),"C","D")))))))</f>
        <v>D</v>
      </c>
    </row>
  </sheetData>
  <mergeCells count="46">
    <mergeCell ref="D65:E65"/>
    <mergeCell ref="D66:E66"/>
    <mergeCell ref="D67:E67"/>
    <mergeCell ref="D68:E68"/>
    <mergeCell ref="A64:E64"/>
    <mergeCell ref="D58:E58"/>
    <mergeCell ref="D59:E59"/>
    <mergeCell ref="D60:E60"/>
    <mergeCell ref="D61:E61"/>
    <mergeCell ref="D62:E62"/>
    <mergeCell ref="D52:E52"/>
    <mergeCell ref="D53:E53"/>
    <mergeCell ref="D54:E54"/>
    <mergeCell ref="D57:E57"/>
    <mergeCell ref="A56:E56"/>
    <mergeCell ref="D46:E46"/>
    <mergeCell ref="D47:E47"/>
    <mergeCell ref="D50:E50"/>
    <mergeCell ref="A49:E49"/>
    <mergeCell ref="D51:E51"/>
    <mergeCell ref="D39:E39"/>
    <mergeCell ref="D40:E40"/>
    <mergeCell ref="D43:E43"/>
    <mergeCell ref="D44:E44"/>
    <mergeCell ref="D45:E45"/>
    <mergeCell ref="D32:E32"/>
    <mergeCell ref="D35:E35"/>
    <mergeCell ref="D36:E36"/>
    <mergeCell ref="D37:E37"/>
    <mergeCell ref="D38:E38"/>
    <mergeCell ref="A17:E17"/>
    <mergeCell ref="A24:E24"/>
    <mergeCell ref="A34:E34"/>
    <mergeCell ref="A42:E42"/>
    <mergeCell ref="D18:E18"/>
    <mergeCell ref="D19:E19"/>
    <mergeCell ref="D20:E20"/>
    <mergeCell ref="D21:E21"/>
    <mergeCell ref="D22:E22"/>
    <mergeCell ref="D25:E25"/>
    <mergeCell ref="D26:E26"/>
    <mergeCell ref="D27:E27"/>
    <mergeCell ref="D28:E28"/>
    <mergeCell ref="D29:E29"/>
    <mergeCell ref="D30:E30"/>
    <mergeCell ref="D31:E31"/>
  </mergeCells>
  <pageMargins left="0.70866141732283472" right="0.70866141732283472" top="0.74803149606299213" bottom="0.74803149606299213" header="0.31496062992125984" footer="0.31496062992125984"/>
  <pageSetup scale="96" orientation="portrait" verticalDpi="0" r:id="rId1"/>
  <rowBreaks count="2" manualBreakCount="2">
    <brk id="15" max="16383" man="1"/>
    <brk id="55" max="16383"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1"/>
  <sheetViews>
    <sheetView tabSelected="1" topLeftCell="A26" zoomScale="80" zoomScaleNormal="80" workbookViewId="0">
      <selection activeCell="R38" sqref="R38"/>
    </sheetView>
  </sheetViews>
  <sheetFormatPr defaultRowHeight="15" x14ac:dyDescent="0.25"/>
  <cols>
    <col min="1" max="1" width="3.5703125" style="60" bestFit="1" customWidth="1"/>
    <col min="2" max="2" width="41.140625" style="73" hidden="1" customWidth="1"/>
    <col min="3" max="3" width="49.140625" style="73" hidden="1" customWidth="1"/>
    <col min="4" max="4" width="6.7109375" style="64" hidden="1" customWidth="1"/>
    <col min="5" max="5" width="6.7109375" style="64" bestFit="1" customWidth="1"/>
    <col min="6" max="6" width="53.140625" style="64" customWidth="1"/>
    <col min="7" max="7" width="17.28515625" style="64" bestFit="1" customWidth="1"/>
    <col min="8" max="8" width="11.85546875" style="65" customWidth="1"/>
    <col min="9" max="9" width="8.85546875" style="64" customWidth="1"/>
    <col min="10" max="10" width="14.85546875" style="66" bestFit="1" customWidth="1"/>
    <col min="11" max="11" width="14" style="60" customWidth="1"/>
    <col min="12" max="12" width="13.85546875" style="60" customWidth="1"/>
    <col min="13" max="13" width="7.42578125" style="60" bestFit="1" customWidth="1"/>
    <col min="14" max="14" width="9.28515625" style="66" customWidth="1"/>
    <col min="15" max="15" width="12.5703125" style="60" customWidth="1"/>
    <col min="16" max="16" width="8" style="66" customWidth="1"/>
    <col min="17" max="16384" width="9.140625" style="64"/>
  </cols>
  <sheetData>
    <row r="1" spans="1:16" ht="30" x14ac:dyDescent="0.25">
      <c r="J1" s="74" t="s">
        <v>251</v>
      </c>
      <c r="K1" s="71" t="s">
        <v>252</v>
      </c>
    </row>
    <row r="2" spans="1:16" s="60" customFormat="1" ht="66" x14ac:dyDescent="0.25">
      <c r="A2" s="67" t="s">
        <v>0</v>
      </c>
      <c r="B2" s="67" t="s">
        <v>237</v>
      </c>
      <c r="C2" s="67" t="s">
        <v>238</v>
      </c>
      <c r="D2" s="59" t="s">
        <v>239</v>
      </c>
      <c r="E2" s="59" t="s">
        <v>240</v>
      </c>
      <c r="F2" s="59" t="s">
        <v>241</v>
      </c>
      <c r="G2" s="67" t="s">
        <v>242</v>
      </c>
      <c r="H2" s="67" t="s">
        <v>243</v>
      </c>
      <c r="I2" s="59" t="s">
        <v>244</v>
      </c>
      <c r="J2" s="72" t="s">
        <v>65</v>
      </c>
      <c r="K2" s="57" t="s">
        <v>245</v>
      </c>
      <c r="L2" s="57" t="s">
        <v>246</v>
      </c>
      <c r="M2" s="57" t="s">
        <v>247</v>
      </c>
      <c r="N2" s="58" t="s">
        <v>248</v>
      </c>
      <c r="O2" s="57" t="s">
        <v>249</v>
      </c>
      <c r="P2" s="58" t="s">
        <v>250</v>
      </c>
    </row>
    <row r="3" spans="1:16" ht="15" customHeight="1" x14ac:dyDescent="0.25">
      <c r="A3" s="59">
        <v>1</v>
      </c>
      <c r="B3" s="75" t="s">
        <v>57</v>
      </c>
      <c r="C3" s="75" t="s">
        <v>33</v>
      </c>
      <c r="D3" s="69" t="s">
        <v>32</v>
      </c>
      <c r="E3" s="68" t="s">
        <v>1</v>
      </c>
      <c r="F3" s="61" t="s">
        <v>186</v>
      </c>
      <c r="G3" s="69">
        <v>30</v>
      </c>
      <c r="H3" s="69">
        <f>G3</f>
        <v>30</v>
      </c>
      <c r="I3" s="87">
        <f>SUM(H3:H6)</f>
        <v>85</v>
      </c>
      <c r="J3" s="72"/>
      <c r="K3" s="59">
        <f>IF(J3&gt;=20,4,IF(AND(J3&lt;20,J3&gt;=15),3,IF(AND(J3&lt;15,J3&gt;=10),2,IF(AND(J3&lt;10,J3&gt;=5),1,IF(J3&lt;5,0)))))</f>
        <v>0</v>
      </c>
      <c r="L3" s="59">
        <f t="shared" ref="L3:L52" si="0">K3*G3</f>
        <v>0</v>
      </c>
      <c r="M3" s="69">
        <f>L3</f>
        <v>0</v>
      </c>
      <c r="N3" s="69">
        <f>M3/H3</f>
        <v>0</v>
      </c>
      <c r="O3" s="87">
        <f>SUM(M3:M6)</f>
        <v>0</v>
      </c>
      <c r="P3" s="99">
        <f>O3/I3</f>
        <v>0</v>
      </c>
    </row>
    <row r="4" spans="1:16" ht="15" customHeight="1" x14ac:dyDescent="0.25">
      <c r="A4" s="59">
        <v>2</v>
      </c>
      <c r="B4" s="75" t="s">
        <v>57</v>
      </c>
      <c r="C4" s="75" t="s">
        <v>33</v>
      </c>
      <c r="D4" s="69" t="s">
        <v>32</v>
      </c>
      <c r="E4" s="68" t="s">
        <v>2</v>
      </c>
      <c r="F4" s="61" t="s">
        <v>187</v>
      </c>
      <c r="G4" s="69">
        <v>25</v>
      </c>
      <c r="H4" s="87">
        <f>G4+G5</f>
        <v>35</v>
      </c>
      <c r="I4" s="88"/>
      <c r="J4" s="76"/>
      <c r="K4" s="59">
        <f>IF(J4&gt;=50,4,IF(AND(J4&lt;50,J4&gt;=40),3,IF(AND(J4&lt;40,J4&gt;=20),2,IF(AND(J4&lt;20,J4&gt;=5),1,IF(J4&lt;5,0)))))</f>
        <v>0</v>
      </c>
      <c r="L4" s="59">
        <f t="shared" si="0"/>
        <v>0</v>
      </c>
      <c r="M4" s="87">
        <f>L4+L5</f>
        <v>0</v>
      </c>
      <c r="N4" s="87">
        <f>M4/H4</f>
        <v>0</v>
      </c>
      <c r="O4" s="88"/>
      <c r="P4" s="100"/>
    </row>
    <row r="5" spans="1:16" ht="15" customHeight="1" x14ac:dyDescent="0.25">
      <c r="A5" s="59">
        <v>3</v>
      </c>
      <c r="B5" s="75" t="s">
        <v>57</v>
      </c>
      <c r="C5" s="75" t="s">
        <v>34</v>
      </c>
      <c r="D5" s="69" t="s">
        <v>32</v>
      </c>
      <c r="E5" s="68" t="s">
        <v>162</v>
      </c>
      <c r="F5" s="61" t="s">
        <v>188</v>
      </c>
      <c r="G5" s="69">
        <v>10</v>
      </c>
      <c r="H5" s="89"/>
      <c r="I5" s="88"/>
      <c r="J5" s="76"/>
      <c r="K5" s="59">
        <f>IF(J5&gt;=80,4,IF(AND(J5&lt;80,J5&gt;=60),3,IF(AND(J5&lt;60,J5&gt;=40),2,IF(AND(J5&lt;40,J5&gt;=20),1,IF(J5&lt;20,0)))))</f>
        <v>0</v>
      </c>
      <c r="L5" s="59">
        <f t="shared" si="0"/>
        <v>0</v>
      </c>
      <c r="M5" s="89"/>
      <c r="N5" s="89"/>
      <c r="O5" s="88"/>
      <c r="P5" s="100"/>
    </row>
    <row r="6" spans="1:16" ht="15" customHeight="1" x14ac:dyDescent="0.25">
      <c r="A6" s="59">
        <v>4</v>
      </c>
      <c r="B6" s="75" t="s">
        <v>57</v>
      </c>
      <c r="C6" s="75" t="s">
        <v>35</v>
      </c>
      <c r="D6" s="69" t="s">
        <v>32</v>
      </c>
      <c r="E6" s="68" t="s">
        <v>3</v>
      </c>
      <c r="F6" s="61" t="s">
        <v>189</v>
      </c>
      <c r="G6" s="69">
        <v>20</v>
      </c>
      <c r="H6" s="69">
        <f>G6</f>
        <v>20</v>
      </c>
      <c r="I6" s="89"/>
      <c r="J6" s="76"/>
      <c r="K6" s="59">
        <f>IF(EXACT(J6,"A"),4,IF(EXACT(J6,"B"),3,IF(EXACT(J6,"C"),2,IF(EXACT(J6,"D"),1,0))))</f>
        <v>0</v>
      </c>
      <c r="L6" s="59">
        <f t="shared" si="0"/>
        <v>0</v>
      </c>
      <c r="M6" s="69">
        <f>L6</f>
        <v>0</v>
      </c>
      <c r="N6" s="69">
        <f>M6/H6</f>
        <v>0</v>
      </c>
      <c r="O6" s="89"/>
      <c r="P6" s="101"/>
    </row>
    <row r="7" spans="1:16" ht="15" customHeight="1" x14ac:dyDescent="0.25">
      <c r="A7" s="59">
        <v>5</v>
      </c>
      <c r="B7" s="75" t="s">
        <v>58</v>
      </c>
      <c r="C7" s="75" t="s">
        <v>36</v>
      </c>
      <c r="D7" s="69" t="s">
        <v>32</v>
      </c>
      <c r="E7" s="68" t="s">
        <v>4</v>
      </c>
      <c r="F7" s="61" t="s">
        <v>190</v>
      </c>
      <c r="G7" s="69">
        <v>10</v>
      </c>
      <c r="H7" s="87">
        <f>G7+G8</f>
        <v>20</v>
      </c>
      <c r="I7" s="87">
        <f>SUM(H7:H17)</f>
        <v>190</v>
      </c>
      <c r="J7" s="76"/>
      <c r="K7" s="59">
        <f>IF(J7&gt;=90,4,IF(AND(J7&lt;90,J7&gt;=80),3,IF(AND(J7&lt;80,J7&gt;=70),2,IF(AND(J7&lt;70,J7&gt;=50),1,IF(J7&lt;50,0)))))</f>
        <v>0</v>
      </c>
      <c r="L7" s="59">
        <f t="shared" si="0"/>
        <v>0</v>
      </c>
      <c r="M7" s="87">
        <f>L7+L8</f>
        <v>0</v>
      </c>
      <c r="N7" s="87">
        <f>M7/H7</f>
        <v>0</v>
      </c>
      <c r="O7" s="87">
        <f>SUM(M7:M17)</f>
        <v>0</v>
      </c>
      <c r="P7" s="99">
        <f>O7/I7</f>
        <v>0</v>
      </c>
    </row>
    <row r="8" spans="1:16" ht="15" customHeight="1" x14ac:dyDescent="0.25">
      <c r="A8" s="59">
        <v>6</v>
      </c>
      <c r="B8" s="75" t="s">
        <v>58</v>
      </c>
      <c r="C8" s="75" t="s">
        <v>36</v>
      </c>
      <c r="D8" s="69" t="s">
        <v>32</v>
      </c>
      <c r="E8" s="68" t="s">
        <v>5</v>
      </c>
      <c r="F8" s="61" t="s">
        <v>191</v>
      </c>
      <c r="G8" s="69">
        <v>10</v>
      </c>
      <c r="H8" s="89"/>
      <c r="I8" s="88"/>
      <c r="J8" s="76"/>
      <c r="K8" s="59">
        <f>IF(J8&gt;=80,4,IF(AND(J8&lt;80,J8&gt;=70),3,IF(AND(J8&lt;70,J8&gt;=50),2,IF(AND(J8&lt;60,J8&gt;=40),1,IF(J8&lt;40,0)))))</f>
        <v>0</v>
      </c>
      <c r="L8" s="59">
        <f t="shared" si="0"/>
        <v>0</v>
      </c>
      <c r="M8" s="89"/>
      <c r="N8" s="89"/>
      <c r="O8" s="88"/>
      <c r="P8" s="100"/>
    </row>
    <row r="9" spans="1:16" ht="15" customHeight="1" x14ac:dyDescent="0.25">
      <c r="A9" s="59">
        <v>7</v>
      </c>
      <c r="B9" s="75" t="s">
        <v>58</v>
      </c>
      <c r="C9" s="75" t="s">
        <v>37</v>
      </c>
      <c r="D9" s="69" t="s">
        <v>32</v>
      </c>
      <c r="E9" s="68" t="s">
        <v>163</v>
      </c>
      <c r="F9" s="81" t="s">
        <v>192</v>
      </c>
      <c r="G9" s="69">
        <v>15</v>
      </c>
      <c r="H9" s="69">
        <f>G9</f>
        <v>15</v>
      </c>
      <c r="I9" s="88"/>
      <c r="J9" s="76"/>
      <c r="K9" s="1" t="b">
        <f>IF(AND(J9&lt;20,J9&gt;0),4,IF(AND(J9&lt;30,J9&gt;=20),3,IF(AND(J9&lt;50,J9&gt;=30),2,IF(AND(J9&lt;60,J9&gt;=50),1,IF(J9&gt;60,0)))))</f>
        <v>0</v>
      </c>
      <c r="L9" s="59">
        <f t="shared" si="0"/>
        <v>0</v>
      </c>
      <c r="M9" s="69">
        <f>L9</f>
        <v>0</v>
      </c>
      <c r="N9" s="69">
        <f>M9/H9</f>
        <v>0</v>
      </c>
      <c r="O9" s="88"/>
      <c r="P9" s="100"/>
    </row>
    <row r="10" spans="1:16" ht="15" customHeight="1" x14ac:dyDescent="0.25">
      <c r="A10" s="59">
        <v>8</v>
      </c>
      <c r="B10" s="75" t="s">
        <v>58</v>
      </c>
      <c r="C10" s="75" t="s">
        <v>38</v>
      </c>
      <c r="D10" s="69" t="s">
        <v>32</v>
      </c>
      <c r="E10" s="68" t="s">
        <v>6</v>
      </c>
      <c r="F10" s="61" t="s">
        <v>193</v>
      </c>
      <c r="G10" s="69">
        <v>15</v>
      </c>
      <c r="H10" s="87">
        <f>SUM(G10:G13)</f>
        <v>50</v>
      </c>
      <c r="I10" s="88"/>
      <c r="J10" s="76"/>
      <c r="K10" s="59">
        <f>IF(J10&gt;=90,4,IF(AND(J10&lt;90,J10&gt;=80),3,IF(AND(J10&lt;80,J10&gt;=70),2,IF(AND(J10&lt;70,J10&gt;=50),1,IF(J10&lt;50,0)))))</f>
        <v>0</v>
      </c>
      <c r="L10" s="59">
        <f t="shared" si="0"/>
        <v>0</v>
      </c>
      <c r="M10" s="87">
        <f>SUM(L10:L13)</f>
        <v>0</v>
      </c>
      <c r="N10" s="87">
        <f>M10/H10</f>
        <v>0</v>
      </c>
      <c r="O10" s="88"/>
      <c r="P10" s="100"/>
    </row>
    <row r="11" spans="1:16" ht="15" customHeight="1" x14ac:dyDescent="0.25">
      <c r="A11" s="59">
        <v>9</v>
      </c>
      <c r="B11" s="75" t="s">
        <v>58</v>
      </c>
      <c r="C11" s="75" t="s">
        <v>38</v>
      </c>
      <c r="D11" s="69" t="s">
        <v>32</v>
      </c>
      <c r="E11" s="68" t="s">
        <v>7</v>
      </c>
      <c r="F11" s="61" t="s">
        <v>194</v>
      </c>
      <c r="G11" s="69">
        <v>25</v>
      </c>
      <c r="H11" s="88"/>
      <c r="I11" s="88"/>
      <c r="J11" s="76"/>
      <c r="K11" s="59">
        <f>IF(J11&gt;=70,4,IF(AND(J11&lt;70,J11&gt;=60),3,IF(AND(J11&lt;60,J11&gt;=50),2,IF(AND(J11&lt;50,J11&gt;=40),1,IF(J11&lt;40,0)))))</f>
        <v>0</v>
      </c>
      <c r="L11" s="59">
        <f t="shared" si="0"/>
        <v>0</v>
      </c>
      <c r="M11" s="88"/>
      <c r="N11" s="88"/>
      <c r="O11" s="88"/>
      <c r="P11" s="100"/>
    </row>
    <row r="12" spans="1:16" ht="15" customHeight="1" x14ac:dyDescent="0.25">
      <c r="A12" s="59">
        <v>10</v>
      </c>
      <c r="B12" s="75" t="s">
        <v>58</v>
      </c>
      <c r="C12" s="75" t="s">
        <v>38</v>
      </c>
      <c r="D12" s="69" t="s">
        <v>32</v>
      </c>
      <c r="E12" s="68" t="s">
        <v>164</v>
      </c>
      <c r="F12" s="61" t="s">
        <v>195</v>
      </c>
      <c r="G12" s="69">
        <v>5</v>
      </c>
      <c r="H12" s="88"/>
      <c r="I12" s="88"/>
      <c r="J12" s="76"/>
      <c r="K12" s="59">
        <f>IF(J12&gt;=15,4,IF(AND(J12&lt;15,J12&gt;=12),3,IF(AND(J12&lt;12,J12&gt;=9),2,IF(AND(J12&lt;9,J12&gt;=6),1,IF(J12&lt;6,0)))))</f>
        <v>0</v>
      </c>
      <c r="L12" s="59">
        <f t="shared" si="0"/>
        <v>0</v>
      </c>
      <c r="M12" s="88"/>
      <c r="N12" s="88"/>
      <c r="O12" s="88"/>
      <c r="P12" s="100"/>
    </row>
    <row r="13" spans="1:16" ht="15" customHeight="1" x14ac:dyDescent="0.25">
      <c r="A13" s="59">
        <v>11</v>
      </c>
      <c r="B13" s="75" t="s">
        <v>58</v>
      </c>
      <c r="C13" s="75" t="s">
        <v>38</v>
      </c>
      <c r="D13" s="69" t="s">
        <v>32</v>
      </c>
      <c r="E13" s="68" t="s">
        <v>236</v>
      </c>
      <c r="F13" s="61" t="s">
        <v>196</v>
      </c>
      <c r="G13" s="69">
        <v>5</v>
      </c>
      <c r="H13" s="89"/>
      <c r="I13" s="88"/>
      <c r="J13" s="76"/>
      <c r="K13" s="59">
        <f>IF(J13&gt;=15,4,IF(AND(J13&lt;15,J13&gt;=12),3,IF(AND(J13&lt;12,J13&gt;=9),2,IF(AND(J13&lt;9,J13&gt;=6),1,IF(J13&lt;6,0)))))</f>
        <v>0</v>
      </c>
      <c r="L13" s="59">
        <f t="shared" si="0"/>
        <v>0</v>
      </c>
      <c r="M13" s="89"/>
      <c r="N13" s="89"/>
      <c r="O13" s="88"/>
      <c r="P13" s="100"/>
    </row>
    <row r="14" spans="1:16" ht="15" customHeight="1" x14ac:dyDescent="0.25">
      <c r="A14" s="59">
        <v>12</v>
      </c>
      <c r="B14" s="75" t="s">
        <v>58</v>
      </c>
      <c r="C14" s="75" t="s">
        <v>39</v>
      </c>
      <c r="D14" s="69" t="s">
        <v>32</v>
      </c>
      <c r="E14" s="68" t="s">
        <v>8</v>
      </c>
      <c r="F14" s="61" t="s">
        <v>197</v>
      </c>
      <c r="G14" s="69">
        <v>20</v>
      </c>
      <c r="H14" s="87">
        <f>G14+G15</f>
        <v>35</v>
      </c>
      <c r="I14" s="88"/>
      <c r="J14" s="76"/>
      <c r="K14" s="59" t="b">
        <f>IF(AND(J14&lt;20,J14&gt;0),4,IF(AND(J14&lt;30,J14&gt;=20),3,IF(AND(J14&lt;40,J14&gt;=30),2,IF(AND(J14&lt;50,J14&gt;=40),1,IF(J14&gt;=50,0)))))</f>
        <v>0</v>
      </c>
      <c r="L14" s="59">
        <f t="shared" si="0"/>
        <v>0</v>
      </c>
      <c r="M14" s="87">
        <f>L14+L15</f>
        <v>0</v>
      </c>
      <c r="N14" s="87">
        <f>M14/H14</f>
        <v>0</v>
      </c>
      <c r="O14" s="88"/>
      <c r="P14" s="100"/>
    </row>
    <row r="15" spans="1:16" ht="15" customHeight="1" x14ac:dyDescent="0.25">
      <c r="A15" s="59">
        <v>13</v>
      </c>
      <c r="B15" s="75" t="s">
        <v>58</v>
      </c>
      <c r="C15" s="75" t="s">
        <v>39</v>
      </c>
      <c r="D15" s="69" t="s">
        <v>32</v>
      </c>
      <c r="E15" s="68" t="s">
        <v>165</v>
      </c>
      <c r="F15" s="61" t="s">
        <v>198</v>
      </c>
      <c r="G15" s="69">
        <v>15</v>
      </c>
      <c r="H15" s="89"/>
      <c r="I15" s="88"/>
      <c r="J15" s="76"/>
      <c r="K15" s="59">
        <f>IF(J15&gt;=90,4,IF(AND(J15&lt;90,J15&gt;=80),3,IF(AND(J15&lt;80,J15&gt;=70),2,IF(AND(J15&lt;70,J15&gt;=60),1,IF(J15&lt;60,0)))))</f>
        <v>0</v>
      </c>
      <c r="L15" s="59">
        <f t="shared" si="0"/>
        <v>0</v>
      </c>
      <c r="M15" s="89"/>
      <c r="N15" s="89"/>
      <c r="O15" s="88"/>
      <c r="P15" s="100"/>
    </row>
    <row r="16" spans="1:16" ht="15" customHeight="1" x14ac:dyDescent="0.25">
      <c r="A16" s="59">
        <v>14</v>
      </c>
      <c r="B16" s="75" t="s">
        <v>58</v>
      </c>
      <c r="C16" s="75" t="s">
        <v>40</v>
      </c>
      <c r="D16" s="69" t="s">
        <v>32</v>
      </c>
      <c r="E16" s="68" t="s">
        <v>9</v>
      </c>
      <c r="F16" s="61" t="s">
        <v>199</v>
      </c>
      <c r="G16" s="69">
        <v>20</v>
      </c>
      <c r="H16" s="69">
        <f>G16</f>
        <v>20</v>
      </c>
      <c r="I16" s="88"/>
      <c r="J16" s="76"/>
      <c r="K16" s="59">
        <f>IF(J16&gt;=90,4,IF(AND(J16&lt;90,J16&gt;=80),3,IF(AND(J16&lt;80,J16&gt;=70),2,IF(AND(J16&lt;70,J16&gt;=60),1,IF(J16&lt;60,0)))))</f>
        <v>0</v>
      </c>
      <c r="L16" s="59">
        <f t="shared" si="0"/>
        <v>0</v>
      </c>
      <c r="M16" s="69">
        <f>L16</f>
        <v>0</v>
      </c>
      <c r="N16" s="69">
        <f>M16/H16</f>
        <v>0</v>
      </c>
      <c r="O16" s="88"/>
      <c r="P16" s="100"/>
    </row>
    <row r="17" spans="1:16" ht="15" customHeight="1" x14ac:dyDescent="0.25">
      <c r="A17" s="59">
        <v>15</v>
      </c>
      <c r="B17" s="75" t="s">
        <v>58</v>
      </c>
      <c r="C17" s="75" t="s">
        <v>41</v>
      </c>
      <c r="D17" s="69" t="s">
        <v>32</v>
      </c>
      <c r="E17" s="68" t="s">
        <v>10</v>
      </c>
      <c r="F17" s="61" t="s">
        <v>200</v>
      </c>
      <c r="G17" s="69">
        <v>50</v>
      </c>
      <c r="H17" s="69">
        <f>G17</f>
        <v>50</v>
      </c>
      <c r="I17" s="89"/>
      <c r="J17" s="76"/>
      <c r="K17" s="59">
        <f>J17</f>
        <v>0</v>
      </c>
      <c r="L17" s="59">
        <f t="shared" si="0"/>
        <v>0</v>
      </c>
      <c r="M17" s="69">
        <f>L17</f>
        <v>0</v>
      </c>
      <c r="N17" s="69">
        <f>M17/H17</f>
        <v>0</v>
      </c>
      <c r="O17" s="89"/>
      <c r="P17" s="101"/>
    </row>
    <row r="18" spans="1:16" ht="15" customHeight="1" x14ac:dyDescent="0.25">
      <c r="A18" s="59">
        <v>16</v>
      </c>
      <c r="B18" s="75" t="s">
        <v>59</v>
      </c>
      <c r="C18" s="75" t="s">
        <v>42</v>
      </c>
      <c r="D18" s="69" t="s">
        <v>32</v>
      </c>
      <c r="E18" s="68" t="s">
        <v>166</v>
      </c>
      <c r="F18" s="61" t="s">
        <v>201</v>
      </c>
      <c r="G18" s="69">
        <v>8</v>
      </c>
      <c r="H18" s="87">
        <f>G18+G19</f>
        <v>14</v>
      </c>
      <c r="I18" s="87">
        <f>SUM(H18:H31)</f>
        <v>104</v>
      </c>
      <c r="J18" s="76"/>
      <c r="K18" s="59">
        <f>IF(J18&gt;=20,4,IF(AND(J18&lt;20,J18&gt;=10),3,IF(AND(J18&lt;10,J18&gt;=5),2,IF(AND(J18&lt;5,J18&gt;=1),1,IF(J18&lt;1,0)))))</f>
        <v>0</v>
      </c>
      <c r="L18" s="59">
        <f t="shared" si="0"/>
        <v>0</v>
      </c>
      <c r="M18" s="87">
        <f>L18+L19</f>
        <v>0</v>
      </c>
      <c r="N18" s="99">
        <f>M18/H18</f>
        <v>0</v>
      </c>
      <c r="O18" s="99">
        <f>SUM(M18:M31)</f>
        <v>0</v>
      </c>
      <c r="P18" s="99">
        <f>O18/I18</f>
        <v>0</v>
      </c>
    </row>
    <row r="19" spans="1:16" ht="14.25" customHeight="1" x14ac:dyDescent="0.25">
      <c r="A19" s="59">
        <v>17</v>
      </c>
      <c r="B19" s="75" t="s">
        <v>59</v>
      </c>
      <c r="C19" s="75" t="s">
        <v>42</v>
      </c>
      <c r="D19" s="69" t="s">
        <v>32</v>
      </c>
      <c r="E19" s="68" t="s">
        <v>167</v>
      </c>
      <c r="F19" s="61" t="s">
        <v>202</v>
      </c>
      <c r="G19" s="69">
        <v>6</v>
      </c>
      <c r="H19" s="89"/>
      <c r="I19" s="88"/>
      <c r="J19" s="76"/>
      <c r="K19" s="59">
        <f>IF(J19&gt;=5,4,IF(AND(J19&lt;=5,J19&gt;4),3,IF(AND(J19&lt;=4,J19&gt;2),2,IF(AND(J19&lt;=2,J19&gt;0),1,IF(J19&lt;=0,0)))))</f>
        <v>0</v>
      </c>
      <c r="L19" s="59">
        <f t="shared" si="0"/>
        <v>0</v>
      </c>
      <c r="M19" s="89"/>
      <c r="N19" s="101"/>
      <c r="O19" s="100"/>
      <c r="P19" s="100"/>
    </row>
    <row r="20" spans="1:16" ht="15" customHeight="1" x14ac:dyDescent="0.25">
      <c r="A20" s="59">
        <v>18</v>
      </c>
      <c r="B20" s="75" t="s">
        <v>59</v>
      </c>
      <c r="C20" s="75" t="s">
        <v>43</v>
      </c>
      <c r="D20" s="69" t="s">
        <v>32</v>
      </c>
      <c r="E20" s="68" t="s">
        <v>11</v>
      </c>
      <c r="F20" s="61" t="s">
        <v>203</v>
      </c>
      <c r="G20" s="69">
        <v>5</v>
      </c>
      <c r="H20" s="87">
        <f>SUM(G20:G22)</f>
        <v>10</v>
      </c>
      <c r="I20" s="88"/>
      <c r="J20" s="76"/>
      <c r="K20" s="59">
        <f>IF(J20&gt;=50,4,IF(AND(J20&lt;50,J20&gt;=40),3,IF(AND(J20&lt;40,J20&gt;=20),2,IF(AND(J20&lt;20,J20&gt;=10),1,IF(J20&lt;10,0)))))</f>
        <v>0</v>
      </c>
      <c r="L20" s="59">
        <f t="shared" si="0"/>
        <v>0</v>
      </c>
      <c r="M20" s="87">
        <f>SUM(L20:L22)</f>
        <v>0</v>
      </c>
      <c r="N20" s="87">
        <f>M20/H20</f>
        <v>0</v>
      </c>
      <c r="O20" s="100"/>
      <c r="P20" s="100"/>
    </row>
    <row r="21" spans="1:16" ht="15" customHeight="1" x14ac:dyDescent="0.25">
      <c r="A21" s="59">
        <v>19</v>
      </c>
      <c r="B21" s="75" t="s">
        <v>59</v>
      </c>
      <c r="C21" s="75" t="s">
        <v>43</v>
      </c>
      <c r="D21" s="69" t="s">
        <v>32</v>
      </c>
      <c r="E21" s="68" t="s">
        <v>12</v>
      </c>
      <c r="F21" s="61" t="s">
        <v>204</v>
      </c>
      <c r="G21" s="69">
        <v>2</v>
      </c>
      <c r="H21" s="88"/>
      <c r="I21" s="88"/>
      <c r="J21" s="76"/>
      <c r="K21" s="59">
        <f>IF(J21&gt;=30,4,IF(AND(J21&lt;30,J21&gt;=20),3,IF(AND(J21&lt;20,J21&gt;=10),2,IF(AND(J21&lt;100,J21&gt;=5),1,IF(J21&lt;5,0)))))</f>
        <v>0</v>
      </c>
      <c r="L21" s="59">
        <f t="shared" si="0"/>
        <v>0</v>
      </c>
      <c r="M21" s="88"/>
      <c r="N21" s="88"/>
      <c r="O21" s="100"/>
      <c r="P21" s="100"/>
    </row>
    <row r="22" spans="1:16" ht="15" customHeight="1" x14ac:dyDescent="0.25">
      <c r="A22" s="59">
        <v>20</v>
      </c>
      <c r="B22" s="75" t="s">
        <v>59</v>
      </c>
      <c r="C22" s="75" t="s">
        <v>43</v>
      </c>
      <c r="D22" s="69" t="s">
        <v>32</v>
      </c>
      <c r="E22" s="68" t="s">
        <v>168</v>
      </c>
      <c r="F22" s="61" t="s">
        <v>205</v>
      </c>
      <c r="G22" s="69">
        <v>3</v>
      </c>
      <c r="H22" s="89"/>
      <c r="I22" s="88"/>
      <c r="J22" s="76"/>
      <c r="K22" s="59">
        <f>IF(J22&gt;=30,4,IF(AND(J22&lt;30,J22&gt;=20),3,IF(AND(J22&lt;20,J22&gt;=10),2,IF(AND(J22&lt;100,J22&gt;=5),1,IF(J22&lt;5,0)))))</f>
        <v>0</v>
      </c>
      <c r="L22" s="59">
        <f t="shared" si="0"/>
        <v>0</v>
      </c>
      <c r="M22" s="89"/>
      <c r="N22" s="89"/>
      <c r="O22" s="100"/>
      <c r="P22" s="100"/>
    </row>
    <row r="23" spans="1:16" ht="15" customHeight="1" x14ac:dyDescent="0.25">
      <c r="A23" s="59">
        <v>21</v>
      </c>
      <c r="B23" s="75" t="s">
        <v>59</v>
      </c>
      <c r="C23" s="75" t="s">
        <v>180</v>
      </c>
      <c r="D23" s="69" t="s">
        <v>32</v>
      </c>
      <c r="E23" s="68" t="s">
        <v>13</v>
      </c>
      <c r="F23" s="61" t="s">
        <v>206</v>
      </c>
      <c r="G23" s="69">
        <v>5</v>
      </c>
      <c r="H23" s="87">
        <f>SUM(G23:G28)</f>
        <v>30</v>
      </c>
      <c r="I23" s="88"/>
      <c r="J23" s="76"/>
      <c r="K23" s="59">
        <f>IF(EXACT(J23,"A"),4,IF(EXACT(J23,"B"),3,IF(EXACT(J23,"C"),2,IF(EXACT(J23,"D"),1,0))))</f>
        <v>0</v>
      </c>
      <c r="L23" s="59">
        <f t="shared" si="0"/>
        <v>0</v>
      </c>
      <c r="M23" s="87">
        <f>SUM(L23:L28)</f>
        <v>0</v>
      </c>
      <c r="N23" s="99">
        <f>M23/H23</f>
        <v>0</v>
      </c>
      <c r="O23" s="100"/>
      <c r="P23" s="100"/>
    </row>
    <row r="24" spans="1:16" ht="15" customHeight="1" x14ac:dyDescent="0.25">
      <c r="A24" s="59">
        <v>22</v>
      </c>
      <c r="B24" s="75" t="s">
        <v>59</v>
      </c>
      <c r="C24" s="75" t="s">
        <v>180</v>
      </c>
      <c r="D24" s="69" t="s">
        <v>32</v>
      </c>
      <c r="E24" s="68" t="s">
        <v>14</v>
      </c>
      <c r="F24" s="61" t="s">
        <v>207</v>
      </c>
      <c r="G24" s="69">
        <v>5</v>
      </c>
      <c r="H24" s="88"/>
      <c r="I24" s="88"/>
      <c r="J24" s="76"/>
      <c r="K24" s="59">
        <f>IF(J24&gt;=6,4,IF(AND(J24&lt;6,J24&gt;=4),3,IF(AND(J24&lt;4,J24&gt;=2),2,IF(AND(J24&lt;2,J24&gt;=1),1,IF(J24&lt;1,0)))))</f>
        <v>0</v>
      </c>
      <c r="L24" s="59">
        <f t="shared" si="0"/>
        <v>0</v>
      </c>
      <c r="M24" s="88"/>
      <c r="N24" s="100"/>
      <c r="O24" s="100"/>
      <c r="P24" s="100"/>
    </row>
    <row r="25" spans="1:16" ht="15" customHeight="1" x14ac:dyDescent="0.25">
      <c r="A25" s="59">
        <v>23</v>
      </c>
      <c r="B25" s="75" t="s">
        <v>59</v>
      </c>
      <c r="C25" s="75" t="s">
        <v>180</v>
      </c>
      <c r="D25" s="69" t="s">
        <v>32</v>
      </c>
      <c r="E25" s="68" t="s">
        <v>15</v>
      </c>
      <c r="F25" s="61" t="s">
        <v>208</v>
      </c>
      <c r="G25" s="69">
        <v>5</v>
      </c>
      <c r="H25" s="88"/>
      <c r="I25" s="88"/>
      <c r="J25" s="76"/>
      <c r="K25" s="59">
        <f>IF(J25&gt;=5,4,IF(AND(J25&lt;5,J25&gt;=3),3,IF(AND(J25&lt;3,J25&gt;=2),2,IF(AND(J25&lt;2,J25&gt;=1),1,IF(J25&lt;1,0)))))</f>
        <v>0</v>
      </c>
      <c r="L25" s="59">
        <f t="shared" si="0"/>
        <v>0</v>
      </c>
      <c r="M25" s="88"/>
      <c r="N25" s="100"/>
      <c r="O25" s="100"/>
      <c r="P25" s="100"/>
    </row>
    <row r="26" spans="1:16" ht="15" customHeight="1" x14ac:dyDescent="0.25">
      <c r="A26" s="59">
        <v>24</v>
      </c>
      <c r="B26" s="75" t="s">
        <v>59</v>
      </c>
      <c r="C26" s="75" t="s">
        <v>180</v>
      </c>
      <c r="D26" s="69" t="s">
        <v>32</v>
      </c>
      <c r="E26" s="68" t="s">
        <v>169</v>
      </c>
      <c r="F26" s="61" t="s">
        <v>209</v>
      </c>
      <c r="G26" s="69">
        <v>5</v>
      </c>
      <c r="H26" s="88"/>
      <c r="I26" s="88"/>
      <c r="J26" s="76"/>
      <c r="K26" s="59">
        <f>IF(J26&gt;=8,4,IF(AND(J26&lt;8,J26&gt;=5),3,IF(AND(J26&lt;5,J26&gt;=3),2,IF(AND(J26&lt;3,J26&gt;=1),1,IF(J26&lt;1,0)))))</f>
        <v>0</v>
      </c>
      <c r="L26" s="59">
        <f t="shared" si="0"/>
        <v>0</v>
      </c>
      <c r="M26" s="88"/>
      <c r="N26" s="100"/>
      <c r="O26" s="100"/>
      <c r="P26" s="100"/>
    </row>
    <row r="27" spans="1:16" ht="15" customHeight="1" x14ac:dyDescent="0.25">
      <c r="A27" s="59">
        <v>25</v>
      </c>
      <c r="B27" s="75" t="s">
        <v>59</v>
      </c>
      <c r="C27" s="75" t="s">
        <v>180</v>
      </c>
      <c r="D27" s="69" t="s">
        <v>32</v>
      </c>
      <c r="E27" s="68" t="s">
        <v>170</v>
      </c>
      <c r="F27" s="61" t="s">
        <v>210</v>
      </c>
      <c r="G27" s="69">
        <v>5</v>
      </c>
      <c r="H27" s="88"/>
      <c r="I27" s="88"/>
      <c r="J27" s="76"/>
      <c r="K27" s="59">
        <f>IF(J27&gt;=8,4,IF(AND(J27&lt;8,J27&gt;=6),3,IF(AND(J27&lt;6,J27&gt;=3),2,IF(AND(J27&lt;3,J27&gt;=1),1,IF(J27&lt;1,0)))))</f>
        <v>0</v>
      </c>
      <c r="L27" s="59">
        <f t="shared" si="0"/>
        <v>0</v>
      </c>
      <c r="M27" s="88"/>
      <c r="N27" s="100"/>
      <c r="O27" s="100"/>
      <c r="P27" s="100"/>
    </row>
    <row r="28" spans="1:16" ht="15" customHeight="1" x14ac:dyDescent="0.25">
      <c r="A28" s="59">
        <v>26</v>
      </c>
      <c r="B28" s="75" t="s">
        <v>59</v>
      </c>
      <c r="C28" s="75" t="s">
        <v>180</v>
      </c>
      <c r="D28" s="69" t="s">
        <v>32</v>
      </c>
      <c r="E28" s="68" t="s">
        <v>171</v>
      </c>
      <c r="F28" s="61" t="s">
        <v>211</v>
      </c>
      <c r="G28" s="69">
        <v>5</v>
      </c>
      <c r="H28" s="89"/>
      <c r="I28" s="88"/>
      <c r="J28" s="76"/>
      <c r="K28" s="59">
        <f>IF(J28&gt;=12,4,IF(AND(J28&lt;12,J28&gt;=10),3,IF(AND(J28&lt;10,J28&gt;=5),2,IF(AND(J28&lt;5,J28&gt;=1),1,IF(J28&lt;1,0)))))</f>
        <v>0</v>
      </c>
      <c r="L28" s="59">
        <f t="shared" si="0"/>
        <v>0</v>
      </c>
      <c r="M28" s="89"/>
      <c r="N28" s="101"/>
      <c r="O28" s="100"/>
      <c r="P28" s="100"/>
    </row>
    <row r="29" spans="1:16" ht="15" customHeight="1" x14ac:dyDescent="0.25">
      <c r="A29" s="59">
        <v>27</v>
      </c>
      <c r="B29" s="75" t="s">
        <v>59</v>
      </c>
      <c r="C29" s="75" t="s">
        <v>181</v>
      </c>
      <c r="D29" s="69" t="s">
        <v>32</v>
      </c>
      <c r="E29" s="68" t="s">
        <v>16</v>
      </c>
      <c r="F29" s="61" t="s">
        <v>212</v>
      </c>
      <c r="G29" s="69">
        <v>10</v>
      </c>
      <c r="H29" s="69">
        <f t="shared" ref="H29:H35" si="1">G29</f>
        <v>10</v>
      </c>
      <c r="I29" s="88"/>
      <c r="J29" s="76"/>
      <c r="K29" s="59">
        <f>IF(J29&gt;=50,4,IF(AND(J29&lt;50,J29&gt;=40),3,IF(AND(J29&lt;40,J29&gt;=30),2,IF(AND(J29&lt;30,J29&gt;=10),1,IF(J29&lt;10,0)))))</f>
        <v>0</v>
      </c>
      <c r="L29" s="59">
        <f t="shared" si="0"/>
        <v>0</v>
      </c>
      <c r="M29" s="69">
        <f t="shared" ref="M29:M35" si="2">L29</f>
        <v>0</v>
      </c>
      <c r="N29" s="69">
        <f t="shared" ref="N29:N36" si="3">M29/H29</f>
        <v>0</v>
      </c>
      <c r="O29" s="100"/>
      <c r="P29" s="100"/>
    </row>
    <row r="30" spans="1:16" ht="15" customHeight="1" x14ac:dyDescent="0.25">
      <c r="A30" s="59">
        <v>28</v>
      </c>
      <c r="B30" s="75" t="s">
        <v>59</v>
      </c>
      <c r="C30" s="75" t="s">
        <v>182</v>
      </c>
      <c r="D30" s="69" t="s">
        <v>32</v>
      </c>
      <c r="E30" s="68" t="s">
        <v>172</v>
      </c>
      <c r="F30" s="61" t="s">
        <v>213</v>
      </c>
      <c r="G30" s="69">
        <v>20</v>
      </c>
      <c r="H30" s="69">
        <f t="shared" si="1"/>
        <v>20</v>
      </c>
      <c r="I30" s="88"/>
      <c r="J30" s="76"/>
      <c r="K30" s="59">
        <f>IF(J30&gt;=75,4,IF(AND(J30&lt;75,J30&gt;=60),3,IF(AND(J30&lt;60,J30&gt;=40),2,IF(AND(J30&lt;40,J30&gt;=10),1,IF(J30&lt;10,0)))))</f>
        <v>0</v>
      </c>
      <c r="L30" s="59">
        <f t="shared" si="0"/>
        <v>0</v>
      </c>
      <c r="M30" s="69">
        <f t="shared" si="2"/>
        <v>0</v>
      </c>
      <c r="N30" s="69">
        <f t="shared" si="3"/>
        <v>0</v>
      </c>
      <c r="O30" s="100"/>
      <c r="P30" s="100"/>
    </row>
    <row r="31" spans="1:16" ht="15" customHeight="1" x14ac:dyDescent="0.25">
      <c r="A31" s="59">
        <v>29</v>
      </c>
      <c r="B31" s="75" t="s">
        <v>59</v>
      </c>
      <c r="C31" s="75" t="s">
        <v>183</v>
      </c>
      <c r="D31" s="69" t="s">
        <v>32</v>
      </c>
      <c r="E31" s="68" t="s">
        <v>173</v>
      </c>
      <c r="F31" s="61" t="s">
        <v>214</v>
      </c>
      <c r="G31" s="69">
        <v>20</v>
      </c>
      <c r="H31" s="69">
        <f t="shared" si="1"/>
        <v>20</v>
      </c>
      <c r="I31" s="89"/>
      <c r="J31" s="76"/>
      <c r="K31" s="59">
        <f>IF(J31&gt;=30,4,IF(AND(J31&lt;30,J31&gt;=20),3,IF(AND(J31&lt;20,J31&gt;=10),2,IF(AND(J31&lt;10,J31&gt;=5),1,IF(J31&lt;5,0)))))</f>
        <v>0</v>
      </c>
      <c r="L31" s="59">
        <f t="shared" si="0"/>
        <v>0</v>
      </c>
      <c r="M31" s="69">
        <f t="shared" si="2"/>
        <v>0</v>
      </c>
      <c r="N31" s="69">
        <f t="shared" si="3"/>
        <v>0</v>
      </c>
      <c r="O31" s="101"/>
      <c r="P31" s="101"/>
    </row>
    <row r="32" spans="1:16" ht="15" customHeight="1" x14ac:dyDescent="0.25">
      <c r="A32" s="59">
        <v>30</v>
      </c>
      <c r="B32" s="75" t="s">
        <v>60</v>
      </c>
      <c r="C32" s="75" t="s">
        <v>44</v>
      </c>
      <c r="D32" s="69" t="s">
        <v>32</v>
      </c>
      <c r="E32" s="68" t="s">
        <v>17</v>
      </c>
      <c r="F32" s="61" t="s">
        <v>215</v>
      </c>
      <c r="G32" s="69">
        <v>10</v>
      </c>
      <c r="H32" s="69">
        <f t="shared" si="1"/>
        <v>10</v>
      </c>
      <c r="I32" s="87">
        <f>SUM(H32:H35)</f>
        <v>35</v>
      </c>
      <c r="J32" s="76"/>
      <c r="K32" s="59">
        <f>IF(J32&gt;=35,4,IF(AND(J32&lt;35,J32&gt;=25),3,IF(AND(J32&lt;25,J32&gt;=15),2,IF(AND(J32&lt;15,J32&gt;=5),1,IF(J32&lt;5,0)))))</f>
        <v>0</v>
      </c>
      <c r="L32" s="59">
        <f t="shared" si="0"/>
        <v>0</v>
      </c>
      <c r="M32" s="69">
        <f t="shared" si="2"/>
        <v>0</v>
      </c>
      <c r="N32" s="69">
        <f t="shared" si="3"/>
        <v>0</v>
      </c>
      <c r="O32" s="87">
        <f>SUM(M32:M35)</f>
        <v>0</v>
      </c>
      <c r="P32" s="99">
        <f>O32/I32</f>
        <v>0</v>
      </c>
    </row>
    <row r="33" spans="1:22" ht="15" customHeight="1" x14ac:dyDescent="0.25">
      <c r="A33" s="59">
        <v>31</v>
      </c>
      <c r="B33" s="75" t="s">
        <v>60</v>
      </c>
      <c r="C33" s="75" t="s">
        <v>45</v>
      </c>
      <c r="D33" s="69" t="s">
        <v>32</v>
      </c>
      <c r="E33" s="68" t="s">
        <v>174</v>
      </c>
      <c r="F33" s="61" t="s">
        <v>216</v>
      </c>
      <c r="G33" s="69">
        <v>5</v>
      </c>
      <c r="H33" s="69">
        <f t="shared" si="1"/>
        <v>5</v>
      </c>
      <c r="I33" s="88"/>
      <c r="J33" s="76"/>
      <c r="K33" s="59">
        <f>IF(J33&gt;=10,4,IF(AND(J33&lt;10,J33&gt;=8),3,IF(AND(J33&lt;8,J33&gt;=6),2,IF(AND(J33&lt;6,J33&gt;=2),1,IF(J33&lt;2,0)))))</f>
        <v>0</v>
      </c>
      <c r="L33" s="59">
        <f t="shared" si="0"/>
        <v>0</v>
      </c>
      <c r="M33" s="69">
        <f t="shared" si="2"/>
        <v>0</v>
      </c>
      <c r="N33" s="69">
        <f t="shared" si="3"/>
        <v>0</v>
      </c>
      <c r="O33" s="88"/>
      <c r="P33" s="100"/>
    </row>
    <row r="34" spans="1:22" ht="15" customHeight="1" x14ac:dyDescent="0.25">
      <c r="A34" s="59">
        <v>32</v>
      </c>
      <c r="B34" s="75" t="s">
        <v>60</v>
      </c>
      <c r="C34" s="75" t="s">
        <v>46</v>
      </c>
      <c r="D34" s="69" t="s">
        <v>32</v>
      </c>
      <c r="E34" s="68" t="s">
        <v>18</v>
      </c>
      <c r="F34" s="61" t="s">
        <v>217</v>
      </c>
      <c r="G34" s="69">
        <v>10</v>
      </c>
      <c r="H34" s="69">
        <f t="shared" si="1"/>
        <v>10</v>
      </c>
      <c r="I34" s="88"/>
      <c r="J34" s="76"/>
      <c r="K34" s="1" t="b">
        <f>IF(AND(J34&lt;5,J34&gt;0),4,IF(AND(J34&lt;10,J34&gt;=5),3,IF(AND(J34&lt;15,J34&gt;=10),2,IF(AND(J34&lt;25,J34&gt;=15),1,IF(J34&gt;25,0)))))</f>
        <v>0</v>
      </c>
      <c r="L34" s="59">
        <f t="shared" si="0"/>
        <v>0</v>
      </c>
      <c r="M34" s="69">
        <f t="shared" si="2"/>
        <v>0</v>
      </c>
      <c r="N34" s="69">
        <f t="shared" si="3"/>
        <v>0</v>
      </c>
      <c r="O34" s="88"/>
      <c r="P34" s="100"/>
    </row>
    <row r="35" spans="1:22" ht="15" customHeight="1" x14ac:dyDescent="0.25">
      <c r="A35" s="59">
        <v>33</v>
      </c>
      <c r="B35" s="75" t="s">
        <v>60</v>
      </c>
      <c r="C35" s="75" t="s">
        <v>47</v>
      </c>
      <c r="D35" s="69" t="s">
        <v>32</v>
      </c>
      <c r="E35" s="68" t="s">
        <v>19</v>
      </c>
      <c r="F35" s="61" t="s">
        <v>218</v>
      </c>
      <c r="G35" s="69">
        <v>10</v>
      </c>
      <c r="H35" s="69">
        <f t="shared" si="1"/>
        <v>10</v>
      </c>
      <c r="I35" s="89"/>
      <c r="J35" s="76"/>
      <c r="K35" s="59">
        <f>IF(J35&gt;=30,4,IF(AND(J35&lt;30,J35&gt;=20),3,IF(AND(J35&lt;20,J35&gt;=10),2,IF(AND(J35&lt;10,J35&gt;=5),1,IF(J35&lt;5,0)))))</f>
        <v>0</v>
      </c>
      <c r="L35" s="59">
        <f t="shared" si="0"/>
        <v>0</v>
      </c>
      <c r="M35" s="69">
        <f t="shared" si="2"/>
        <v>0</v>
      </c>
      <c r="N35" s="69">
        <f t="shared" si="3"/>
        <v>0</v>
      </c>
      <c r="O35" s="89"/>
      <c r="P35" s="101"/>
    </row>
    <row r="36" spans="1:22" ht="15" customHeight="1" x14ac:dyDescent="0.25">
      <c r="A36" s="59">
        <v>34</v>
      </c>
      <c r="B36" s="75" t="s">
        <v>61</v>
      </c>
      <c r="C36" s="75" t="s">
        <v>48</v>
      </c>
      <c r="D36" s="69" t="s">
        <v>32</v>
      </c>
      <c r="E36" s="68" t="s">
        <v>20</v>
      </c>
      <c r="F36" s="61" t="s">
        <v>219</v>
      </c>
      <c r="G36" s="69">
        <v>11</v>
      </c>
      <c r="H36" s="87">
        <f>SUM(G36:G38)</f>
        <v>24</v>
      </c>
      <c r="I36" s="87">
        <f>SUM(H36:H43)</f>
        <v>79</v>
      </c>
      <c r="J36" s="76"/>
      <c r="K36" s="59">
        <f>IF(J36&gt;=60,4,IF(AND(J36&lt;60,J36&gt;=50),3,IF(AND(J36&lt;50,J36&gt;=40),2,IF(AND(J36&lt;40,J36&gt;=20),1,IF(J36&lt;20,0)))))</f>
        <v>0</v>
      </c>
      <c r="L36" s="59">
        <f t="shared" si="0"/>
        <v>0</v>
      </c>
      <c r="M36" s="87">
        <f>SUM(L36:L38)</f>
        <v>0</v>
      </c>
      <c r="N36" s="99">
        <f t="shared" si="3"/>
        <v>0</v>
      </c>
      <c r="O36" s="99">
        <f>SUM(M36:M43)</f>
        <v>0</v>
      </c>
      <c r="P36" s="99">
        <f>O36/I36</f>
        <v>0</v>
      </c>
      <c r="S36" s="77"/>
      <c r="T36" s="77"/>
      <c r="U36" s="77"/>
      <c r="V36" s="77"/>
    </row>
    <row r="37" spans="1:22" ht="15" customHeight="1" x14ac:dyDescent="0.25">
      <c r="A37" s="59">
        <v>35</v>
      </c>
      <c r="B37" s="75" t="s">
        <v>61</v>
      </c>
      <c r="C37" s="75" t="s">
        <v>48</v>
      </c>
      <c r="D37" s="69" t="s">
        <v>32</v>
      </c>
      <c r="E37" s="68" t="s">
        <v>21</v>
      </c>
      <c r="F37" s="61" t="s">
        <v>220</v>
      </c>
      <c r="G37" s="69">
        <v>8</v>
      </c>
      <c r="H37" s="88"/>
      <c r="I37" s="88"/>
      <c r="J37" s="76"/>
      <c r="K37" s="59">
        <f>IF(EXACT(J37,"A"),4,IF(EXACT(J37,"B"),3,IF(EXACT(J37,"C"),2,IF(EXACT(J37,"D"),1,0))))</f>
        <v>0</v>
      </c>
      <c r="L37" s="59">
        <f t="shared" si="0"/>
        <v>0</v>
      </c>
      <c r="M37" s="88"/>
      <c r="N37" s="100"/>
      <c r="O37" s="100"/>
      <c r="P37" s="100"/>
      <c r="S37" s="77"/>
      <c r="T37" s="77"/>
      <c r="U37" s="77"/>
      <c r="V37" s="77"/>
    </row>
    <row r="38" spans="1:22" ht="15" customHeight="1" x14ac:dyDescent="0.25">
      <c r="A38" s="59">
        <v>36</v>
      </c>
      <c r="B38" s="75" t="s">
        <v>61</v>
      </c>
      <c r="C38" s="75" t="s">
        <v>48</v>
      </c>
      <c r="D38" s="69" t="s">
        <v>32</v>
      </c>
      <c r="E38" s="68" t="s">
        <v>22</v>
      </c>
      <c r="F38" s="61" t="s">
        <v>221</v>
      </c>
      <c r="G38" s="69">
        <v>5</v>
      </c>
      <c r="H38" s="89"/>
      <c r="I38" s="88"/>
      <c r="J38" s="76"/>
      <c r="K38" s="59">
        <f>IF(EXACT(J38,"A"),4,IF(EXACT(J38,"B"),3,IF(EXACT(J38,"C"),2,IF(EXACT(J38,"D"),1,0))))</f>
        <v>0</v>
      </c>
      <c r="L38" s="59">
        <f t="shared" si="0"/>
        <v>0</v>
      </c>
      <c r="M38" s="89"/>
      <c r="N38" s="101"/>
      <c r="O38" s="100"/>
      <c r="P38" s="100"/>
      <c r="S38" s="77"/>
      <c r="T38" s="77"/>
      <c r="U38" s="77"/>
      <c r="V38" s="77"/>
    </row>
    <row r="39" spans="1:22" ht="15" customHeight="1" x14ac:dyDescent="0.25">
      <c r="A39" s="59">
        <v>37</v>
      </c>
      <c r="B39" s="75" t="s">
        <v>61</v>
      </c>
      <c r="C39" s="75" t="s">
        <v>49</v>
      </c>
      <c r="D39" s="69" t="s">
        <v>32</v>
      </c>
      <c r="E39" s="68" t="s">
        <v>23</v>
      </c>
      <c r="F39" s="61" t="s">
        <v>222</v>
      </c>
      <c r="G39" s="69">
        <v>20</v>
      </c>
      <c r="H39" s="87">
        <f>SUM(G39:G40)</f>
        <v>30</v>
      </c>
      <c r="I39" s="88"/>
      <c r="J39" s="76"/>
      <c r="K39" s="59">
        <f>IF(J39&gt;=80,4,IF(AND(J39&lt;80,J39&gt;=60),3,IF(AND(J39&lt;60,J39&gt;=40),2,IF(AND(J39&lt;40,J39&gt;=20),1,IF(J39&lt;20,0)))))</f>
        <v>0</v>
      </c>
      <c r="L39" s="59">
        <f t="shared" si="0"/>
        <v>0</v>
      </c>
      <c r="M39" s="87">
        <f>SUM(L39:L40)</f>
        <v>0</v>
      </c>
      <c r="N39" s="87">
        <f>M39/H39</f>
        <v>0</v>
      </c>
      <c r="O39" s="100"/>
      <c r="P39" s="100"/>
      <c r="S39" s="77"/>
      <c r="T39" s="77"/>
      <c r="U39" s="77"/>
      <c r="V39" s="77"/>
    </row>
    <row r="40" spans="1:22" ht="15" customHeight="1" x14ac:dyDescent="0.25">
      <c r="A40" s="59">
        <v>38</v>
      </c>
      <c r="B40" s="75" t="s">
        <v>61</v>
      </c>
      <c r="C40" s="75" t="s">
        <v>49</v>
      </c>
      <c r="D40" s="69" t="s">
        <v>32</v>
      </c>
      <c r="E40" s="68" t="s">
        <v>24</v>
      </c>
      <c r="F40" s="61" t="s">
        <v>223</v>
      </c>
      <c r="G40" s="69">
        <v>10</v>
      </c>
      <c r="H40" s="89"/>
      <c r="I40" s="88"/>
      <c r="J40" s="76"/>
      <c r="K40" s="59">
        <f>IF(J40&gt;=1,4,IF(AND(J40&lt;1,J40&gt;=0.8),3,IF(AND(J40&lt;0.8,J40&gt;=0.6),2,IF(AND(J40&lt;0.6,J40&gt;=0.4),1,IF(J40&lt;0.4,0)))))</f>
        <v>0</v>
      </c>
      <c r="L40" s="59">
        <f t="shared" si="0"/>
        <v>0</v>
      </c>
      <c r="M40" s="89"/>
      <c r="N40" s="89"/>
      <c r="O40" s="100"/>
      <c r="P40" s="100"/>
      <c r="S40" s="77"/>
      <c r="T40" s="77"/>
      <c r="U40" s="77"/>
      <c r="V40" s="77"/>
    </row>
    <row r="41" spans="1:22" ht="15" customHeight="1" x14ac:dyDescent="0.25">
      <c r="A41" s="59">
        <v>39</v>
      </c>
      <c r="B41" s="75" t="s">
        <v>61</v>
      </c>
      <c r="C41" s="75" t="s">
        <v>50</v>
      </c>
      <c r="D41" s="69" t="s">
        <v>32</v>
      </c>
      <c r="E41" s="68" t="s">
        <v>25</v>
      </c>
      <c r="F41" s="61" t="s">
        <v>224</v>
      </c>
      <c r="G41" s="69">
        <v>15</v>
      </c>
      <c r="H41" s="87">
        <f>SUM(G41:G42)</f>
        <v>20</v>
      </c>
      <c r="I41" s="88"/>
      <c r="J41" s="76"/>
      <c r="K41" s="59">
        <f>IF(J41&gt;=50,4,IF(AND(J41&lt;50,J41&gt;=40),3,IF(AND(J41&lt;40,J41&gt;=20),2,IF(AND(J41&lt;20,J41&gt;=5),1,IF(J41&lt;5,0)))))</f>
        <v>0</v>
      </c>
      <c r="L41" s="59">
        <f t="shared" si="0"/>
        <v>0</v>
      </c>
      <c r="M41" s="87">
        <f>SUM(L41:L42)</f>
        <v>0</v>
      </c>
      <c r="N41" s="87">
        <f>M41/H41</f>
        <v>0</v>
      </c>
      <c r="O41" s="100"/>
      <c r="P41" s="100"/>
      <c r="S41" s="77"/>
      <c r="T41" s="77"/>
      <c r="U41" s="77"/>
      <c r="V41" s="77"/>
    </row>
    <row r="42" spans="1:22" ht="15" customHeight="1" x14ac:dyDescent="0.25">
      <c r="A42" s="59">
        <v>40</v>
      </c>
      <c r="B42" s="75" t="s">
        <v>61</v>
      </c>
      <c r="C42" s="75" t="s">
        <v>50</v>
      </c>
      <c r="D42" s="69" t="s">
        <v>32</v>
      </c>
      <c r="E42" s="68" t="s">
        <v>175</v>
      </c>
      <c r="F42" s="61" t="s">
        <v>225</v>
      </c>
      <c r="G42" s="69">
        <v>5</v>
      </c>
      <c r="H42" s="89"/>
      <c r="I42" s="88"/>
      <c r="J42" s="76"/>
      <c r="K42" s="59">
        <f>IF(EXACT(J42,"A"),4,IF(EXACT(J42,"B"),3,IF(EXACT(J42,"C"),2,IF(EXACT(J42,"D"),1,0))))</f>
        <v>0</v>
      </c>
      <c r="L42" s="59">
        <f t="shared" si="0"/>
        <v>0</v>
      </c>
      <c r="M42" s="89"/>
      <c r="N42" s="89"/>
      <c r="O42" s="100"/>
      <c r="P42" s="100"/>
      <c r="S42" s="77"/>
      <c r="T42" s="77"/>
      <c r="U42" s="77"/>
      <c r="V42" s="77"/>
    </row>
    <row r="43" spans="1:22" ht="15" customHeight="1" x14ac:dyDescent="0.25">
      <c r="A43" s="59">
        <v>41</v>
      </c>
      <c r="B43" s="75" t="s">
        <v>61</v>
      </c>
      <c r="C43" s="75" t="s">
        <v>51</v>
      </c>
      <c r="D43" s="69" t="s">
        <v>32</v>
      </c>
      <c r="E43" s="68" t="s">
        <v>26</v>
      </c>
      <c r="F43" s="61" t="s">
        <v>226</v>
      </c>
      <c r="G43" s="69">
        <v>5</v>
      </c>
      <c r="H43" s="69">
        <f>G43</f>
        <v>5</v>
      </c>
      <c r="I43" s="89"/>
      <c r="J43" s="76"/>
      <c r="K43" s="59">
        <f>IF(J43&gt;=50,4,IF(AND(J43&lt;50,J43&gt;=40),3,IF(AND(J43&lt;40,J43&gt;=25),2,IF(AND(J43&lt;25,J43&gt;=10),1,IF(J43&lt;10,0)))))</f>
        <v>0</v>
      </c>
      <c r="L43" s="59">
        <f t="shared" si="0"/>
        <v>0</v>
      </c>
      <c r="M43" s="69">
        <f>L43</f>
        <v>0</v>
      </c>
      <c r="N43" s="69">
        <f>M43/H43</f>
        <v>0</v>
      </c>
      <c r="O43" s="101"/>
      <c r="P43" s="101"/>
      <c r="S43" s="77"/>
      <c r="T43" s="77"/>
      <c r="U43" s="77"/>
      <c r="V43" s="77"/>
    </row>
    <row r="44" spans="1:22" ht="15" customHeight="1" x14ac:dyDescent="0.25">
      <c r="A44" s="59">
        <v>42</v>
      </c>
      <c r="B44" s="75" t="s">
        <v>62</v>
      </c>
      <c r="C44" s="75" t="s">
        <v>52</v>
      </c>
      <c r="D44" s="69" t="s">
        <v>32</v>
      </c>
      <c r="E44" s="68" t="s">
        <v>27</v>
      </c>
      <c r="F44" s="61" t="s">
        <v>227</v>
      </c>
      <c r="G44" s="69">
        <v>4</v>
      </c>
      <c r="H44" s="69">
        <f>G44</f>
        <v>4</v>
      </c>
      <c r="I44" s="87">
        <f>SUM(H44:H48)</f>
        <v>44</v>
      </c>
      <c r="J44" s="76"/>
      <c r="K44" s="59">
        <f>IF(EXACT(J44,"A"),4,IF(EXACT(J44,"B"),3,IF(EXACT(J44,"C"),2,IF(EXACT(J44,"D"),1,0))))</f>
        <v>0</v>
      </c>
      <c r="L44" s="59">
        <f t="shared" si="0"/>
        <v>0</v>
      </c>
      <c r="M44" s="69">
        <f>L44</f>
        <v>0</v>
      </c>
      <c r="N44" s="69">
        <f>M44/H44</f>
        <v>0</v>
      </c>
      <c r="O44" s="87">
        <f>SUM(M44:M48)</f>
        <v>0</v>
      </c>
      <c r="P44" s="87">
        <f>O44/I44</f>
        <v>0</v>
      </c>
      <c r="S44" s="77"/>
      <c r="T44" s="77"/>
      <c r="U44" s="77"/>
      <c r="V44" s="77"/>
    </row>
    <row r="45" spans="1:22" ht="15" customHeight="1" x14ac:dyDescent="0.25">
      <c r="A45" s="59">
        <v>43</v>
      </c>
      <c r="B45" s="75" t="s">
        <v>62</v>
      </c>
      <c r="C45" s="75" t="s">
        <v>53</v>
      </c>
      <c r="D45" s="69" t="s">
        <v>32</v>
      </c>
      <c r="E45" s="68" t="s">
        <v>28</v>
      </c>
      <c r="F45" s="61" t="s">
        <v>228</v>
      </c>
      <c r="G45" s="69">
        <v>15</v>
      </c>
      <c r="H45" s="87">
        <f>SUM(G45:G46)</f>
        <v>25</v>
      </c>
      <c r="I45" s="88"/>
      <c r="J45" s="76"/>
      <c r="K45" s="59">
        <f>IF(J45&gt;=50,4,IF(AND(J45&lt;50,J45&gt;=40),3,IF(AND(J45&lt;40,J45&gt;=25),2,IF(AND(J45&lt;25,J45&gt;=10),1,IF(J45&lt;10,0)))))</f>
        <v>0</v>
      </c>
      <c r="L45" s="59">
        <f t="shared" si="0"/>
        <v>0</v>
      </c>
      <c r="M45" s="87">
        <f>SUM(L45:L46)</f>
        <v>0</v>
      </c>
      <c r="N45" s="87">
        <f>M45/H45</f>
        <v>0</v>
      </c>
      <c r="O45" s="88"/>
      <c r="P45" s="88"/>
      <c r="S45" s="77"/>
      <c r="T45" s="77"/>
      <c r="U45" s="77"/>
      <c r="V45" s="77"/>
    </row>
    <row r="46" spans="1:22" ht="15" customHeight="1" x14ac:dyDescent="0.25">
      <c r="A46" s="59">
        <v>44</v>
      </c>
      <c r="B46" s="75" t="s">
        <v>62</v>
      </c>
      <c r="C46" s="75" t="s">
        <v>53</v>
      </c>
      <c r="D46" s="69" t="s">
        <v>32</v>
      </c>
      <c r="E46" s="68" t="s">
        <v>29</v>
      </c>
      <c r="F46" s="61" t="s">
        <v>229</v>
      </c>
      <c r="G46" s="69">
        <v>10</v>
      </c>
      <c r="H46" s="89"/>
      <c r="I46" s="88"/>
      <c r="J46" s="76"/>
      <c r="K46" s="59">
        <f>IF(J46&gt;=50,4,IF(AND(J46&lt;50,J46&gt;=40),3,IF(AND(J46&lt;40,J46&gt;=25),2,IF(AND(J46&lt;25,J46&gt;=10),1,IF(J46&lt;10,0)))))</f>
        <v>0</v>
      </c>
      <c r="L46" s="59">
        <f t="shared" si="0"/>
        <v>0</v>
      </c>
      <c r="M46" s="89"/>
      <c r="N46" s="89"/>
      <c r="O46" s="88"/>
      <c r="P46" s="88"/>
      <c r="S46" s="77"/>
      <c r="T46" s="77"/>
      <c r="U46" s="77"/>
      <c r="V46" s="77"/>
    </row>
    <row r="47" spans="1:22" ht="15" customHeight="1" x14ac:dyDescent="0.25">
      <c r="A47" s="59">
        <v>45</v>
      </c>
      <c r="B47" s="75" t="s">
        <v>62</v>
      </c>
      <c r="C47" s="75" t="s">
        <v>54</v>
      </c>
      <c r="D47" s="69" t="s">
        <v>32</v>
      </c>
      <c r="E47" s="68" t="s">
        <v>176</v>
      </c>
      <c r="F47" s="61" t="s">
        <v>230</v>
      </c>
      <c r="G47" s="69">
        <v>5</v>
      </c>
      <c r="H47" s="69">
        <f>G47</f>
        <v>5</v>
      </c>
      <c r="I47" s="88"/>
      <c r="J47" s="76"/>
      <c r="K47" s="59">
        <f>IF(J47&gt;=20,4,IF(AND(J47&lt;20,J47&gt;=15),3,IF(AND(J47&lt;15,J47&gt;=10),2,IF(AND(J47&lt;10,J47&gt;=1),1,IF(J47&lt;1,0)))))</f>
        <v>0</v>
      </c>
      <c r="L47" s="59">
        <f t="shared" si="0"/>
        <v>0</v>
      </c>
      <c r="M47" s="69">
        <f>L47</f>
        <v>0</v>
      </c>
      <c r="N47" s="69">
        <f>M47/H47</f>
        <v>0</v>
      </c>
      <c r="O47" s="88"/>
      <c r="P47" s="88"/>
      <c r="S47" s="77"/>
      <c r="T47" s="77"/>
      <c r="U47" s="77"/>
      <c r="V47" s="77"/>
    </row>
    <row r="48" spans="1:22" ht="15" customHeight="1" x14ac:dyDescent="0.25">
      <c r="A48" s="59">
        <v>46</v>
      </c>
      <c r="B48" s="75" t="s">
        <v>62</v>
      </c>
      <c r="C48" s="75" t="s">
        <v>55</v>
      </c>
      <c r="D48" s="69" t="s">
        <v>32</v>
      </c>
      <c r="E48" s="68" t="s">
        <v>177</v>
      </c>
      <c r="F48" s="61" t="s">
        <v>231</v>
      </c>
      <c r="G48" s="69">
        <v>10</v>
      </c>
      <c r="H48" s="69">
        <f>G48</f>
        <v>10</v>
      </c>
      <c r="I48" s="89"/>
      <c r="J48" s="76"/>
      <c r="K48" s="59">
        <f>IF(EXACT(J48,"A"),4,IF(EXACT(J48,"B"),3,IF(EXACT(J48,"C"),2,IF(EXACT(J48,"D"),1,0))))</f>
        <v>0</v>
      </c>
      <c r="L48" s="59">
        <f t="shared" si="0"/>
        <v>0</v>
      </c>
      <c r="M48" s="69">
        <f>L48</f>
        <v>0</v>
      </c>
      <c r="N48" s="69">
        <f>M48/H48</f>
        <v>0</v>
      </c>
      <c r="O48" s="89"/>
      <c r="P48" s="89"/>
      <c r="S48" s="77"/>
      <c r="T48" s="77"/>
      <c r="U48" s="77"/>
      <c r="V48" s="77"/>
    </row>
    <row r="49" spans="1:22" ht="15" customHeight="1" x14ac:dyDescent="0.25">
      <c r="A49" s="59">
        <v>47</v>
      </c>
      <c r="B49" s="75" t="s">
        <v>63</v>
      </c>
      <c r="C49" s="75" t="s">
        <v>56</v>
      </c>
      <c r="D49" s="69" t="s">
        <v>32</v>
      </c>
      <c r="E49" s="68" t="s">
        <v>30</v>
      </c>
      <c r="F49" s="61" t="s">
        <v>232</v>
      </c>
      <c r="G49" s="69">
        <v>6</v>
      </c>
      <c r="H49" s="87">
        <f>SUM(G49:G52)</f>
        <v>21</v>
      </c>
      <c r="I49" s="87">
        <f>H49</f>
        <v>21</v>
      </c>
      <c r="J49" s="76"/>
      <c r="K49" s="59">
        <f t="shared" ref="K49:K52" si="4">IF(EXACT(J49,"A"),4,IF(EXACT(J49,"B"),3,IF(EXACT(J49,"C"),2,IF(EXACT(J49,"D"),1,0))))</f>
        <v>0</v>
      </c>
      <c r="L49" s="59">
        <f t="shared" si="0"/>
        <v>0</v>
      </c>
      <c r="M49" s="87">
        <f>SUM(L49:L52)</f>
        <v>0</v>
      </c>
      <c r="N49" s="87">
        <f>M49/H49</f>
        <v>0</v>
      </c>
      <c r="O49" s="87">
        <f>M49</f>
        <v>0</v>
      </c>
      <c r="P49" s="87">
        <f>O49/I49</f>
        <v>0</v>
      </c>
      <c r="S49" s="77"/>
      <c r="T49" s="77"/>
      <c r="U49" s="77"/>
      <c r="V49" s="77"/>
    </row>
    <row r="50" spans="1:22" ht="15" customHeight="1" x14ac:dyDescent="0.25">
      <c r="A50" s="59">
        <v>48</v>
      </c>
      <c r="B50" s="75" t="s">
        <v>63</v>
      </c>
      <c r="C50" s="75" t="s">
        <v>56</v>
      </c>
      <c r="D50" s="69" t="s">
        <v>32</v>
      </c>
      <c r="E50" s="68" t="s">
        <v>31</v>
      </c>
      <c r="F50" s="61" t="s">
        <v>233</v>
      </c>
      <c r="G50" s="69">
        <v>5</v>
      </c>
      <c r="H50" s="88"/>
      <c r="I50" s="88"/>
      <c r="J50" s="76"/>
      <c r="K50" s="59">
        <f t="shared" si="4"/>
        <v>0</v>
      </c>
      <c r="L50" s="59">
        <f t="shared" si="0"/>
        <v>0</v>
      </c>
      <c r="M50" s="88"/>
      <c r="N50" s="88"/>
      <c r="O50" s="88"/>
      <c r="P50" s="88"/>
      <c r="S50" s="77"/>
      <c r="T50" s="77"/>
      <c r="U50" s="77"/>
      <c r="V50" s="77"/>
    </row>
    <row r="51" spans="1:22" ht="15" customHeight="1" x14ac:dyDescent="0.25">
      <c r="A51" s="59">
        <v>49</v>
      </c>
      <c r="B51" s="75" t="s">
        <v>63</v>
      </c>
      <c r="C51" s="75" t="s">
        <v>56</v>
      </c>
      <c r="D51" s="69" t="s">
        <v>32</v>
      </c>
      <c r="E51" s="68" t="s">
        <v>178</v>
      </c>
      <c r="F51" s="61" t="s">
        <v>234</v>
      </c>
      <c r="G51" s="69">
        <v>5</v>
      </c>
      <c r="H51" s="88"/>
      <c r="I51" s="88"/>
      <c r="J51" s="76"/>
      <c r="K51" s="59">
        <f t="shared" si="4"/>
        <v>0</v>
      </c>
      <c r="L51" s="59">
        <f t="shared" si="0"/>
        <v>0</v>
      </c>
      <c r="M51" s="88"/>
      <c r="N51" s="88"/>
      <c r="O51" s="88"/>
      <c r="P51" s="88"/>
      <c r="S51" s="77"/>
      <c r="T51" s="77"/>
      <c r="U51" s="77"/>
      <c r="V51" s="77"/>
    </row>
    <row r="52" spans="1:22" ht="15" customHeight="1" x14ac:dyDescent="0.25">
      <c r="A52" s="59">
        <v>50</v>
      </c>
      <c r="B52" s="75" t="s">
        <v>63</v>
      </c>
      <c r="C52" s="75" t="s">
        <v>56</v>
      </c>
      <c r="D52" s="69" t="s">
        <v>32</v>
      </c>
      <c r="E52" s="68" t="s">
        <v>179</v>
      </c>
      <c r="F52" s="61" t="s">
        <v>235</v>
      </c>
      <c r="G52" s="69">
        <v>5</v>
      </c>
      <c r="H52" s="89"/>
      <c r="I52" s="89"/>
      <c r="J52" s="76"/>
      <c r="K52" s="59">
        <f t="shared" si="4"/>
        <v>0</v>
      </c>
      <c r="L52" s="59">
        <f t="shared" si="0"/>
        <v>0</v>
      </c>
      <c r="M52" s="89"/>
      <c r="N52" s="89"/>
      <c r="O52" s="89"/>
      <c r="P52" s="89"/>
      <c r="S52" s="77"/>
      <c r="T52" s="77"/>
      <c r="U52" s="77"/>
      <c r="V52" s="77"/>
    </row>
    <row r="53" spans="1:22" ht="15.75" thickBot="1" x14ac:dyDescent="0.3">
      <c r="B53" s="80"/>
      <c r="C53" s="80"/>
      <c r="D53" s="77"/>
      <c r="E53" s="77"/>
      <c r="F53" s="77"/>
      <c r="S53" s="77"/>
      <c r="T53" s="77"/>
      <c r="U53" s="77"/>
      <c r="V53" s="77"/>
    </row>
    <row r="54" spans="1:22" ht="23.25" thickBot="1" x14ac:dyDescent="0.3">
      <c r="B54" s="80"/>
      <c r="C54" s="80"/>
      <c r="D54" s="77"/>
      <c r="E54" s="77"/>
      <c r="F54" s="77"/>
      <c r="J54" s="93" t="s">
        <v>158</v>
      </c>
      <c r="K54" s="94"/>
      <c r="L54" s="94"/>
      <c r="M54" s="94"/>
      <c r="N54" s="94"/>
      <c r="O54" s="94"/>
      <c r="P54" s="94"/>
      <c r="Q54" s="94"/>
      <c r="R54" s="95"/>
      <c r="S54" s="62"/>
      <c r="T54" s="62"/>
      <c r="U54" s="62"/>
      <c r="V54" s="77"/>
    </row>
    <row r="55" spans="1:22" ht="15.75" thickBot="1" x14ac:dyDescent="0.3">
      <c r="S55" s="77"/>
      <c r="T55" s="77"/>
      <c r="U55" s="77"/>
      <c r="V55" s="77"/>
    </row>
    <row r="56" spans="1:22" ht="19.5" thickBot="1" x14ac:dyDescent="0.35">
      <c r="F56" s="64" t="s">
        <v>156</v>
      </c>
      <c r="G56" s="64" t="s">
        <v>157</v>
      </c>
      <c r="J56" s="90" t="s">
        <v>161</v>
      </c>
      <c r="K56" s="91"/>
      <c r="L56" s="91"/>
      <c r="M56" s="91"/>
      <c r="N56" s="91"/>
      <c r="O56" s="91"/>
      <c r="P56" s="91"/>
      <c r="Q56" s="91"/>
      <c r="R56" s="92"/>
      <c r="S56" s="63"/>
      <c r="T56" s="63"/>
      <c r="U56" s="63"/>
    </row>
    <row r="57" spans="1:22" x14ac:dyDescent="0.25">
      <c r="F57" s="70" t="s">
        <v>57</v>
      </c>
      <c r="G57" s="78">
        <v>0</v>
      </c>
      <c r="S57" s="77"/>
      <c r="T57" s="77"/>
      <c r="U57" s="77"/>
    </row>
    <row r="58" spans="1:22" x14ac:dyDescent="0.25">
      <c r="F58" s="70" t="s">
        <v>58</v>
      </c>
      <c r="G58" s="79">
        <v>0</v>
      </c>
      <c r="S58" s="77"/>
      <c r="T58" s="77"/>
      <c r="U58" s="77"/>
    </row>
    <row r="59" spans="1:22" x14ac:dyDescent="0.25">
      <c r="F59" s="70" t="s">
        <v>59</v>
      </c>
      <c r="G59" s="78">
        <v>0</v>
      </c>
    </row>
    <row r="60" spans="1:22" x14ac:dyDescent="0.25">
      <c r="F60" s="70" t="s">
        <v>60</v>
      </c>
      <c r="G60" s="79">
        <v>0</v>
      </c>
    </row>
    <row r="61" spans="1:22" x14ac:dyDescent="0.25">
      <c r="F61" s="70" t="s">
        <v>61</v>
      </c>
      <c r="G61" s="79">
        <v>0</v>
      </c>
    </row>
    <row r="62" spans="1:22" x14ac:dyDescent="0.25">
      <c r="F62" s="70" t="s">
        <v>62</v>
      </c>
      <c r="G62" s="78">
        <v>0</v>
      </c>
    </row>
    <row r="63" spans="1:22" x14ac:dyDescent="0.25">
      <c r="F63" s="70" t="s">
        <v>63</v>
      </c>
      <c r="G63" s="78">
        <v>0</v>
      </c>
    </row>
    <row r="64" spans="1:22" x14ac:dyDescent="0.25">
      <c r="F64" s="70" t="s">
        <v>154</v>
      </c>
      <c r="G64" s="78">
        <v>0</v>
      </c>
    </row>
    <row r="65" spans="6:18" x14ac:dyDescent="0.25">
      <c r="F65" s="44"/>
      <c r="G65"/>
    </row>
    <row r="71" spans="6:18" x14ac:dyDescent="0.25">
      <c r="F71" s="64" t="s">
        <v>156</v>
      </c>
      <c r="G71" s="64" t="s">
        <v>157</v>
      </c>
    </row>
    <row r="72" spans="6:18" x14ac:dyDescent="0.25">
      <c r="F72" s="70" t="s">
        <v>33</v>
      </c>
      <c r="G72" s="78">
        <v>0</v>
      </c>
    </row>
    <row r="73" spans="6:18" x14ac:dyDescent="0.25">
      <c r="F73" s="70" t="s">
        <v>34</v>
      </c>
      <c r="G73" s="78">
        <v>0</v>
      </c>
    </row>
    <row r="74" spans="6:18" x14ac:dyDescent="0.25">
      <c r="F74" s="70" t="s">
        <v>35</v>
      </c>
      <c r="G74" s="78">
        <v>0</v>
      </c>
    </row>
    <row r="75" spans="6:18" x14ac:dyDescent="0.25">
      <c r="F75" s="70" t="s">
        <v>36</v>
      </c>
      <c r="G75" s="78">
        <v>0</v>
      </c>
    </row>
    <row r="76" spans="6:18" x14ac:dyDescent="0.25">
      <c r="F76" s="70" t="s">
        <v>37</v>
      </c>
      <c r="G76" s="78" t="e">
        <v>#DIV/0!</v>
      </c>
    </row>
    <row r="77" spans="6:18" ht="15.75" thickBot="1" x14ac:dyDescent="0.3">
      <c r="F77" s="70" t="s">
        <v>38</v>
      </c>
      <c r="G77" s="78">
        <v>0</v>
      </c>
    </row>
    <row r="78" spans="6:18" ht="19.5" thickBot="1" x14ac:dyDescent="0.3">
      <c r="F78" s="70" t="s">
        <v>40</v>
      </c>
      <c r="G78" s="78">
        <v>0</v>
      </c>
      <c r="J78" s="96" t="s">
        <v>160</v>
      </c>
      <c r="K78" s="97"/>
      <c r="L78" s="97"/>
      <c r="M78" s="97"/>
      <c r="N78" s="97"/>
      <c r="O78" s="97"/>
      <c r="P78" s="97"/>
      <c r="Q78" s="97"/>
      <c r="R78" s="98"/>
    </row>
    <row r="79" spans="6:18" x14ac:dyDescent="0.25">
      <c r="F79" s="70" t="s">
        <v>41</v>
      </c>
      <c r="G79" s="78">
        <v>0</v>
      </c>
    </row>
    <row r="80" spans="6:18" x14ac:dyDescent="0.25">
      <c r="F80" s="70" t="s">
        <v>42</v>
      </c>
      <c r="G80" s="78">
        <v>0</v>
      </c>
    </row>
    <row r="81" spans="6:7" x14ac:dyDescent="0.25">
      <c r="F81" s="70" t="s">
        <v>43</v>
      </c>
      <c r="G81" s="78">
        <v>0</v>
      </c>
    </row>
    <row r="82" spans="6:7" x14ac:dyDescent="0.25">
      <c r="F82" s="70" t="s">
        <v>44</v>
      </c>
      <c r="G82" s="78">
        <v>0</v>
      </c>
    </row>
    <row r="83" spans="6:7" x14ac:dyDescent="0.25">
      <c r="F83" s="70" t="s">
        <v>46</v>
      </c>
      <c r="G83" s="78" t="e">
        <v>#DIV/0!</v>
      </c>
    </row>
    <row r="84" spans="6:7" x14ac:dyDescent="0.25">
      <c r="F84" s="70" t="s">
        <v>47</v>
      </c>
      <c r="G84" s="78">
        <v>0</v>
      </c>
    </row>
    <row r="85" spans="6:7" x14ac:dyDescent="0.25">
      <c r="F85" s="70" t="s">
        <v>48</v>
      </c>
      <c r="G85" s="78">
        <v>0</v>
      </c>
    </row>
    <row r="86" spans="6:7" x14ac:dyDescent="0.25">
      <c r="F86" s="70" t="s">
        <v>49</v>
      </c>
      <c r="G86" s="78">
        <v>0</v>
      </c>
    </row>
    <row r="87" spans="6:7" x14ac:dyDescent="0.25">
      <c r="F87" s="70" t="s">
        <v>50</v>
      </c>
      <c r="G87" s="78">
        <v>0</v>
      </c>
    </row>
    <row r="88" spans="6:7" x14ac:dyDescent="0.25">
      <c r="F88" s="70" t="s">
        <v>52</v>
      </c>
      <c r="G88" s="78">
        <v>0</v>
      </c>
    </row>
    <row r="89" spans="6:7" x14ac:dyDescent="0.25">
      <c r="F89" s="70" t="s">
        <v>53</v>
      </c>
      <c r="G89" s="78">
        <v>0</v>
      </c>
    </row>
    <row r="90" spans="6:7" x14ac:dyDescent="0.25">
      <c r="F90" s="70" t="s">
        <v>55</v>
      </c>
      <c r="G90" s="78">
        <v>0</v>
      </c>
    </row>
    <row r="91" spans="6:7" x14ac:dyDescent="0.25">
      <c r="F91" s="70" t="s">
        <v>56</v>
      </c>
      <c r="G91" s="78">
        <v>0</v>
      </c>
    </row>
    <row r="92" spans="6:7" x14ac:dyDescent="0.25">
      <c r="F92" s="70" t="s">
        <v>39</v>
      </c>
      <c r="G92" s="78">
        <v>0</v>
      </c>
    </row>
    <row r="93" spans="6:7" x14ac:dyDescent="0.25">
      <c r="F93" s="70" t="s">
        <v>180</v>
      </c>
      <c r="G93" s="78">
        <v>0</v>
      </c>
    </row>
    <row r="94" spans="6:7" x14ac:dyDescent="0.25">
      <c r="F94" s="70" t="s">
        <v>181</v>
      </c>
      <c r="G94" s="78">
        <v>0</v>
      </c>
    </row>
    <row r="95" spans="6:7" x14ac:dyDescent="0.25">
      <c r="F95" s="70" t="s">
        <v>182</v>
      </c>
      <c r="G95" s="78">
        <v>0</v>
      </c>
    </row>
    <row r="96" spans="6:7" x14ac:dyDescent="0.25">
      <c r="F96" s="70" t="s">
        <v>183</v>
      </c>
      <c r="G96" s="78">
        <v>0</v>
      </c>
    </row>
    <row r="97" spans="6:18" ht="15.75" thickBot="1" x14ac:dyDescent="0.3">
      <c r="F97" s="70" t="s">
        <v>45</v>
      </c>
      <c r="G97" s="78">
        <v>0</v>
      </c>
    </row>
    <row r="98" spans="6:18" ht="19.5" thickBot="1" x14ac:dyDescent="0.35">
      <c r="F98" s="64" t="s">
        <v>156</v>
      </c>
      <c r="G98" s="64" t="s">
        <v>157</v>
      </c>
      <c r="J98" s="90" t="s">
        <v>159</v>
      </c>
      <c r="K98" s="91"/>
      <c r="L98" s="91"/>
      <c r="M98" s="91"/>
      <c r="N98" s="91"/>
      <c r="O98" s="91"/>
      <c r="P98" s="91"/>
      <c r="Q98" s="91"/>
      <c r="R98" s="92"/>
    </row>
    <row r="99" spans="6:18" x14ac:dyDescent="0.25">
      <c r="F99" s="70" t="s">
        <v>1</v>
      </c>
      <c r="G99" s="78">
        <v>0</v>
      </c>
    </row>
    <row r="100" spans="6:18" x14ac:dyDescent="0.25">
      <c r="F100" s="70" t="s">
        <v>2</v>
      </c>
      <c r="G100" s="78">
        <v>0</v>
      </c>
    </row>
    <row r="101" spans="6:18" x14ac:dyDescent="0.25">
      <c r="F101" s="70" t="s">
        <v>162</v>
      </c>
      <c r="G101" s="78">
        <v>0</v>
      </c>
    </row>
    <row r="102" spans="6:18" x14ac:dyDescent="0.25">
      <c r="F102" s="70" t="s">
        <v>3</v>
      </c>
      <c r="G102" s="78">
        <v>0</v>
      </c>
    </row>
    <row r="103" spans="6:18" x14ac:dyDescent="0.25">
      <c r="F103" s="70" t="s">
        <v>4</v>
      </c>
      <c r="G103" s="78">
        <v>0</v>
      </c>
    </row>
    <row r="104" spans="6:18" x14ac:dyDescent="0.25">
      <c r="F104" s="70" t="s">
        <v>5</v>
      </c>
      <c r="G104" s="78">
        <v>0</v>
      </c>
    </row>
    <row r="105" spans="6:18" x14ac:dyDescent="0.25">
      <c r="F105" s="70" t="s">
        <v>163</v>
      </c>
      <c r="G105" s="78" t="e">
        <v>#DIV/0!</v>
      </c>
    </row>
    <row r="106" spans="6:18" x14ac:dyDescent="0.25">
      <c r="F106" s="70" t="s">
        <v>6</v>
      </c>
      <c r="G106" s="78">
        <v>0</v>
      </c>
    </row>
    <row r="107" spans="6:18" x14ac:dyDescent="0.25">
      <c r="F107" s="70" t="s">
        <v>7</v>
      </c>
      <c r="G107" s="78">
        <v>0</v>
      </c>
    </row>
    <row r="108" spans="6:18" x14ac:dyDescent="0.25">
      <c r="F108" s="70" t="s">
        <v>164</v>
      </c>
      <c r="G108" s="78">
        <v>0</v>
      </c>
    </row>
    <row r="109" spans="6:18" x14ac:dyDescent="0.25">
      <c r="F109" s="70" t="s">
        <v>236</v>
      </c>
      <c r="G109" s="78">
        <v>0</v>
      </c>
    </row>
    <row r="110" spans="6:18" x14ac:dyDescent="0.25">
      <c r="F110" s="70" t="s">
        <v>8</v>
      </c>
      <c r="G110" s="78" t="e">
        <v>#DIV/0!</v>
      </c>
    </row>
    <row r="111" spans="6:18" x14ac:dyDescent="0.25">
      <c r="F111" s="70" t="s">
        <v>165</v>
      </c>
      <c r="G111" s="78">
        <v>0</v>
      </c>
    </row>
    <row r="112" spans="6:18" x14ac:dyDescent="0.25">
      <c r="F112" s="70" t="s">
        <v>9</v>
      </c>
      <c r="G112" s="78">
        <v>0</v>
      </c>
    </row>
    <row r="113" spans="6:7" x14ac:dyDescent="0.25">
      <c r="F113" s="70" t="s">
        <v>10</v>
      </c>
      <c r="G113" s="78">
        <v>0</v>
      </c>
    </row>
    <row r="114" spans="6:7" x14ac:dyDescent="0.25">
      <c r="F114" s="70" t="s">
        <v>166</v>
      </c>
      <c r="G114" s="78">
        <v>0</v>
      </c>
    </row>
    <row r="115" spans="6:7" x14ac:dyDescent="0.25">
      <c r="F115" s="70" t="s">
        <v>167</v>
      </c>
      <c r="G115" s="78">
        <v>0</v>
      </c>
    </row>
    <row r="116" spans="6:7" x14ac:dyDescent="0.25">
      <c r="F116" s="70" t="s">
        <v>11</v>
      </c>
      <c r="G116" s="78">
        <v>0</v>
      </c>
    </row>
    <row r="117" spans="6:7" x14ac:dyDescent="0.25">
      <c r="F117" s="70" t="s">
        <v>12</v>
      </c>
      <c r="G117" s="78">
        <v>0</v>
      </c>
    </row>
    <row r="118" spans="6:7" x14ac:dyDescent="0.25">
      <c r="F118" s="70" t="s">
        <v>168</v>
      </c>
      <c r="G118" s="78">
        <v>0</v>
      </c>
    </row>
    <row r="119" spans="6:7" x14ac:dyDescent="0.25">
      <c r="F119" s="70" t="s">
        <v>13</v>
      </c>
      <c r="G119" s="78">
        <v>0</v>
      </c>
    </row>
    <row r="120" spans="6:7" x14ac:dyDescent="0.25">
      <c r="F120" s="70" t="s">
        <v>14</v>
      </c>
      <c r="G120" s="78">
        <v>0</v>
      </c>
    </row>
    <row r="121" spans="6:7" x14ac:dyDescent="0.25">
      <c r="F121" s="70" t="s">
        <v>15</v>
      </c>
      <c r="G121" s="78">
        <v>0</v>
      </c>
    </row>
    <row r="122" spans="6:7" x14ac:dyDescent="0.25">
      <c r="F122" s="70" t="s">
        <v>169</v>
      </c>
      <c r="G122" s="78">
        <v>0</v>
      </c>
    </row>
    <row r="123" spans="6:7" x14ac:dyDescent="0.25">
      <c r="F123" s="70" t="s">
        <v>170</v>
      </c>
      <c r="G123" s="78">
        <v>0</v>
      </c>
    </row>
    <row r="124" spans="6:7" x14ac:dyDescent="0.25">
      <c r="F124" s="70" t="s">
        <v>171</v>
      </c>
      <c r="G124" s="78">
        <v>0</v>
      </c>
    </row>
    <row r="125" spans="6:7" x14ac:dyDescent="0.25">
      <c r="F125" s="70" t="s">
        <v>16</v>
      </c>
      <c r="G125" s="78">
        <v>0</v>
      </c>
    </row>
    <row r="126" spans="6:7" x14ac:dyDescent="0.25">
      <c r="F126" s="70" t="s">
        <v>172</v>
      </c>
      <c r="G126" s="78">
        <v>0</v>
      </c>
    </row>
    <row r="127" spans="6:7" x14ac:dyDescent="0.25">
      <c r="F127" s="70" t="s">
        <v>173</v>
      </c>
      <c r="G127" s="78">
        <v>0</v>
      </c>
    </row>
    <row r="128" spans="6:7" x14ac:dyDescent="0.25">
      <c r="F128" s="70" t="s">
        <v>17</v>
      </c>
      <c r="G128" s="78">
        <v>0</v>
      </c>
    </row>
    <row r="129" spans="6:7" x14ac:dyDescent="0.25">
      <c r="F129" s="70" t="s">
        <v>174</v>
      </c>
      <c r="G129" s="78">
        <v>0</v>
      </c>
    </row>
    <row r="130" spans="6:7" x14ac:dyDescent="0.25">
      <c r="F130" s="70" t="s">
        <v>18</v>
      </c>
      <c r="G130" s="78" t="e">
        <v>#DIV/0!</v>
      </c>
    </row>
    <row r="131" spans="6:7" x14ac:dyDescent="0.25">
      <c r="F131" s="70" t="s">
        <v>19</v>
      </c>
      <c r="G131" s="78">
        <v>0</v>
      </c>
    </row>
    <row r="132" spans="6:7" x14ac:dyDescent="0.25">
      <c r="F132" s="70" t="s">
        <v>20</v>
      </c>
      <c r="G132" s="78">
        <v>0</v>
      </c>
    </row>
    <row r="133" spans="6:7" x14ac:dyDescent="0.25">
      <c r="F133" s="70" t="s">
        <v>21</v>
      </c>
      <c r="G133" s="78">
        <v>0</v>
      </c>
    </row>
    <row r="134" spans="6:7" x14ac:dyDescent="0.25">
      <c r="F134" s="70" t="s">
        <v>22</v>
      </c>
      <c r="G134" s="78">
        <v>0</v>
      </c>
    </row>
    <row r="135" spans="6:7" x14ac:dyDescent="0.25">
      <c r="F135" s="70" t="s">
        <v>23</v>
      </c>
      <c r="G135" s="78">
        <v>0</v>
      </c>
    </row>
    <row r="136" spans="6:7" x14ac:dyDescent="0.25">
      <c r="F136" s="70" t="s">
        <v>24</v>
      </c>
      <c r="G136" s="78">
        <v>0</v>
      </c>
    </row>
    <row r="137" spans="6:7" x14ac:dyDescent="0.25">
      <c r="F137" s="70" t="s">
        <v>25</v>
      </c>
      <c r="G137" s="78">
        <v>0</v>
      </c>
    </row>
    <row r="138" spans="6:7" x14ac:dyDescent="0.25">
      <c r="F138" s="70" t="s">
        <v>175</v>
      </c>
      <c r="G138" s="78">
        <v>0</v>
      </c>
    </row>
    <row r="139" spans="6:7" x14ac:dyDescent="0.25">
      <c r="F139" s="70" t="s">
        <v>26</v>
      </c>
      <c r="G139" s="78">
        <v>0</v>
      </c>
    </row>
    <row r="140" spans="6:7" x14ac:dyDescent="0.25">
      <c r="F140" s="70" t="s">
        <v>27</v>
      </c>
      <c r="G140" s="78">
        <v>0</v>
      </c>
    </row>
    <row r="141" spans="6:7" x14ac:dyDescent="0.25">
      <c r="F141" s="70" t="s">
        <v>28</v>
      </c>
      <c r="G141" s="78">
        <v>0</v>
      </c>
    </row>
    <row r="142" spans="6:7" x14ac:dyDescent="0.25">
      <c r="F142" s="70" t="s">
        <v>29</v>
      </c>
      <c r="G142" s="78">
        <v>0</v>
      </c>
    </row>
    <row r="143" spans="6:7" x14ac:dyDescent="0.25">
      <c r="F143" s="70" t="s">
        <v>176</v>
      </c>
      <c r="G143" s="78">
        <v>0</v>
      </c>
    </row>
    <row r="144" spans="6:7" x14ac:dyDescent="0.25">
      <c r="F144" s="70" t="s">
        <v>177</v>
      </c>
      <c r="G144" s="78">
        <v>0</v>
      </c>
    </row>
    <row r="145" spans="6:7" x14ac:dyDescent="0.25">
      <c r="F145" s="70" t="s">
        <v>179</v>
      </c>
      <c r="G145" s="78">
        <v>0</v>
      </c>
    </row>
    <row r="146" spans="6:7" x14ac:dyDescent="0.25">
      <c r="F146" s="70" t="s">
        <v>30</v>
      </c>
      <c r="G146" s="78">
        <v>0</v>
      </c>
    </row>
    <row r="147" spans="6:7" x14ac:dyDescent="0.25">
      <c r="F147" s="70" t="s">
        <v>31</v>
      </c>
      <c r="G147" s="78">
        <v>0</v>
      </c>
    </row>
    <row r="148" spans="6:7" x14ac:dyDescent="0.25">
      <c r="F148" s="70" t="s">
        <v>178</v>
      </c>
      <c r="G148" s="78">
        <v>0</v>
      </c>
    </row>
    <row r="149" spans="6:7" x14ac:dyDescent="0.25">
      <c r="F149" s="70" t="s">
        <v>154</v>
      </c>
      <c r="G149" s="78">
        <v>0</v>
      </c>
    </row>
    <row r="150" spans="6:7" x14ac:dyDescent="0.25">
      <c r="F150" s="44"/>
      <c r="G150"/>
    </row>
    <row r="151" spans="6:7" x14ac:dyDescent="0.25">
      <c r="F151" s="44"/>
      <c r="G151"/>
    </row>
    <row r="152" spans="6:7" x14ac:dyDescent="0.25">
      <c r="F152" s="44"/>
      <c r="G152"/>
    </row>
    <row r="153" spans="6:7" x14ac:dyDescent="0.25">
      <c r="F153" s="44"/>
      <c r="G153"/>
    </row>
    <row r="154" spans="6:7" x14ac:dyDescent="0.25">
      <c r="F154" s="44"/>
      <c r="G154"/>
    </row>
    <row r="155" spans="6:7" x14ac:dyDescent="0.25">
      <c r="F155" s="44"/>
      <c r="G155"/>
    </row>
    <row r="156" spans="6:7" x14ac:dyDescent="0.25">
      <c r="F156" s="44"/>
      <c r="G156"/>
    </row>
    <row r="157" spans="6:7" x14ac:dyDescent="0.25">
      <c r="F157" s="44"/>
      <c r="G157"/>
    </row>
    <row r="158" spans="6:7" x14ac:dyDescent="0.25">
      <c r="F158" s="44"/>
      <c r="G158"/>
    </row>
    <row r="159" spans="6:7" x14ac:dyDescent="0.25">
      <c r="F159" s="44"/>
      <c r="G159"/>
    </row>
    <row r="160" spans="6:7" x14ac:dyDescent="0.25">
      <c r="F160" s="44"/>
      <c r="G160"/>
    </row>
    <row r="161" spans="6:7" x14ac:dyDescent="0.25">
      <c r="F161" s="44"/>
      <c r="G161"/>
    </row>
    <row r="162" spans="6:7" x14ac:dyDescent="0.25">
      <c r="F162" s="44"/>
      <c r="G162"/>
    </row>
    <row r="163" spans="6:7" x14ac:dyDescent="0.25">
      <c r="F163" s="44"/>
      <c r="G163"/>
    </row>
    <row r="164" spans="6:7" x14ac:dyDescent="0.25">
      <c r="F164" s="44"/>
      <c r="G164"/>
    </row>
    <row r="165" spans="6:7" x14ac:dyDescent="0.25">
      <c r="F165" s="44"/>
      <c r="G165"/>
    </row>
    <row r="166" spans="6:7" x14ac:dyDescent="0.25">
      <c r="F166" s="44"/>
      <c r="G166"/>
    </row>
    <row r="167" spans="6:7" x14ac:dyDescent="0.25">
      <c r="F167" s="44"/>
      <c r="G167"/>
    </row>
    <row r="168" spans="6:7" x14ac:dyDescent="0.25">
      <c r="F168" s="44"/>
      <c r="G168"/>
    </row>
    <row r="169" spans="6:7" x14ac:dyDescent="0.25">
      <c r="F169" s="44"/>
      <c r="G169"/>
    </row>
    <row r="170" spans="6:7" x14ac:dyDescent="0.25">
      <c r="F170" s="44"/>
      <c r="G170"/>
    </row>
    <row r="171" spans="6:7" x14ac:dyDescent="0.25">
      <c r="F171" s="44"/>
      <c r="G171"/>
    </row>
  </sheetData>
  <mergeCells count="61">
    <mergeCell ref="O32:O35"/>
    <mergeCell ref="O36:O43"/>
    <mergeCell ref="P3:P6"/>
    <mergeCell ref="P7:P17"/>
    <mergeCell ref="P18:P31"/>
    <mergeCell ref="P32:P35"/>
    <mergeCell ref="P36:P43"/>
    <mergeCell ref="O3:O6"/>
    <mergeCell ref="O7:O17"/>
    <mergeCell ref="O18:O31"/>
    <mergeCell ref="N20:N22"/>
    <mergeCell ref="N23:N28"/>
    <mergeCell ref="M41:M42"/>
    <mergeCell ref="N36:N38"/>
    <mergeCell ref="N39:N40"/>
    <mergeCell ref="N45:N46"/>
    <mergeCell ref="N4:N5"/>
    <mergeCell ref="N7:N8"/>
    <mergeCell ref="N10:N13"/>
    <mergeCell ref="N14:N15"/>
    <mergeCell ref="N18:N19"/>
    <mergeCell ref="N41:N42"/>
    <mergeCell ref="M14:M15"/>
    <mergeCell ref="M18:M19"/>
    <mergeCell ref="P44:P48"/>
    <mergeCell ref="H49:H52"/>
    <mergeCell ref="I3:I6"/>
    <mergeCell ref="I7:I17"/>
    <mergeCell ref="I18:I31"/>
    <mergeCell ref="I32:I35"/>
    <mergeCell ref="I36:I43"/>
    <mergeCell ref="I44:I48"/>
    <mergeCell ref="I49:I52"/>
    <mergeCell ref="H14:H15"/>
    <mergeCell ref="H18:H19"/>
    <mergeCell ref="H20:H22"/>
    <mergeCell ref="H23:H28"/>
    <mergeCell ref="H36:H38"/>
    <mergeCell ref="M20:M22"/>
    <mergeCell ref="M23:M28"/>
    <mergeCell ref="O44:O48"/>
    <mergeCell ref="O49:O52"/>
    <mergeCell ref="M49:M52"/>
    <mergeCell ref="N49:N52"/>
    <mergeCell ref="H4:H5"/>
    <mergeCell ref="H7:H8"/>
    <mergeCell ref="H10:H13"/>
    <mergeCell ref="M4:M5"/>
    <mergeCell ref="M7:M8"/>
    <mergeCell ref="M10:M13"/>
    <mergeCell ref="M36:M38"/>
    <mergeCell ref="H39:H40"/>
    <mergeCell ref="H45:H46"/>
    <mergeCell ref="M39:M40"/>
    <mergeCell ref="M45:M46"/>
    <mergeCell ref="H41:H42"/>
    <mergeCell ref="P49:P52"/>
    <mergeCell ref="J98:R98"/>
    <mergeCell ref="J54:R54"/>
    <mergeCell ref="J56:R56"/>
    <mergeCell ref="J78:R78"/>
  </mergeCells>
  <pageMargins left="0.70866141732283472" right="0.70866141732283472" top="0.74803149606299213" bottom="0.55118110236220474" header="0.31496062992125984" footer="0.31496062992125984"/>
  <pageSetup paperSize="9" orientation="portrait"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view="pageBreakPreview" topLeftCell="A15" zoomScale="70" zoomScaleNormal="100" zoomScaleSheetLayoutView="70" zoomScalePageLayoutView="80" workbookViewId="0">
      <selection activeCell="Q18" sqref="Q18"/>
    </sheetView>
  </sheetViews>
  <sheetFormatPr defaultColWidth="9.140625" defaultRowHeight="18" x14ac:dyDescent="0.25"/>
  <cols>
    <col min="1" max="1" width="6" style="30" bestFit="1" customWidth="1"/>
    <col min="2" max="2" width="44.5703125" style="51" customWidth="1"/>
    <col min="3" max="3" width="27.5703125" style="30" customWidth="1"/>
    <col min="4" max="5" width="20.42578125" style="30" customWidth="1"/>
    <col min="6" max="6" width="1.5703125" style="31" customWidth="1"/>
    <col min="7" max="7" width="20.28515625" style="31" hidden="1" customWidth="1"/>
    <col min="8" max="8" width="0" style="31" hidden="1" customWidth="1"/>
    <col min="9" max="9" width="14.42578125" style="31" hidden="1" customWidth="1"/>
    <col min="10" max="16384" width="9.140625" style="31"/>
  </cols>
  <sheetData>
    <row r="1" spans="1:9" x14ac:dyDescent="0.25">
      <c r="A1" s="133" t="s">
        <v>146</v>
      </c>
      <c r="B1" s="133"/>
      <c r="C1" s="133"/>
      <c r="D1" s="133"/>
      <c r="E1" s="133"/>
    </row>
    <row r="2" spans="1:9" ht="20.100000000000001" customHeight="1" x14ac:dyDescent="0.25">
      <c r="A2" s="134" t="s">
        <v>143</v>
      </c>
      <c r="B2" s="134"/>
      <c r="C2" s="134" t="str">
        <f>'QnM (50m)'!K1</f>
        <v>Institute Name</v>
      </c>
      <c r="D2" s="134"/>
      <c r="E2" s="134"/>
    </row>
    <row r="3" spans="1:9" ht="20.100000000000001" customHeight="1" x14ac:dyDescent="0.25">
      <c r="A3" s="134" t="s">
        <v>144</v>
      </c>
      <c r="B3" s="134"/>
      <c r="C3" s="134" t="str">
        <f>'QnM (50m)'!J1</f>
        <v>AUTONOMOUS</v>
      </c>
      <c r="D3" s="134"/>
      <c r="E3" s="134"/>
    </row>
    <row r="4" spans="1:9" ht="20.100000000000001" customHeight="1" x14ac:dyDescent="0.25">
      <c r="A4" s="141" t="s">
        <v>145</v>
      </c>
      <c r="B4" s="141"/>
      <c r="C4" s="130"/>
      <c r="D4" s="130"/>
      <c r="E4" s="130"/>
    </row>
    <row r="5" spans="1:9" s="30" customFormat="1" ht="108" x14ac:dyDescent="0.25">
      <c r="A5" s="39" t="s">
        <v>105</v>
      </c>
      <c r="B5" s="40" t="s">
        <v>64</v>
      </c>
      <c r="C5" s="40" t="s">
        <v>72</v>
      </c>
      <c r="D5" s="40" t="s">
        <v>102</v>
      </c>
      <c r="E5" s="40" t="s">
        <v>152</v>
      </c>
      <c r="G5" s="41" t="s">
        <v>95</v>
      </c>
      <c r="H5" s="41" t="s">
        <v>96</v>
      </c>
      <c r="I5" s="42" t="s">
        <v>80</v>
      </c>
    </row>
    <row r="6" spans="1:9" s="43" customFormat="1" ht="50.1" customHeight="1" x14ac:dyDescent="0.25">
      <c r="A6" s="33">
        <v>1</v>
      </c>
      <c r="B6" s="49" t="s">
        <v>73</v>
      </c>
      <c r="C6" s="33">
        <f>SUM('QnM (50m)'!I3:I6)</f>
        <v>85</v>
      </c>
      <c r="D6" s="33">
        <f>SUM('QnM (50m)'!O3:O6)</f>
        <v>0</v>
      </c>
      <c r="E6" s="34">
        <f>D6/C6</f>
        <v>0</v>
      </c>
      <c r="G6" s="33" t="s">
        <v>81</v>
      </c>
      <c r="H6" s="33" t="s">
        <v>82</v>
      </c>
      <c r="I6" s="33" t="s">
        <v>83</v>
      </c>
    </row>
    <row r="7" spans="1:9" s="43" customFormat="1" ht="50.1" customHeight="1" x14ac:dyDescent="0.25">
      <c r="A7" s="33">
        <v>2</v>
      </c>
      <c r="B7" s="49" t="s">
        <v>74</v>
      </c>
      <c r="C7" s="33">
        <f>SUM('QnM (50m)'!I7:I17)</f>
        <v>190</v>
      </c>
      <c r="D7" s="33">
        <f>SUM('QnM (50m)'!O7:O17)</f>
        <v>0</v>
      </c>
      <c r="E7" s="34">
        <f t="shared" ref="E7:E12" si="0">D7/C7</f>
        <v>0</v>
      </c>
      <c r="G7" s="33" t="s">
        <v>84</v>
      </c>
      <c r="H7" s="33" t="s">
        <v>91</v>
      </c>
      <c r="I7" s="33" t="s">
        <v>83</v>
      </c>
    </row>
    <row r="8" spans="1:9" s="43" customFormat="1" ht="50.1" customHeight="1" x14ac:dyDescent="0.25">
      <c r="A8" s="33">
        <v>3</v>
      </c>
      <c r="B8" s="49" t="s">
        <v>75</v>
      </c>
      <c r="C8" s="33">
        <f>SUM('QnM (50m)'!I18:I31)</f>
        <v>104</v>
      </c>
      <c r="D8" s="33">
        <f>SUM('QnM (50m)'!O18:O31)</f>
        <v>0</v>
      </c>
      <c r="E8" s="34">
        <f t="shared" si="0"/>
        <v>0</v>
      </c>
      <c r="G8" s="33" t="s">
        <v>85</v>
      </c>
      <c r="H8" s="33" t="s">
        <v>67</v>
      </c>
      <c r="I8" s="33" t="s">
        <v>83</v>
      </c>
    </row>
    <row r="9" spans="1:9" s="43" customFormat="1" ht="50.1" customHeight="1" x14ac:dyDescent="0.25">
      <c r="A9" s="33">
        <v>4</v>
      </c>
      <c r="B9" s="49" t="s">
        <v>76</v>
      </c>
      <c r="C9" s="33">
        <f>SUM('QnM (50m)'!I32:I35)</f>
        <v>35</v>
      </c>
      <c r="D9" s="33">
        <f>SUM('QnM (50m)'!O32:O35)</f>
        <v>0</v>
      </c>
      <c r="E9" s="34">
        <f t="shared" si="0"/>
        <v>0</v>
      </c>
      <c r="G9" s="33" t="s">
        <v>86</v>
      </c>
      <c r="H9" s="33" t="s">
        <v>92</v>
      </c>
      <c r="I9" s="33" t="s">
        <v>83</v>
      </c>
    </row>
    <row r="10" spans="1:9" s="43" customFormat="1" ht="50.1" customHeight="1" x14ac:dyDescent="0.25">
      <c r="A10" s="33">
        <v>5</v>
      </c>
      <c r="B10" s="49" t="s">
        <v>77</v>
      </c>
      <c r="C10" s="33">
        <f>SUM('QnM (50m)'!I36:I43)</f>
        <v>79</v>
      </c>
      <c r="D10" s="33">
        <f>SUM('QnM (50m)'!O36:O43)</f>
        <v>0</v>
      </c>
      <c r="E10" s="34">
        <f t="shared" si="0"/>
        <v>0</v>
      </c>
      <c r="G10" s="33" t="s">
        <v>87</v>
      </c>
      <c r="H10" s="33" t="s">
        <v>93</v>
      </c>
      <c r="I10" s="33" t="s">
        <v>83</v>
      </c>
    </row>
    <row r="11" spans="1:9" s="43" customFormat="1" ht="50.1" customHeight="1" x14ac:dyDescent="0.25">
      <c r="A11" s="33">
        <v>6</v>
      </c>
      <c r="B11" s="49" t="s">
        <v>78</v>
      </c>
      <c r="C11" s="33">
        <f>SUM('QnM (50m)'!I44:I48)</f>
        <v>44</v>
      </c>
      <c r="D11" s="33">
        <f>SUM('QnM (50m)'!O44:O48)</f>
        <v>0</v>
      </c>
      <c r="E11" s="34">
        <f t="shared" si="0"/>
        <v>0</v>
      </c>
      <c r="G11" s="33" t="s">
        <v>88</v>
      </c>
      <c r="H11" s="33" t="s">
        <v>68</v>
      </c>
      <c r="I11" s="33" t="s">
        <v>83</v>
      </c>
    </row>
    <row r="12" spans="1:9" s="43" customFormat="1" ht="50.1" customHeight="1" x14ac:dyDescent="0.25">
      <c r="A12" s="33">
        <v>7</v>
      </c>
      <c r="B12" s="49" t="s">
        <v>79</v>
      </c>
      <c r="C12" s="33">
        <f>SUM('QnM (50m)'!I49:I52)</f>
        <v>21</v>
      </c>
      <c r="D12" s="33">
        <f>SUM('QnM (50m)'!O49:O52)</f>
        <v>0</v>
      </c>
      <c r="E12" s="34">
        <f t="shared" si="0"/>
        <v>0</v>
      </c>
      <c r="G12" s="33" t="s">
        <v>90</v>
      </c>
      <c r="H12" s="33" t="s">
        <v>70</v>
      </c>
      <c r="I12" s="33" t="s">
        <v>83</v>
      </c>
    </row>
    <row r="13" spans="1:9" ht="66" customHeight="1" x14ac:dyDescent="0.25">
      <c r="A13" s="143" t="s">
        <v>153</v>
      </c>
      <c r="B13" s="143"/>
      <c r="C13" s="33">
        <f>SUM(C6:C12)</f>
        <v>558</v>
      </c>
      <c r="D13" s="48">
        <f>SUM(D6:D12)</f>
        <v>0</v>
      </c>
      <c r="E13" s="34">
        <f>D13/C13</f>
        <v>0</v>
      </c>
      <c r="G13" s="29" t="s">
        <v>89</v>
      </c>
      <c r="H13" s="29" t="s">
        <v>69</v>
      </c>
      <c r="I13" s="29" t="s">
        <v>94</v>
      </c>
    </row>
    <row r="14" spans="1:9" s="36" customFormat="1" ht="24.95" customHeight="1" thickBot="1" x14ac:dyDescent="0.3">
      <c r="A14" s="35"/>
      <c r="B14" s="50"/>
      <c r="C14" s="35"/>
      <c r="D14" s="35"/>
      <c r="E14" s="37"/>
    </row>
    <row r="15" spans="1:9" ht="73.5" customHeight="1" thickBot="1" x14ac:dyDescent="0.3">
      <c r="A15" s="108">
        <f>D13/C13</f>
        <v>0</v>
      </c>
      <c r="B15" s="109"/>
      <c r="C15" s="109"/>
      <c r="D15" s="109"/>
      <c r="E15" s="110"/>
    </row>
    <row r="16" spans="1:9" ht="18.75" thickBot="1" x14ac:dyDescent="0.3">
      <c r="D16" s="38"/>
      <c r="E16" s="35"/>
    </row>
    <row r="17" spans="1:5" ht="33.75" customHeight="1" thickBot="1" x14ac:dyDescent="0.3">
      <c r="A17" s="102" t="str">
        <f>IF(AND($A$15&lt;=4,$A$15&gt;=3.51),"A++",IF(AND($A$15&lt;=3.5,$A$15&gt;=3.26),"A+",IF(AND($A$15&lt;=3.25,$A$15&gt;3.01),"A",IF(AND($A$15&lt;=3,$A$15&gt;=2.76),"B++",IF(AND($A$15&lt;=2.75,$A$15&gt;=2.51),"B+",IF(AND($A$15&lt;=2.5,$A$15&gt;=2.01),"B",IF(AND($A$15&lt;=2,$A$15&gt;=1.51),"C","D")))))))</f>
        <v>D</v>
      </c>
      <c r="B17" s="103"/>
      <c r="C17" s="103"/>
      <c r="D17" s="103"/>
      <c r="E17" s="104"/>
    </row>
    <row r="18" spans="1:5" x14ac:dyDescent="0.25">
      <c r="D18" s="38"/>
      <c r="E18" s="35"/>
    </row>
    <row r="19" spans="1:5" ht="22.5" customHeight="1" x14ac:dyDescent="0.25">
      <c r="A19" s="142" t="s">
        <v>155</v>
      </c>
      <c r="B19" s="142"/>
      <c r="C19" s="142"/>
      <c r="D19" s="142"/>
      <c r="E19" s="142"/>
    </row>
    <row r="20" spans="1:5" ht="22.5" customHeight="1" x14ac:dyDescent="0.25">
      <c r="A20" s="134" t="s">
        <v>143</v>
      </c>
      <c r="B20" s="134"/>
      <c r="C20" s="134" t="str">
        <f>'QnM (50m)'!K1</f>
        <v>Institute Name</v>
      </c>
      <c r="D20" s="134"/>
      <c r="E20" s="134"/>
    </row>
    <row r="21" spans="1:5" ht="22.5" customHeight="1" x14ac:dyDescent="0.25">
      <c r="A21" s="134" t="s">
        <v>144</v>
      </c>
      <c r="B21" s="134"/>
      <c r="C21" s="134" t="str">
        <f>'QnM (50m)'!J1</f>
        <v>AUTONOMOUS</v>
      </c>
      <c r="D21" s="134"/>
      <c r="E21" s="134"/>
    </row>
    <row r="22" spans="1:5" ht="22.5" customHeight="1" x14ac:dyDescent="0.25">
      <c r="A22" s="141" t="s">
        <v>145</v>
      </c>
      <c r="B22" s="141"/>
      <c r="C22" s="130"/>
      <c r="D22" s="130"/>
      <c r="E22" s="130"/>
    </row>
    <row r="23" spans="1:5" s="30" customFormat="1" ht="72" x14ac:dyDescent="0.25">
      <c r="A23" s="27" t="s">
        <v>105</v>
      </c>
      <c r="B23" s="28" t="s">
        <v>97</v>
      </c>
      <c r="C23" s="28" t="s">
        <v>147</v>
      </c>
      <c r="D23" s="144" t="s">
        <v>148</v>
      </c>
      <c r="E23" s="145"/>
    </row>
    <row r="24" spans="1:5" s="30" customFormat="1" ht="27.95" customHeight="1" x14ac:dyDescent="0.25">
      <c r="A24" s="107" t="s">
        <v>103</v>
      </c>
      <c r="B24" s="107"/>
      <c r="C24" s="107"/>
      <c r="D24" s="107"/>
      <c r="E24" s="107"/>
    </row>
    <row r="25" spans="1:5" ht="27" customHeight="1" x14ac:dyDescent="0.25">
      <c r="A25" s="47">
        <v>1.2</v>
      </c>
      <c r="B25" s="52" t="s">
        <v>138</v>
      </c>
      <c r="C25" s="47">
        <f>SUM('QnM (50m)'!H3)</f>
        <v>30</v>
      </c>
      <c r="D25" s="105">
        <f>SUM('QnM (50m)'!M3)</f>
        <v>0</v>
      </c>
      <c r="E25" s="106"/>
    </row>
    <row r="26" spans="1:5" ht="27" customHeight="1" x14ac:dyDescent="0.25">
      <c r="A26" s="47">
        <v>1.3</v>
      </c>
      <c r="B26" s="52" t="s">
        <v>139</v>
      </c>
      <c r="C26" s="47">
        <f>SUM('QnM (50m)'!H4:H5)</f>
        <v>35</v>
      </c>
      <c r="D26" s="105">
        <f>SUM('QnM (50m)'!M4:M5)</f>
        <v>0</v>
      </c>
      <c r="E26" s="106"/>
    </row>
    <row r="27" spans="1:5" ht="27" customHeight="1" x14ac:dyDescent="0.25">
      <c r="A27" s="47">
        <v>1.4</v>
      </c>
      <c r="B27" s="52" t="s">
        <v>140</v>
      </c>
      <c r="C27" s="47">
        <f>SUM('QnM (50m)'!H6)</f>
        <v>20</v>
      </c>
      <c r="D27" s="105">
        <f>SUM('QnM (50m)'!M6)</f>
        <v>0</v>
      </c>
      <c r="E27" s="106"/>
    </row>
    <row r="28" spans="1:5" ht="30" customHeight="1" thickBot="1" x14ac:dyDescent="0.3">
      <c r="A28" s="120" t="s">
        <v>153</v>
      </c>
      <c r="B28" s="121"/>
      <c r="C28" s="45">
        <f>SUM(C25:C27)</f>
        <v>85</v>
      </c>
      <c r="D28" s="131">
        <f>SUM(D25:E27)</f>
        <v>0</v>
      </c>
      <c r="E28" s="132"/>
    </row>
    <row r="29" spans="1:5" ht="30.75" customHeight="1" thickBot="1" x14ac:dyDescent="0.3">
      <c r="A29" s="108">
        <f>D28/C28</f>
        <v>0</v>
      </c>
      <c r="B29" s="109"/>
      <c r="C29" s="109"/>
      <c r="D29" s="109"/>
      <c r="E29" s="110"/>
    </row>
    <row r="30" spans="1:5" ht="27.95" customHeight="1" x14ac:dyDescent="0.25">
      <c r="A30" s="123" t="s">
        <v>104</v>
      </c>
      <c r="B30" s="123"/>
      <c r="C30" s="123"/>
      <c r="D30" s="123"/>
      <c r="E30" s="123"/>
    </row>
    <row r="31" spans="1:5" ht="27" customHeight="1" x14ac:dyDescent="0.25">
      <c r="A31" s="47">
        <v>2.1</v>
      </c>
      <c r="B31" s="53" t="s">
        <v>110</v>
      </c>
      <c r="C31" s="47">
        <f>SUM('QnM (50m)'!H7:H8)</f>
        <v>20</v>
      </c>
      <c r="D31" s="105">
        <f>SUM('QnM (50m)'!M7:M8)</f>
        <v>0</v>
      </c>
      <c r="E31" s="106"/>
    </row>
    <row r="32" spans="1:5" ht="27" customHeight="1" x14ac:dyDescent="0.25">
      <c r="A32" s="47">
        <v>2.2000000000000002</v>
      </c>
      <c r="B32" s="53" t="s">
        <v>111</v>
      </c>
      <c r="C32" s="47">
        <f>SUM('QnM (50m)'!H9)</f>
        <v>15</v>
      </c>
      <c r="D32" s="105">
        <f>SUM('QnM (50m)'!M9)</f>
        <v>0</v>
      </c>
      <c r="E32" s="106"/>
    </row>
    <row r="33" spans="1:5" ht="27" customHeight="1" x14ac:dyDescent="0.25">
      <c r="A33" s="47">
        <v>2.4</v>
      </c>
      <c r="B33" s="53" t="s">
        <v>106</v>
      </c>
      <c r="C33" s="47">
        <f>SUM('QnM (50m)'!H10:H13)</f>
        <v>50</v>
      </c>
      <c r="D33" s="105">
        <f>SUM('QnM (50m)'!M10:M13)</f>
        <v>0</v>
      </c>
      <c r="E33" s="106"/>
    </row>
    <row r="34" spans="1:5" ht="27" customHeight="1" x14ac:dyDescent="0.25">
      <c r="A34" s="47">
        <v>2.5</v>
      </c>
      <c r="B34" s="53" t="s">
        <v>107</v>
      </c>
      <c r="C34" s="47">
        <f>SUM('QnM (50m)'!H14:H15)</f>
        <v>35</v>
      </c>
      <c r="D34" s="105">
        <f>SUM('QnM (50m)'!M14:M15)</f>
        <v>0</v>
      </c>
      <c r="E34" s="106"/>
    </row>
    <row r="35" spans="1:5" ht="36" x14ac:dyDescent="0.25">
      <c r="A35" s="47">
        <v>2.6</v>
      </c>
      <c r="B35" s="53" t="s">
        <v>108</v>
      </c>
      <c r="C35" s="47">
        <f>SUM('QnM (50m)'!H16)</f>
        <v>20</v>
      </c>
      <c r="D35" s="105">
        <f>SUM('QnM (50m)'!M16)</f>
        <v>0</v>
      </c>
      <c r="E35" s="106"/>
    </row>
    <row r="36" spans="1:5" ht="27" customHeight="1" x14ac:dyDescent="0.25">
      <c r="A36" s="47">
        <v>2.7</v>
      </c>
      <c r="B36" s="53" t="s">
        <v>109</v>
      </c>
      <c r="C36" s="47">
        <f>SUM('QnM (50m)'!H17)</f>
        <v>50</v>
      </c>
      <c r="D36" s="105">
        <f>SUM('QnM (50m)'!M17)</f>
        <v>0</v>
      </c>
      <c r="E36" s="106"/>
    </row>
    <row r="37" spans="1:5" ht="29.25" customHeight="1" x14ac:dyDescent="0.25">
      <c r="A37" s="122" t="s">
        <v>153</v>
      </c>
      <c r="B37" s="122"/>
      <c r="C37" s="45">
        <f>SUM(C31:C36)</f>
        <v>190</v>
      </c>
      <c r="D37" s="113">
        <f>SUM(D31:E36)</f>
        <v>0</v>
      </c>
      <c r="E37" s="113"/>
    </row>
    <row r="38" spans="1:5" ht="33.75" customHeight="1" x14ac:dyDescent="0.25">
      <c r="A38" s="124">
        <f>D37/C37</f>
        <v>0</v>
      </c>
      <c r="B38" s="124"/>
      <c r="C38" s="124"/>
      <c r="D38" s="124"/>
      <c r="E38" s="124"/>
    </row>
    <row r="39" spans="1:5" ht="27.95" customHeight="1" x14ac:dyDescent="0.25">
      <c r="A39" s="107" t="s">
        <v>113</v>
      </c>
      <c r="B39" s="107"/>
      <c r="C39" s="107"/>
      <c r="D39" s="107"/>
      <c r="E39" s="107"/>
    </row>
    <row r="40" spans="1:5" ht="36" x14ac:dyDescent="0.25">
      <c r="A40" s="47">
        <v>3.1</v>
      </c>
      <c r="B40" s="53" t="s">
        <v>184</v>
      </c>
      <c r="C40" s="47">
        <f>SUM('QnM (50m)'!H18:H19)</f>
        <v>14</v>
      </c>
      <c r="D40" s="105">
        <f>SUM('QnM (50m)'!M18:M19)</f>
        <v>0</v>
      </c>
      <c r="E40" s="106"/>
    </row>
    <row r="41" spans="1:5" ht="27" customHeight="1" x14ac:dyDescent="0.25">
      <c r="A41" s="47">
        <v>3.2</v>
      </c>
      <c r="B41" s="53" t="s">
        <v>114</v>
      </c>
      <c r="C41" s="47">
        <f>SUM('QnM (50m)'!H20:H22)</f>
        <v>10</v>
      </c>
      <c r="D41" s="105">
        <f>SUM('QnM (50m)'!M20:M22)</f>
        <v>0</v>
      </c>
      <c r="E41" s="106"/>
    </row>
    <row r="42" spans="1:5" ht="27" customHeight="1" x14ac:dyDescent="0.25">
      <c r="A42" s="47">
        <v>3.4</v>
      </c>
      <c r="B42" s="53" t="s">
        <v>116</v>
      </c>
      <c r="C42" s="56">
        <f>SUM('QnM (50m)'!H23:H28)</f>
        <v>30</v>
      </c>
      <c r="D42" s="105">
        <f>SUM('QnM (50m)'!M23:M28)</f>
        <v>0</v>
      </c>
      <c r="E42" s="106"/>
    </row>
    <row r="43" spans="1:5" ht="27" customHeight="1" x14ac:dyDescent="0.25">
      <c r="A43" s="47">
        <v>3.5</v>
      </c>
      <c r="B43" s="53" t="s">
        <v>185</v>
      </c>
      <c r="C43" s="47">
        <f>SUM('QnM (50m)'!H29)</f>
        <v>10</v>
      </c>
      <c r="D43" s="105">
        <f>SUM('QnM (50m)'!M29)</f>
        <v>0</v>
      </c>
      <c r="E43" s="106"/>
    </row>
    <row r="44" spans="1:5" ht="27" customHeight="1" x14ac:dyDescent="0.25">
      <c r="A44" s="47">
        <v>3.6</v>
      </c>
      <c r="B44" s="53" t="s">
        <v>117</v>
      </c>
      <c r="C44" s="47">
        <f>SUM('QnM (50m)'!H30)</f>
        <v>20</v>
      </c>
      <c r="D44" s="105">
        <f>SUM('QnM (50m)'!M30)</f>
        <v>0</v>
      </c>
      <c r="E44" s="106"/>
    </row>
    <row r="45" spans="1:5" ht="27" customHeight="1" x14ac:dyDescent="0.25">
      <c r="A45" s="47">
        <v>3.7</v>
      </c>
      <c r="B45" s="53" t="s">
        <v>118</v>
      </c>
      <c r="C45" s="47">
        <f>SUM('QnM (50m)'!H31)</f>
        <v>20</v>
      </c>
      <c r="D45" s="105">
        <f>SUM('QnM (50m)'!M31)</f>
        <v>0</v>
      </c>
      <c r="E45" s="106"/>
    </row>
    <row r="46" spans="1:5" ht="30" customHeight="1" x14ac:dyDescent="0.25">
      <c r="A46" s="122" t="s">
        <v>153</v>
      </c>
      <c r="B46" s="122"/>
      <c r="C46" s="45">
        <f>SUM(C40:C45)</f>
        <v>104</v>
      </c>
      <c r="D46" s="113">
        <f>SUM(D40:E45)</f>
        <v>0</v>
      </c>
      <c r="E46" s="113"/>
    </row>
    <row r="47" spans="1:5" s="30" customFormat="1" ht="34.5" customHeight="1" x14ac:dyDescent="0.25">
      <c r="A47" s="114">
        <f>D46/C46</f>
        <v>0</v>
      </c>
      <c r="B47" s="114"/>
      <c r="C47" s="114"/>
      <c r="D47" s="114"/>
      <c r="E47" s="114"/>
    </row>
    <row r="48" spans="1:5" ht="27.95" customHeight="1" x14ac:dyDescent="0.25">
      <c r="A48" s="107" t="s">
        <v>119</v>
      </c>
      <c r="B48" s="107"/>
      <c r="C48" s="107"/>
      <c r="D48" s="107"/>
      <c r="E48" s="107"/>
    </row>
    <row r="49" spans="1:5" ht="27" customHeight="1" x14ac:dyDescent="0.25">
      <c r="A49" s="47">
        <v>4.0999999999999996</v>
      </c>
      <c r="B49" s="53" t="s">
        <v>120</v>
      </c>
      <c r="C49" s="47">
        <f>SUM('QnM (50m)'!H32)</f>
        <v>10</v>
      </c>
      <c r="D49" s="105">
        <f>SUM('QnM (50m)'!M32)</f>
        <v>0</v>
      </c>
      <c r="E49" s="106"/>
    </row>
    <row r="50" spans="1:5" ht="27" customHeight="1" x14ac:dyDescent="0.25">
      <c r="A50" s="47">
        <v>4.2</v>
      </c>
      <c r="B50" s="53" t="s">
        <v>121</v>
      </c>
      <c r="C50" s="47">
        <f>SUM('QnM (50m)'!H33)</f>
        <v>5</v>
      </c>
      <c r="D50" s="105">
        <f>SUM('QnM (50m)'!M33)</f>
        <v>0</v>
      </c>
      <c r="E50" s="106"/>
    </row>
    <row r="51" spans="1:5" ht="27" customHeight="1" x14ac:dyDescent="0.25">
      <c r="A51" s="47">
        <v>4.3</v>
      </c>
      <c r="B51" s="53" t="s">
        <v>122</v>
      </c>
      <c r="C51" s="47">
        <f>SUM('QnM (50m)'!H34)</f>
        <v>10</v>
      </c>
      <c r="D51" s="105">
        <f>SUM('QnM (50m)'!M34)</f>
        <v>0</v>
      </c>
      <c r="E51" s="106"/>
    </row>
    <row r="52" spans="1:5" ht="36" x14ac:dyDescent="0.25">
      <c r="A52" s="47">
        <v>4.4000000000000004</v>
      </c>
      <c r="B52" s="53" t="s">
        <v>123</v>
      </c>
      <c r="C52" s="47">
        <f>SUM('QnM (50m)'!H35)</f>
        <v>10</v>
      </c>
      <c r="D52" s="105">
        <f>SUM('QnM (50m)'!M35)</f>
        <v>0</v>
      </c>
      <c r="E52" s="106"/>
    </row>
    <row r="53" spans="1:5" ht="27.95" customHeight="1" thickBot="1" x14ac:dyDescent="0.3">
      <c r="A53" s="120" t="s">
        <v>153</v>
      </c>
      <c r="B53" s="121"/>
      <c r="C53" s="46">
        <f>SUM(C49:C52)</f>
        <v>35</v>
      </c>
      <c r="D53" s="125">
        <f>SUM(D49:E52)</f>
        <v>0</v>
      </c>
      <c r="E53" s="126"/>
    </row>
    <row r="54" spans="1:5" s="30" customFormat="1" ht="37.5" customHeight="1" x14ac:dyDescent="0.25">
      <c r="A54" s="127">
        <f>D53/C53</f>
        <v>0</v>
      </c>
      <c r="B54" s="127"/>
      <c r="C54" s="127"/>
      <c r="D54" s="127"/>
      <c r="E54" s="127"/>
    </row>
    <row r="55" spans="1:5" ht="27.95" customHeight="1" x14ac:dyDescent="0.25">
      <c r="A55" s="107" t="s">
        <v>124</v>
      </c>
      <c r="B55" s="107"/>
      <c r="C55" s="107"/>
      <c r="D55" s="107"/>
      <c r="E55" s="107"/>
    </row>
    <row r="56" spans="1:5" ht="27.95" customHeight="1" x14ac:dyDescent="0.25">
      <c r="A56" s="47">
        <v>5.0999999999999996</v>
      </c>
      <c r="B56" s="53" t="s">
        <v>125</v>
      </c>
      <c r="C56" s="47">
        <f>SUM('QnM (50m)'!H36:H38)</f>
        <v>24</v>
      </c>
      <c r="D56" s="105">
        <f>SUM('QnM (50m)'!M36:M38)</f>
        <v>0</v>
      </c>
      <c r="E56" s="106"/>
    </row>
    <row r="57" spans="1:5" ht="27.95" customHeight="1" x14ac:dyDescent="0.25">
      <c r="A57" s="47">
        <v>5.2</v>
      </c>
      <c r="B57" s="53" t="s">
        <v>126</v>
      </c>
      <c r="C57" s="47">
        <f>SUM('QnM (50m)'!H39:H40)</f>
        <v>30</v>
      </c>
      <c r="D57" s="105">
        <f>SUM('QnM (50m)'!M39:M40)</f>
        <v>0</v>
      </c>
      <c r="E57" s="106"/>
    </row>
    <row r="58" spans="1:5" ht="27.95" customHeight="1" x14ac:dyDescent="0.25">
      <c r="A58" s="47">
        <v>5.3</v>
      </c>
      <c r="B58" s="53" t="s">
        <v>127</v>
      </c>
      <c r="C58" s="47">
        <f>SUM('QnM (50m)'!H41:H42)</f>
        <v>20</v>
      </c>
      <c r="D58" s="105">
        <f>SUM('QnM (50m)'!M41:M42)</f>
        <v>0</v>
      </c>
      <c r="E58" s="106"/>
    </row>
    <row r="59" spans="1:5" ht="27.95" customHeight="1" x14ac:dyDescent="0.25">
      <c r="A59" s="47">
        <v>5.4</v>
      </c>
      <c r="B59" s="53" t="s">
        <v>128</v>
      </c>
      <c r="C59" s="47">
        <f>SUM('QnM (50m)'!H43)</f>
        <v>5</v>
      </c>
      <c r="D59" s="105">
        <f>SUM('QnM (50m)'!M43)</f>
        <v>0</v>
      </c>
      <c r="E59" s="106"/>
    </row>
    <row r="60" spans="1:5" ht="30" customHeight="1" x14ac:dyDescent="0.25">
      <c r="A60" s="120" t="s">
        <v>153</v>
      </c>
      <c r="B60" s="121"/>
      <c r="C60" s="54">
        <f>SUM(C56:C59)</f>
        <v>79</v>
      </c>
      <c r="D60" s="128">
        <f>SUM(D56:E59)</f>
        <v>0</v>
      </c>
      <c r="E60" s="129"/>
    </row>
    <row r="61" spans="1:5" s="30" customFormat="1" ht="35.25" customHeight="1" x14ac:dyDescent="0.25">
      <c r="A61" s="115">
        <f>D60/C60</f>
        <v>0</v>
      </c>
      <c r="B61" s="115"/>
      <c r="C61" s="115"/>
      <c r="D61" s="115"/>
      <c r="E61" s="115"/>
    </row>
    <row r="62" spans="1:5" ht="27.95" customHeight="1" x14ac:dyDescent="0.25">
      <c r="A62" s="107" t="s">
        <v>129</v>
      </c>
      <c r="B62" s="107"/>
      <c r="C62" s="107"/>
      <c r="D62" s="107"/>
      <c r="E62" s="107"/>
    </row>
    <row r="63" spans="1:5" ht="36" x14ac:dyDescent="0.25">
      <c r="A63" s="47">
        <v>6.2</v>
      </c>
      <c r="B63" s="52" t="s">
        <v>131</v>
      </c>
      <c r="C63" s="47">
        <f>SUM('QnM (50m)'!H44)</f>
        <v>4</v>
      </c>
      <c r="D63" s="105">
        <f>SUM('QnM (50m)'!M44)</f>
        <v>0</v>
      </c>
      <c r="E63" s="106"/>
    </row>
    <row r="64" spans="1:5" ht="27.95" customHeight="1" x14ac:dyDescent="0.25">
      <c r="A64" s="47">
        <v>6.3</v>
      </c>
      <c r="B64" s="52" t="s">
        <v>132</v>
      </c>
      <c r="C64" s="47">
        <f>SUM('QnM (50m)'!H45:H46)</f>
        <v>25</v>
      </c>
      <c r="D64" s="105">
        <f>SUM('QnM (50m)'!M45:M46)</f>
        <v>0</v>
      </c>
      <c r="E64" s="106"/>
    </row>
    <row r="65" spans="1:5" ht="36" x14ac:dyDescent="0.25">
      <c r="A65" s="47">
        <v>6.4</v>
      </c>
      <c r="B65" s="52" t="s">
        <v>133</v>
      </c>
      <c r="C65" s="47">
        <f>SUM('QnM (50m)'!H47)</f>
        <v>5</v>
      </c>
      <c r="D65" s="105">
        <f>SUM('QnM (50m)'!M47)</f>
        <v>0</v>
      </c>
      <c r="E65" s="106"/>
    </row>
    <row r="66" spans="1:5" ht="27.95" customHeight="1" x14ac:dyDescent="0.25">
      <c r="A66" s="47">
        <v>6.5</v>
      </c>
      <c r="B66" s="52" t="s">
        <v>134</v>
      </c>
      <c r="C66" s="47">
        <f>SUM('QnM (50m)'!H48)</f>
        <v>10</v>
      </c>
      <c r="D66" s="105">
        <f>SUM('QnM (50m)'!M48)</f>
        <v>0</v>
      </c>
      <c r="E66" s="106"/>
    </row>
    <row r="67" spans="1:5" ht="31.5" customHeight="1" thickBot="1" x14ac:dyDescent="0.3">
      <c r="A67" s="118" t="s">
        <v>153</v>
      </c>
      <c r="B67" s="119"/>
      <c r="C67" s="55">
        <f>SUM(C63:C66)</f>
        <v>44</v>
      </c>
      <c r="D67" s="116">
        <f>SUM(D63:E66)</f>
        <v>0</v>
      </c>
      <c r="E67" s="117"/>
    </row>
    <row r="68" spans="1:5" s="30" customFormat="1" ht="34.5" customHeight="1" thickBot="1" x14ac:dyDescent="0.3">
      <c r="A68" s="108">
        <f>D67/C67</f>
        <v>0</v>
      </c>
      <c r="B68" s="109"/>
      <c r="C68" s="109"/>
      <c r="D68" s="109"/>
      <c r="E68" s="110"/>
    </row>
    <row r="69" spans="1:5" ht="27.95" customHeight="1" x14ac:dyDescent="0.25">
      <c r="A69" s="107" t="s">
        <v>135</v>
      </c>
      <c r="B69" s="107"/>
      <c r="C69" s="107"/>
      <c r="D69" s="107"/>
      <c r="E69" s="107"/>
    </row>
    <row r="70" spans="1:5" ht="36" x14ac:dyDescent="0.25">
      <c r="A70" s="29">
        <v>7.1</v>
      </c>
      <c r="B70" s="53" t="s">
        <v>136</v>
      </c>
      <c r="C70" s="47">
        <f>SUM('QnM (50m)'!H49:H52)</f>
        <v>21</v>
      </c>
      <c r="D70" s="105">
        <f>SUM('QnM (50m)'!M49:M52)</f>
        <v>0</v>
      </c>
      <c r="E70" s="106"/>
    </row>
    <row r="71" spans="1:5" ht="27.95" customHeight="1" x14ac:dyDescent="0.25">
      <c r="A71" s="120" t="s">
        <v>153</v>
      </c>
      <c r="B71" s="121"/>
      <c r="C71" s="46">
        <f>SUM(C70)</f>
        <v>21</v>
      </c>
      <c r="D71" s="111">
        <f>SUM(D70:D70)</f>
        <v>0</v>
      </c>
      <c r="E71" s="112"/>
    </row>
    <row r="72" spans="1:5" s="30" customFormat="1" ht="34.5" customHeight="1" x14ac:dyDescent="0.25">
      <c r="A72" s="114">
        <f>D71/C71</f>
        <v>0</v>
      </c>
      <c r="B72" s="114"/>
      <c r="C72" s="114"/>
      <c r="D72" s="114"/>
      <c r="E72" s="114"/>
    </row>
    <row r="73" spans="1:5" ht="27.95" customHeight="1" x14ac:dyDescent="0.25">
      <c r="A73" s="135" t="s">
        <v>154</v>
      </c>
      <c r="B73" s="136"/>
      <c r="C73" s="32">
        <f>SUM(C71,C67,C60,C53,C46,C37,C28)</f>
        <v>558</v>
      </c>
      <c r="D73" s="137">
        <f>SUM(D71+D67+D60+D53+D46+D37+D28)</f>
        <v>0</v>
      </c>
      <c r="E73" s="138"/>
    </row>
    <row r="74" spans="1:5" s="30" customFormat="1" ht="71.25" customHeight="1" thickBot="1" x14ac:dyDescent="0.3">
      <c r="A74" s="139">
        <f>D73/C73</f>
        <v>0</v>
      </c>
      <c r="B74" s="115"/>
      <c r="C74" s="115"/>
      <c r="D74" s="115"/>
      <c r="E74" s="140"/>
    </row>
    <row r="75" spans="1:5" s="30" customFormat="1" ht="36.75" customHeight="1" thickBot="1" x14ac:dyDescent="0.3">
      <c r="A75" s="102" t="str">
        <f>IF(AND($A$74&lt;=4,$A$74&gt;=3.51),"A++",IF(AND($A$74&lt;=3.5,$A$74&gt;=3.26),"A+",IF(AND($A$74&lt;=3.25,$A$74&gt;3.01),"A",IF(AND($A$74&lt;=3,$A$74&gt;=2.76),"B++",IF(AND($A$74&lt;=2.75,$A$74&gt;=2.51),"B+",IF(AND($A$74&lt;=2.5,$A$74&gt;=2.01),"B",IF(AND($A$74&lt;=2,$A$74&gt;=1.51),"C","D")))))))</f>
        <v>D</v>
      </c>
      <c r="B75" s="103"/>
      <c r="C75" s="103"/>
      <c r="D75" s="103"/>
      <c r="E75" s="104"/>
    </row>
  </sheetData>
  <mergeCells count="78">
    <mergeCell ref="A73:B73"/>
    <mergeCell ref="D73:E73"/>
    <mergeCell ref="A74:E74"/>
    <mergeCell ref="A4:B4"/>
    <mergeCell ref="C4:E4"/>
    <mergeCell ref="A19:E19"/>
    <mergeCell ref="A20:B20"/>
    <mergeCell ref="A24:E24"/>
    <mergeCell ref="A13:B13"/>
    <mergeCell ref="A15:E15"/>
    <mergeCell ref="A17:E17"/>
    <mergeCell ref="D23:E23"/>
    <mergeCell ref="C20:E20"/>
    <mergeCell ref="A21:B21"/>
    <mergeCell ref="C21:E21"/>
    <mergeCell ref="A22:B22"/>
    <mergeCell ref="A1:E1"/>
    <mergeCell ref="A2:B2"/>
    <mergeCell ref="C2:E2"/>
    <mergeCell ref="A3:B3"/>
    <mergeCell ref="C3:E3"/>
    <mergeCell ref="C22:E22"/>
    <mergeCell ref="D26:E26"/>
    <mergeCell ref="D27:E27"/>
    <mergeCell ref="D28:E28"/>
    <mergeCell ref="D25:E25"/>
    <mergeCell ref="A28:B28"/>
    <mergeCell ref="A53:B53"/>
    <mergeCell ref="A60:B60"/>
    <mergeCell ref="A38:E38"/>
    <mergeCell ref="A47:E47"/>
    <mergeCell ref="D49:E49"/>
    <mergeCell ref="D51:E51"/>
    <mergeCell ref="D52:E52"/>
    <mergeCell ref="D53:E53"/>
    <mergeCell ref="A54:E54"/>
    <mergeCell ref="D56:E56"/>
    <mergeCell ref="D57:E57"/>
    <mergeCell ref="D59:E59"/>
    <mergeCell ref="D60:E60"/>
    <mergeCell ref="A39:E39"/>
    <mergeCell ref="A48:E48"/>
    <mergeCell ref="A62:E62"/>
    <mergeCell ref="A29:E29"/>
    <mergeCell ref="A37:B37"/>
    <mergeCell ref="A46:B46"/>
    <mergeCell ref="A30:E30"/>
    <mergeCell ref="D37:E37"/>
    <mergeCell ref="D40:E40"/>
    <mergeCell ref="D41:E41"/>
    <mergeCell ref="D42:E42"/>
    <mergeCell ref="D31:E31"/>
    <mergeCell ref="D32:E32"/>
    <mergeCell ref="D33:E33"/>
    <mergeCell ref="D35:E35"/>
    <mergeCell ref="D36:E36"/>
    <mergeCell ref="D64:E64"/>
    <mergeCell ref="D66:E66"/>
    <mergeCell ref="D67:E67"/>
    <mergeCell ref="A67:B67"/>
    <mergeCell ref="A71:B71"/>
    <mergeCell ref="A69:E69"/>
    <mergeCell ref="A75:E75"/>
    <mergeCell ref="D34:E34"/>
    <mergeCell ref="D43:E43"/>
    <mergeCell ref="D44:E44"/>
    <mergeCell ref="D50:E50"/>
    <mergeCell ref="D58:E58"/>
    <mergeCell ref="A55:E55"/>
    <mergeCell ref="D45:E45"/>
    <mergeCell ref="A68:E68"/>
    <mergeCell ref="D70:E70"/>
    <mergeCell ref="D71:E71"/>
    <mergeCell ref="D46:E46"/>
    <mergeCell ref="D65:E65"/>
    <mergeCell ref="A72:E72"/>
    <mergeCell ref="A61:E61"/>
    <mergeCell ref="D63:E63"/>
  </mergeCells>
  <printOptions horizontalCentered="1"/>
  <pageMargins left="0" right="0" top="0.70866141732283472" bottom="0.39370078740157483" header="0.31496062992125984" footer="0.31496062992125984"/>
  <pageSetup paperSize="9" scale="66" fitToHeight="0" orientation="portrait" r:id="rId1"/>
  <headerFooter>
    <oddHeader>&amp;C
&amp;G</oddHeader>
  </headerFooter>
  <rowBreaks count="2" manualBreakCount="2">
    <brk id="18" max="16383" man="1"/>
    <brk id="54" max="16383" man="1"/>
  </rowBreaks>
  <colBreaks count="1" manualBreakCount="1">
    <brk id="5" max="1048575"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view="pageBreakPreview" topLeftCell="A37" zoomScaleNormal="100" zoomScaleSheetLayoutView="100" workbookViewId="0">
      <selection activeCell="A56" sqref="A56:E58"/>
    </sheetView>
  </sheetViews>
  <sheetFormatPr defaultColWidth="9.140625" defaultRowHeight="15" x14ac:dyDescent="0.25"/>
  <cols>
    <col min="1" max="1" width="5.140625" style="1" bestFit="1" customWidth="1"/>
    <col min="2" max="2" width="52.7109375" style="22" bestFit="1" customWidth="1"/>
    <col min="3" max="3" width="14.140625" style="1" customWidth="1"/>
    <col min="4" max="4" width="16.5703125" style="1" customWidth="1"/>
    <col min="5" max="5" width="17.42578125" style="1" bestFit="1" customWidth="1"/>
    <col min="6" max="6" width="1.5703125" style="22" customWidth="1"/>
    <col min="7" max="7" width="20.28515625" style="22" bestFit="1" customWidth="1"/>
    <col min="8" max="8" width="9.140625" style="22"/>
    <col min="9" max="9" width="14.42578125" style="22" bestFit="1" customWidth="1"/>
    <col min="10" max="16384" width="9.140625" style="22"/>
  </cols>
  <sheetData>
    <row r="1" spans="1:9" ht="23.25" x14ac:dyDescent="0.25">
      <c r="A1" s="150" t="s">
        <v>142</v>
      </c>
      <c r="B1" s="150"/>
      <c r="C1" s="150"/>
      <c r="D1" s="150"/>
      <c r="E1" s="150"/>
    </row>
    <row r="2" spans="1:9" s="24" customFormat="1" ht="20.100000000000001" customHeight="1" x14ac:dyDescent="0.25">
      <c r="A2" s="151" t="s">
        <v>143</v>
      </c>
      <c r="B2" s="151"/>
      <c r="C2" s="153"/>
      <c r="D2" s="153"/>
      <c r="E2" s="153"/>
    </row>
    <row r="3" spans="1:9" s="24" customFormat="1" ht="20.100000000000001" customHeight="1" x14ac:dyDescent="0.25">
      <c r="A3" s="151" t="s">
        <v>144</v>
      </c>
      <c r="B3" s="151"/>
      <c r="C3" s="153"/>
      <c r="D3" s="153"/>
      <c r="E3" s="153"/>
    </row>
    <row r="4" spans="1:9" s="24" customFormat="1" ht="20.100000000000001" customHeight="1" x14ac:dyDescent="0.25">
      <c r="A4" s="152" t="s">
        <v>145</v>
      </c>
      <c r="B4" s="152"/>
      <c r="C4" s="153"/>
      <c r="D4" s="153"/>
      <c r="E4" s="153"/>
    </row>
    <row r="5" spans="1:9" s="1" customFormat="1" ht="60" x14ac:dyDescent="0.25">
      <c r="A5" s="10" t="s">
        <v>105</v>
      </c>
      <c r="B5" s="10" t="s">
        <v>64</v>
      </c>
      <c r="C5" s="11" t="s">
        <v>72</v>
      </c>
      <c r="D5" s="11" t="s">
        <v>102</v>
      </c>
      <c r="E5" s="11" t="s">
        <v>101</v>
      </c>
      <c r="G5" s="8" t="s">
        <v>95</v>
      </c>
      <c r="H5" s="8" t="s">
        <v>96</v>
      </c>
      <c r="I5" s="9" t="s">
        <v>80</v>
      </c>
    </row>
    <row r="6" spans="1:9" ht="24.95" customHeight="1" x14ac:dyDescent="0.25">
      <c r="A6" s="20">
        <v>1</v>
      </c>
      <c r="B6" s="4" t="s">
        <v>73</v>
      </c>
      <c r="C6" s="20">
        <v>30</v>
      </c>
      <c r="D6" s="26" t="e">
        <f>SUM(#REF!)</f>
        <v>#REF!</v>
      </c>
      <c r="E6" s="15" t="e">
        <f>D6/C6</f>
        <v>#REF!</v>
      </c>
      <c r="G6" s="20" t="s">
        <v>81</v>
      </c>
      <c r="H6" s="20" t="s">
        <v>82</v>
      </c>
      <c r="I6" s="20" t="s">
        <v>83</v>
      </c>
    </row>
    <row r="7" spans="1:9" ht="24.95" customHeight="1" x14ac:dyDescent="0.25">
      <c r="A7" s="20">
        <v>2</v>
      </c>
      <c r="B7" s="4" t="s">
        <v>74</v>
      </c>
      <c r="C7" s="20">
        <v>125</v>
      </c>
      <c r="D7" s="20" t="e">
        <f>SUM(#REF!)</f>
        <v>#REF!</v>
      </c>
      <c r="E7" s="15" t="e">
        <f t="shared" ref="E7:E12" si="0">D7/C7</f>
        <v>#REF!</v>
      </c>
      <c r="G7" s="20" t="s">
        <v>84</v>
      </c>
      <c r="H7" s="20" t="s">
        <v>91</v>
      </c>
      <c r="I7" s="20" t="s">
        <v>83</v>
      </c>
    </row>
    <row r="8" spans="1:9" ht="24.95" customHeight="1" x14ac:dyDescent="0.25">
      <c r="A8" s="20">
        <v>3</v>
      </c>
      <c r="B8" s="4" t="s">
        <v>75</v>
      </c>
      <c r="C8" s="20">
        <v>30</v>
      </c>
      <c r="D8" s="20" t="e">
        <f>SUM(#REF!)</f>
        <v>#REF!</v>
      </c>
      <c r="E8" s="15" t="e">
        <f t="shared" si="0"/>
        <v>#REF!</v>
      </c>
      <c r="G8" s="20" t="s">
        <v>85</v>
      </c>
      <c r="H8" s="20" t="s">
        <v>67</v>
      </c>
      <c r="I8" s="20" t="s">
        <v>83</v>
      </c>
    </row>
    <row r="9" spans="1:9" ht="24.95" customHeight="1" x14ac:dyDescent="0.25">
      <c r="A9" s="20">
        <v>4</v>
      </c>
      <c r="B9" s="4" t="s">
        <v>76</v>
      </c>
      <c r="C9" s="20">
        <v>60</v>
      </c>
      <c r="D9" s="20" t="e">
        <f>SUM(#REF!)</f>
        <v>#REF!</v>
      </c>
      <c r="E9" s="15" t="e">
        <f t="shared" si="0"/>
        <v>#REF!</v>
      </c>
      <c r="G9" s="20" t="s">
        <v>86</v>
      </c>
      <c r="H9" s="20" t="s">
        <v>92</v>
      </c>
      <c r="I9" s="20" t="s">
        <v>83</v>
      </c>
    </row>
    <row r="10" spans="1:9" ht="24.95" customHeight="1" x14ac:dyDescent="0.25">
      <c r="A10" s="20">
        <v>5</v>
      </c>
      <c r="B10" s="4" t="s">
        <v>77</v>
      </c>
      <c r="C10" s="20">
        <v>10</v>
      </c>
      <c r="D10" s="20" t="e">
        <f>SUM(#REF!)</f>
        <v>#REF!</v>
      </c>
      <c r="E10" s="15" t="e">
        <f t="shared" si="0"/>
        <v>#REF!</v>
      </c>
      <c r="G10" s="20" t="s">
        <v>87</v>
      </c>
      <c r="H10" s="20" t="s">
        <v>93</v>
      </c>
      <c r="I10" s="20" t="s">
        <v>83</v>
      </c>
    </row>
    <row r="11" spans="1:9" ht="24.95" customHeight="1" x14ac:dyDescent="0.25">
      <c r="A11" s="20">
        <v>6</v>
      </c>
      <c r="B11" s="4" t="s">
        <v>78</v>
      </c>
      <c r="C11" s="20">
        <v>54</v>
      </c>
      <c r="D11" s="20" t="e">
        <f>SUM(#REF!)</f>
        <v>#REF!</v>
      </c>
      <c r="E11" s="15" t="e">
        <f t="shared" si="0"/>
        <v>#REF!</v>
      </c>
      <c r="G11" s="20" t="s">
        <v>88</v>
      </c>
      <c r="H11" s="20" t="s">
        <v>68</v>
      </c>
      <c r="I11" s="20" t="s">
        <v>83</v>
      </c>
    </row>
    <row r="12" spans="1:9" ht="24.95" customHeight="1" x14ac:dyDescent="0.25">
      <c r="A12" s="20">
        <v>7</v>
      </c>
      <c r="B12" s="4" t="s">
        <v>79</v>
      </c>
      <c r="C12" s="20">
        <v>70</v>
      </c>
      <c r="D12" s="20" t="e">
        <f>SUM(#REF!)</f>
        <v>#REF!</v>
      </c>
      <c r="E12" s="15" t="e">
        <f t="shared" si="0"/>
        <v>#REF!</v>
      </c>
      <c r="G12" s="20" t="s">
        <v>90</v>
      </c>
      <c r="H12" s="20" t="s">
        <v>70</v>
      </c>
      <c r="I12" s="20" t="s">
        <v>83</v>
      </c>
    </row>
    <row r="13" spans="1:9" ht="24.95" customHeight="1" thickBot="1" x14ac:dyDescent="0.3">
      <c r="C13" s="20">
        <f>SUM(C6:C12)</f>
        <v>379</v>
      </c>
      <c r="D13" s="20" t="e">
        <f>SUM(D6:D12)</f>
        <v>#REF!</v>
      </c>
      <c r="E13" s="17" t="e">
        <f>D13/C13</f>
        <v>#REF!</v>
      </c>
      <c r="G13" s="20" t="s">
        <v>89</v>
      </c>
      <c r="H13" s="20" t="s">
        <v>69</v>
      </c>
      <c r="I13" s="20" t="s">
        <v>94</v>
      </c>
    </row>
    <row r="14" spans="1:9" ht="24.95" customHeight="1" thickBot="1" x14ac:dyDescent="0.3">
      <c r="D14" s="23" t="s">
        <v>66</v>
      </c>
      <c r="E14" s="19" t="e">
        <f>IF(AND($E$13&lt;=4,$E$13&gt;=3.51),"A++",IF(AND($E$13&lt;=3.5,$E$13&gt;=3.26),"A+",IF(AND($E$13&lt;=3.25,$E$13&gt;3.01),"A",IF(AND($E$13&lt;=3,$E$13&gt;=2.76),"B++",IF(AND($E$13&lt;=2.75,$E$13&gt;=2.51),"B+",IF(AND($E$13&lt;=2.5,$E$13&gt;=2.01),"B",IF(AND($E$13&lt;=2,$E$13&gt;=1.51),"C","D")))))))</f>
        <v>#REF!</v>
      </c>
    </row>
    <row r="15" spans="1:9" x14ac:dyDescent="0.25">
      <c r="D15" s="25"/>
      <c r="E15" s="12"/>
    </row>
    <row r="16" spans="1:9" ht="23.25" x14ac:dyDescent="0.25">
      <c r="A16" s="150" t="s">
        <v>142</v>
      </c>
      <c r="B16" s="150"/>
      <c r="C16" s="150"/>
      <c r="D16" s="150"/>
      <c r="E16" s="150"/>
    </row>
    <row r="17" spans="1:5" s="24" customFormat="1" ht="20.100000000000001" customHeight="1" x14ac:dyDescent="0.25">
      <c r="A17" s="151" t="s">
        <v>143</v>
      </c>
      <c r="B17" s="151"/>
      <c r="C17" s="153"/>
      <c r="D17" s="153"/>
      <c r="E17" s="153"/>
    </row>
    <row r="18" spans="1:5" s="24" customFormat="1" ht="20.100000000000001" customHeight="1" x14ac:dyDescent="0.25">
      <c r="A18" s="151" t="s">
        <v>144</v>
      </c>
      <c r="B18" s="151"/>
      <c r="C18" s="153"/>
      <c r="D18" s="153"/>
      <c r="E18" s="153"/>
    </row>
    <row r="19" spans="1:5" s="24" customFormat="1" ht="20.100000000000001" customHeight="1" x14ac:dyDescent="0.25">
      <c r="A19" s="152" t="s">
        <v>145</v>
      </c>
      <c r="B19" s="152"/>
      <c r="C19" s="153"/>
      <c r="D19" s="153"/>
      <c r="E19" s="153"/>
    </row>
    <row r="20" spans="1:5" s="1" customFormat="1" ht="75" x14ac:dyDescent="0.25">
      <c r="A20" s="10" t="s">
        <v>105</v>
      </c>
      <c r="B20" s="10" t="s">
        <v>97</v>
      </c>
      <c r="C20" s="11" t="s">
        <v>98</v>
      </c>
      <c r="D20" s="11" t="s">
        <v>99</v>
      </c>
      <c r="E20" s="11" t="s">
        <v>100</v>
      </c>
    </row>
    <row r="21" spans="1:5" s="1" customFormat="1" ht="18.95" customHeight="1" x14ac:dyDescent="0.25">
      <c r="A21" s="82" t="s">
        <v>103</v>
      </c>
      <c r="B21" s="82"/>
      <c r="C21" s="82"/>
      <c r="D21" s="82"/>
      <c r="E21" s="82"/>
    </row>
    <row r="22" spans="1:5" ht="18.95" customHeight="1" x14ac:dyDescent="0.25">
      <c r="A22" s="20">
        <v>1.1000000000000001</v>
      </c>
      <c r="B22" s="4" t="s">
        <v>141</v>
      </c>
      <c r="C22" s="20">
        <v>20</v>
      </c>
      <c r="D22" s="146" t="e">
        <f>SUM(#REF!)</f>
        <v>#REF!</v>
      </c>
      <c r="E22" s="147"/>
    </row>
    <row r="23" spans="1:5" ht="18.95" customHeight="1" x14ac:dyDescent="0.25">
      <c r="A23" s="20">
        <v>1.3</v>
      </c>
      <c r="B23" s="4" t="s">
        <v>139</v>
      </c>
      <c r="C23" s="20">
        <v>10</v>
      </c>
      <c r="D23" s="146" t="e">
        <f>SUM(#REF!)</f>
        <v>#REF!</v>
      </c>
      <c r="E23" s="147"/>
    </row>
    <row r="24" spans="1:5" ht="18.95" customHeight="1" thickBot="1" x14ac:dyDescent="0.3">
      <c r="C24" s="20">
        <f>SUM(C22:C23)</f>
        <v>30</v>
      </c>
      <c r="D24" s="148" t="e">
        <f>SUM(D22:D23)</f>
        <v>#REF!</v>
      </c>
      <c r="E24" s="149"/>
    </row>
    <row r="25" spans="1:5" ht="18.95" customHeight="1" thickBot="1" x14ac:dyDescent="0.3">
      <c r="D25" s="23" t="s">
        <v>66</v>
      </c>
      <c r="E25" s="19" t="str">
        <f>IF(AND($E$24&lt;=4,$E$24&gt;=3.51),"A++",IF(AND($E$24&lt;=3.5,$E$24&gt;=3.26),"A+",IF(AND($E$24&lt;=3.25,$E$24&gt;3.01),"A",IF(AND($E$24&lt;=3,$E$24&gt;=2.76),"B++",IF(AND($E$24&lt;=2.75,$E$24&gt;=2.51),"B+",IF(AND($E$24&lt;=2.5,$E$24&gt;=2.01),"B",IF(AND($E$24&lt;=2,$E$24&gt;=1.51),"C","D")))))))</f>
        <v>D</v>
      </c>
    </row>
    <row r="26" spans="1:5" ht="18.95" customHeight="1" x14ac:dyDescent="0.25">
      <c r="A26" s="82" t="s">
        <v>104</v>
      </c>
      <c r="B26" s="82"/>
      <c r="C26" s="82"/>
      <c r="D26" s="82"/>
      <c r="E26" s="82"/>
    </row>
    <row r="27" spans="1:5" ht="18.95" customHeight="1" x14ac:dyDescent="0.25">
      <c r="A27" s="20">
        <v>2.2999999999999998</v>
      </c>
      <c r="B27" s="4" t="s">
        <v>112</v>
      </c>
      <c r="C27" s="20">
        <v>40</v>
      </c>
      <c r="D27" s="146" t="e">
        <f>SUM(#REF!)</f>
        <v>#REF!</v>
      </c>
      <c r="E27" s="147"/>
    </row>
    <row r="28" spans="1:5" ht="18.95" customHeight="1" x14ac:dyDescent="0.25">
      <c r="A28" s="20">
        <v>2.5</v>
      </c>
      <c r="B28" s="4" t="s">
        <v>107</v>
      </c>
      <c r="C28" s="20">
        <v>40</v>
      </c>
      <c r="D28" s="146" t="e">
        <f>SUM(#REF!)</f>
        <v>#REF!</v>
      </c>
      <c r="E28" s="147"/>
    </row>
    <row r="29" spans="1:5" ht="18.95" customHeight="1" x14ac:dyDescent="0.25">
      <c r="A29" s="20">
        <v>2.6</v>
      </c>
      <c r="B29" s="4" t="s">
        <v>108</v>
      </c>
      <c r="C29" s="20">
        <v>45</v>
      </c>
      <c r="D29" s="146" t="e">
        <f>SUM(#REF!)</f>
        <v>#REF!</v>
      </c>
      <c r="E29" s="147"/>
    </row>
    <row r="30" spans="1:5" ht="18.95" customHeight="1" thickBot="1" x14ac:dyDescent="0.3">
      <c r="C30" s="21">
        <f>SUM(C27:C29)</f>
        <v>125</v>
      </c>
      <c r="D30" s="148" t="e">
        <f>SUM(D27:D29)</f>
        <v>#REF!</v>
      </c>
      <c r="E30" s="149"/>
    </row>
    <row r="31" spans="1:5" ht="18.95" customHeight="1" thickBot="1" x14ac:dyDescent="0.3">
      <c r="D31" s="23" t="s">
        <v>66</v>
      </c>
      <c r="E31" s="19" t="str">
        <f>IF(AND($E$30&lt;=4,$E$30&gt;=3.51),"A++",IF(AND($E$30&lt;=3.5,$E$30&gt;=3.26),"A+",IF(AND($E$30&lt;=3.25,$E$30&gt;3.01),"A",IF(AND($E$30&lt;=3,$E$30&gt;=2.76),"B++",IF(AND($E$30&lt;=2.75,$E$30&gt;=2.51),"B+",IF(AND($E$30&lt;=2.5,$E$30&gt;=2.01),"B",IF(AND($E$30&lt;=2,$E$30&gt;=1.51),"C","D")))))))</f>
        <v>D</v>
      </c>
    </row>
    <row r="32" spans="1:5" ht="18.95" customHeight="1" x14ac:dyDescent="0.25">
      <c r="A32" s="82" t="s">
        <v>113</v>
      </c>
      <c r="B32" s="82"/>
      <c r="C32" s="82"/>
      <c r="D32" s="82"/>
      <c r="E32" s="82"/>
    </row>
    <row r="33" spans="1:5" ht="18.95" customHeight="1" x14ac:dyDescent="0.25">
      <c r="A33" s="20">
        <v>3.2</v>
      </c>
      <c r="B33" s="4" t="s">
        <v>115</v>
      </c>
      <c r="C33" s="20">
        <v>10</v>
      </c>
      <c r="D33" s="146" t="e">
        <f>SUM(#REF!)</f>
        <v>#REF!</v>
      </c>
      <c r="E33" s="147"/>
    </row>
    <row r="34" spans="1:5" ht="18.95" customHeight="1" x14ac:dyDescent="0.25">
      <c r="A34" s="20">
        <v>3.4</v>
      </c>
      <c r="B34" s="4" t="s">
        <v>117</v>
      </c>
      <c r="C34" s="20">
        <v>20</v>
      </c>
      <c r="D34" s="146" t="e">
        <f>SUM(#REF!)</f>
        <v>#REF!</v>
      </c>
      <c r="E34" s="147"/>
    </row>
    <row r="35" spans="1:5" ht="18.95" customHeight="1" thickBot="1" x14ac:dyDescent="0.3">
      <c r="C35" s="21">
        <f>SUM(C33:C34)</f>
        <v>30</v>
      </c>
      <c r="D35" s="148" t="e">
        <f>SUM(D33:D34)</f>
        <v>#REF!</v>
      </c>
      <c r="E35" s="149"/>
    </row>
    <row r="36" spans="1:5" ht="18.95" customHeight="1" thickBot="1" x14ac:dyDescent="0.3">
      <c r="D36" s="23" t="s">
        <v>66</v>
      </c>
      <c r="E36" s="19" t="str">
        <f>IF(AND($E$41&lt;=4,$E$41&gt;=3.51),"A++",IF(AND($E$41&lt;=3.5,$E$41&gt;=3.26),"A+",IF(AND($E$41&lt;=3.25,$E$41&gt;3.01),"A",IF(AND($E$41&lt;=3,$E$41&gt;=2.76),"B++",IF(AND($E$41&lt;=2.75,$E$41&gt;=2.51),"B+",IF(AND($E$41&lt;=2.5,$E$41&gt;=2.01),"B",IF(AND($E$41&lt;=2,$E$41&gt;=1.51),"C","D")))))))</f>
        <v>D</v>
      </c>
    </row>
    <row r="37" spans="1:5" ht="18.95" customHeight="1" x14ac:dyDescent="0.25">
      <c r="A37" s="82" t="s">
        <v>119</v>
      </c>
      <c r="B37" s="82"/>
      <c r="C37" s="82"/>
      <c r="D37" s="82"/>
      <c r="E37" s="82"/>
    </row>
    <row r="38" spans="1:5" ht="18.95" customHeight="1" x14ac:dyDescent="0.25">
      <c r="A38" s="20">
        <v>4.0999999999999996</v>
      </c>
      <c r="B38" s="4" t="s">
        <v>120</v>
      </c>
      <c r="C38" s="20">
        <v>20</v>
      </c>
      <c r="D38" s="146" t="e">
        <f>SUM(#REF!)</f>
        <v>#REF!</v>
      </c>
      <c r="E38" s="147"/>
    </row>
    <row r="39" spans="1:5" ht="18.95" customHeight="1" x14ac:dyDescent="0.25">
      <c r="A39" s="20">
        <v>4.2</v>
      </c>
      <c r="B39" s="4" t="s">
        <v>121</v>
      </c>
      <c r="C39" s="20">
        <v>20</v>
      </c>
      <c r="D39" s="146" t="e">
        <f>SUM(#REF!)</f>
        <v>#REF!</v>
      </c>
      <c r="E39" s="147"/>
    </row>
    <row r="40" spans="1:5" ht="18.95" customHeight="1" x14ac:dyDescent="0.25">
      <c r="A40" s="20">
        <v>4.3</v>
      </c>
      <c r="B40" s="4" t="s">
        <v>122</v>
      </c>
      <c r="C40" s="20">
        <v>20</v>
      </c>
      <c r="D40" s="146" t="e">
        <f>SUM(#REF!)</f>
        <v>#REF!</v>
      </c>
      <c r="E40" s="147"/>
    </row>
    <row r="41" spans="1:5" ht="18.95" customHeight="1" thickBot="1" x14ac:dyDescent="0.3">
      <c r="C41" s="21">
        <f>SUM(C38:C40)</f>
        <v>60</v>
      </c>
      <c r="D41" s="148" t="e">
        <f>SUM(D38:D40)</f>
        <v>#REF!</v>
      </c>
      <c r="E41" s="149"/>
    </row>
    <row r="42" spans="1:5" ht="18.95" customHeight="1" thickBot="1" x14ac:dyDescent="0.3">
      <c r="D42" s="23" t="s">
        <v>66</v>
      </c>
      <c r="E42" s="19" t="str">
        <f>IF(AND($E$41&lt;=4,$E$41&gt;=3.51),"A++",IF(AND($E$41&lt;=3.5,$E$41&gt;=3.26),"A+",IF(AND($E$41&lt;=3.25,$E$41&gt;3.01),"A",IF(AND($E$41&lt;=3,$E$41&gt;=2.76),"B++",IF(AND($E$41&lt;=2.75,$E$41&gt;=2.51),"B+",IF(AND($E$41&lt;=2.5,$E$41&gt;=2.01),"B",IF(AND($E$41&lt;=2,$E$41&gt;=1.51),"C","D")))))))</f>
        <v>D</v>
      </c>
    </row>
    <row r="43" spans="1:5" ht="18.95" customHeight="1" x14ac:dyDescent="0.25">
      <c r="A43" s="82" t="s">
        <v>124</v>
      </c>
      <c r="B43" s="82"/>
      <c r="C43" s="82"/>
      <c r="D43" s="82"/>
      <c r="E43" s="82"/>
    </row>
    <row r="44" spans="1:5" ht="18.95" customHeight="1" x14ac:dyDescent="0.25">
      <c r="A44" s="20">
        <v>5.4</v>
      </c>
      <c r="B44" s="4" t="s">
        <v>128</v>
      </c>
      <c r="C44" s="20">
        <v>10</v>
      </c>
      <c r="D44" s="146" t="e">
        <f>SUM(#REF!)</f>
        <v>#REF!</v>
      </c>
      <c r="E44" s="147"/>
    </row>
    <row r="45" spans="1:5" ht="18.95" customHeight="1" thickBot="1" x14ac:dyDescent="0.3">
      <c r="C45" s="21">
        <f>SUM(C44:C44)</f>
        <v>10</v>
      </c>
      <c r="D45" s="148" t="e">
        <f>SUM(D44:D44)</f>
        <v>#REF!</v>
      </c>
      <c r="E45" s="149"/>
    </row>
    <row r="46" spans="1:5" ht="18.95" customHeight="1" thickBot="1" x14ac:dyDescent="0.3">
      <c r="D46" s="23" t="s">
        <v>66</v>
      </c>
      <c r="E46" s="19" t="str">
        <f>IF(AND($E$45&lt;=4,$E$45&gt;=3.51),"A++",IF(AND($E$45&lt;=3.5,$E$45&gt;=3.26),"A+",IF(AND($E$45&lt;=3.25,$E$45&gt;3.01),"A",IF(AND($E$45&lt;=3,$E$45&gt;=2.76),"B++",IF(AND($E$45&lt;=2.75,$E$45&gt;=2.51),"B+",IF(AND($E$45&lt;=2.5,$E$45&gt;=2.01),"B",IF(AND($E$45&lt;=2,$E$45&gt;=1.51),"C","D")))))))</f>
        <v>D</v>
      </c>
    </row>
    <row r="47" spans="1:5" ht="18.95" customHeight="1" x14ac:dyDescent="0.25">
      <c r="A47" s="82" t="s">
        <v>129</v>
      </c>
      <c r="B47" s="82"/>
      <c r="C47" s="82"/>
      <c r="D47" s="82"/>
      <c r="E47" s="82"/>
    </row>
    <row r="48" spans="1:5" ht="18.95" customHeight="1" x14ac:dyDescent="0.25">
      <c r="A48" s="20">
        <v>6.1</v>
      </c>
      <c r="B48" s="4" t="s">
        <v>130</v>
      </c>
      <c r="C48" s="20">
        <v>10</v>
      </c>
      <c r="D48" s="146" t="e">
        <f>SUM(#REF!)</f>
        <v>#REF!</v>
      </c>
      <c r="E48" s="147"/>
    </row>
    <row r="49" spans="1:5" ht="18.95" customHeight="1" x14ac:dyDescent="0.25">
      <c r="A49" s="20">
        <v>6.2</v>
      </c>
      <c r="B49" s="4" t="s">
        <v>131</v>
      </c>
      <c r="C49" s="20">
        <v>6</v>
      </c>
      <c r="D49" s="146" t="e">
        <f>SUM(#REF!)</f>
        <v>#REF!</v>
      </c>
      <c r="E49" s="147"/>
    </row>
    <row r="50" spans="1:5" ht="18.95" customHeight="1" x14ac:dyDescent="0.25">
      <c r="A50" s="20">
        <v>6.3</v>
      </c>
      <c r="B50" s="4" t="s">
        <v>132</v>
      </c>
      <c r="C50" s="20">
        <v>8</v>
      </c>
      <c r="D50" s="146" t="e">
        <f>SUM(#REF!)</f>
        <v>#REF!</v>
      </c>
      <c r="E50" s="147"/>
    </row>
    <row r="51" spans="1:5" ht="18.95" customHeight="1" x14ac:dyDescent="0.25">
      <c r="A51" s="20">
        <v>6.4</v>
      </c>
      <c r="B51" s="4" t="s">
        <v>133</v>
      </c>
      <c r="C51" s="20">
        <v>15</v>
      </c>
      <c r="D51" s="146" t="e">
        <f>SUM(#REF!)</f>
        <v>#REF!</v>
      </c>
      <c r="E51" s="147"/>
    </row>
    <row r="52" spans="1:5" ht="18.95" customHeight="1" x14ac:dyDescent="0.25">
      <c r="A52" s="20">
        <v>6.5</v>
      </c>
      <c r="B52" s="4" t="s">
        <v>134</v>
      </c>
      <c r="C52" s="20">
        <v>15</v>
      </c>
      <c r="D52" s="146" t="e">
        <f>SUM(#REF!)</f>
        <v>#REF!</v>
      </c>
      <c r="E52" s="147"/>
    </row>
    <row r="53" spans="1:5" ht="18.95" customHeight="1" thickBot="1" x14ac:dyDescent="0.3">
      <c r="C53" s="21">
        <f>SUM(C48:C52)</f>
        <v>54</v>
      </c>
      <c r="D53" s="148" t="e">
        <f>SUM(D48:D52)</f>
        <v>#REF!</v>
      </c>
      <c r="E53" s="149"/>
    </row>
    <row r="54" spans="1:5" ht="18.95" customHeight="1" thickBot="1" x14ac:dyDescent="0.3">
      <c r="D54" s="23" t="s">
        <v>66</v>
      </c>
      <c r="E54" s="19" t="str">
        <f>IF(AND($E$53&lt;=4,$E$53&gt;=3.51),"A++",IF(AND($E$53&lt;=3.5,$E$53&gt;=3.26),"A+",IF(AND($E$53&lt;=3.25,$E$53&gt;3.01),"A",IF(AND($E$53&lt;=3,$E$53&gt;=2.76),"B++",IF(AND($E$53&lt;=2.75,$E$53&gt;=2.51),"B+",IF(AND($E$53&lt;=2.5,$E$53&gt;=2.01),"B",IF(AND($E$53&lt;=2,$E$53&gt;=1.51),"C","D")))))))</f>
        <v>D</v>
      </c>
    </row>
    <row r="55" spans="1:5" ht="18.95" customHeight="1" x14ac:dyDescent="0.25">
      <c r="A55" s="82" t="s">
        <v>135</v>
      </c>
      <c r="B55" s="82"/>
      <c r="C55" s="82"/>
      <c r="D55" s="82"/>
      <c r="E55" s="82"/>
    </row>
    <row r="56" spans="1:5" ht="18.95" customHeight="1" x14ac:dyDescent="0.25">
      <c r="A56" s="20">
        <v>7.1</v>
      </c>
      <c r="B56" s="4" t="s">
        <v>136</v>
      </c>
      <c r="C56" s="20">
        <v>20</v>
      </c>
      <c r="D56" s="146" t="e">
        <f>SUM(#REF!)</f>
        <v>#REF!</v>
      </c>
      <c r="E56" s="147"/>
    </row>
    <row r="57" spans="1:5" ht="18.95" customHeight="1" x14ac:dyDescent="0.25">
      <c r="A57" s="20">
        <v>7.2</v>
      </c>
      <c r="B57" s="4" t="s">
        <v>71</v>
      </c>
      <c r="C57" s="20">
        <v>30</v>
      </c>
      <c r="D57" s="146" t="e">
        <f>SUM(#REF!)</f>
        <v>#REF!</v>
      </c>
      <c r="E57" s="147"/>
    </row>
    <row r="58" spans="1:5" ht="18.95" customHeight="1" x14ac:dyDescent="0.25">
      <c r="A58" s="20">
        <v>7.3</v>
      </c>
      <c r="B58" s="4" t="s">
        <v>137</v>
      </c>
      <c r="C58" s="20">
        <v>20</v>
      </c>
      <c r="D58" s="146" t="e">
        <f>SUM(#REF!)</f>
        <v>#REF!</v>
      </c>
      <c r="E58" s="147"/>
    </row>
    <row r="59" spans="1:5" ht="18.95" customHeight="1" thickBot="1" x14ac:dyDescent="0.3">
      <c r="C59" s="21">
        <f>SUM(C56:C58)</f>
        <v>70</v>
      </c>
      <c r="D59" s="148" t="e">
        <f>SUM(D56:D58)</f>
        <v>#REF!</v>
      </c>
      <c r="E59" s="149"/>
    </row>
    <row r="60" spans="1:5" ht="18.95" customHeight="1" thickBot="1" x14ac:dyDescent="0.3">
      <c r="D60" s="23" t="s">
        <v>66</v>
      </c>
      <c r="E60" s="19" t="str">
        <f>IF(AND($E$59&lt;=4,$E$59&gt;=3.51),"A++",IF(AND($E$59&lt;=3.5,$E$59&gt;=3.26),"A+",IF(AND($E$59&lt;=3.25,$E$59&gt;3.01),"A",IF(AND($E$59&lt;=3,$E$59&gt;=2.76),"B++",IF(AND($E$59&lt;=2.75,$E$59&gt;=2.51),"B+",IF(AND($E$59&lt;=2.5,$E$59&gt;=2.01),"B",IF(AND($E$59&lt;=2,$E$59&gt;=1.51),"C","D")))))))</f>
        <v>D</v>
      </c>
    </row>
    <row r="61" spans="1:5" x14ac:dyDescent="0.25">
      <c r="C61" s="22"/>
      <c r="D61" s="22"/>
      <c r="E61" s="22"/>
    </row>
  </sheetData>
  <mergeCells count="47">
    <mergeCell ref="D59:E59"/>
    <mergeCell ref="A55:E55"/>
    <mergeCell ref="D52:E52"/>
    <mergeCell ref="D53:E53"/>
    <mergeCell ref="D56:E56"/>
    <mergeCell ref="D57:E57"/>
    <mergeCell ref="D58:E58"/>
    <mergeCell ref="D48:E48"/>
    <mergeCell ref="A47:E47"/>
    <mergeCell ref="D49:E49"/>
    <mergeCell ref="D50:E50"/>
    <mergeCell ref="D51:E51"/>
    <mergeCell ref="D39:E39"/>
    <mergeCell ref="D40:E40"/>
    <mergeCell ref="D41:E41"/>
    <mergeCell ref="D44:E44"/>
    <mergeCell ref="D45:E45"/>
    <mergeCell ref="A1:E1"/>
    <mergeCell ref="A16:E16"/>
    <mergeCell ref="A17:B17"/>
    <mergeCell ref="A18:B18"/>
    <mergeCell ref="A19:B19"/>
    <mergeCell ref="C17:E17"/>
    <mergeCell ref="C4:E4"/>
    <mergeCell ref="C18:E18"/>
    <mergeCell ref="C19:E19"/>
    <mergeCell ref="A2:B2"/>
    <mergeCell ref="C2:E2"/>
    <mergeCell ref="A3:B3"/>
    <mergeCell ref="C3:E3"/>
    <mergeCell ref="A4:B4"/>
    <mergeCell ref="A21:E21"/>
    <mergeCell ref="A26:E26"/>
    <mergeCell ref="A32:E32"/>
    <mergeCell ref="A37:E37"/>
    <mergeCell ref="A43:E43"/>
    <mergeCell ref="D22:E22"/>
    <mergeCell ref="D23:E23"/>
    <mergeCell ref="D24:E24"/>
    <mergeCell ref="D27:E27"/>
    <mergeCell ref="D29:E29"/>
    <mergeCell ref="D28:E28"/>
    <mergeCell ref="D30:E30"/>
    <mergeCell ref="D33:E33"/>
    <mergeCell ref="D34:E34"/>
    <mergeCell ref="D35:E35"/>
    <mergeCell ref="D38:E38"/>
  </mergeCells>
  <printOptions horizontalCentered="1"/>
  <pageMargins left="0.39370078740157483" right="0.39370078740157483" top="0.39370078740157483" bottom="0.39370078740157483" header="0.31496062992125984" footer="0.31496062992125984"/>
  <pageSetup paperSize="9" scale="88" fitToHeight="0" orientation="portrait" verticalDpi="0" r:id="rId1"/>
  <rowBreaks count="1" manualBreakCount="1">
    <brk id="15" max="16383" man="1"/>
  </rowBreaks>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55m-Gradesheet(GS)</vt:lpstr>
      <vt:lpstr>QnM (50m)</vt:lpstr>
      <vt:lpstr>50 QnM-GS</vt:lpstr>
      <vt:lpstr>21m-GS</vt:lpstr>
      <vt:lpstr>'21m-GS'!Print_Titles</vt:lpstr>
      <vt:lpstr>'50 QnM-GS'!Print_Titles</vt:lpstr>
      <vt:lpstr>'55m-Gradesheet(GS)'!Print_Titles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2023-01-07T09:58:45Z</dcterms:modified>
</cp:coreProperties>
</file>