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2.xml" ContentType="application/vnd.ms-excel.slicer+xml"/>
  <Override PartName="/xl/webextensions/webextension1.xml" ContentType="application/vnd.ms-office.webextension+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ink/ink1.xml" ContentType="application/inkml+xml"/>
  <Override PartName="/xl/ink/ink2.xml" ContentType="application/inkml+xml"/>
  <Override PartName="/xl/ink/ink3.xml" ContentType="application/inkml+xml"/>
  <Override PartName="/xl/ink/ink4.xml" ContentType="application/inkml+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8.xml" ContentType="application/vnd.openxmlformats-officedocument.drawing+xml"/>
  <Override PartName="/xl/slicers/slicer7.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dministrator\Desktop\I_D\"/>
    </mc:Choice>
  </mc:AlternateContent>
  <xr:revisionPtr revIDLastSave="0" documentId="8_{6DA9AFC2-04C9-4B15-B0F7-421F5F1C2903}" xr6:coauthVersionLast="47" xr6:coauthVersionMax="47" xr10:uidLastSave="{00000000-0000-0000-0000-000000000000}"/>
  <bookViews>
    <workbookView xWindow="-120" yWindow="-120" windowWidth="20730" windowHeight="11160" activeTab="2" xr2:uid="{234DDFF8-47A6-4DEE-8CEF-3C5A8AFE7C23}"/>
  </bookViews>
  <sheets>
    <sheet name="Profit view" sheetId="10" r:id="rId1"/>
    <sheet name="store" sheetId="2" r:id="rId2"/>
    <sheet name="timeframe" sheetId="6" r:id="rId3"/>
    <sheet name="analysis 01" sheetId="1" r:id="rId4"/>
    <sheet name="analysis 2" sheetId="7" r:id="rId5"/>
    <sheet name="analysis 3" sheetId="11" r:id="rId6"/>
    <sheet name="gender chart" sheetId="12" r:id="rId7"/>
    <sheet name="WAFFLE CHART" sheetId="8" r:id="rId8"/>
  </sheets>
  <definedNames>
    <definedName name="large_1">'analysis 2'!$G$15</definedName>
    <definedName name="large_2">'analysis 2'!$G$16</definedName>
    <definedName name="Slicer_Category">#N/A</definedName>
    <definedName name="Slicer_Month_Name">#N/A</definedName>
    <definedName name="Slicer_Month_Name2">#N/A</definedName>
    <definedName name="Slicer_Store_Name">#N/A</definedName>
  </definedNames>
  <calcPr calcId="191029"/>
  <pivotCaches>
    <pivotCache cacheId="10" r:id="rId9"/>
    <pivotCache cacheId="11" r:id="rId10"/>
    <pivotCache cacheId="12" r:id="rId11"/>
    <pivotCache cacheId="13" r:id="rId12"/>
    <pivotCache cacheId="14" r:id="rId13"/>
    <pivotCache cacheId="15" r:id="rId14"/>
    <pivotCache cacheId="16" r:id="rId15"/>
    <pivotCache cacheId="921" r:id="rId16"/>
    <pivotCache cacheId="923" r:id="rId17"/>
    <pivotCache cacheId="975" r:id="rId18"/>
    <pivotCache cacheId="978" r:id="rId19"/>
    <pivotCache cacheId="981" r:id="rId20"/>
    <pivotCache cacheId="984" r:id="rId21"/>
    <pivotCache cacheId="987" r:id="rId22"/>
    <pivotCache cacheId="990" r:id="rId23"/>
    <pivotCache cacheId="993" r:id="rId24"/>
    <pivotCache cacheId="996" r:id="rId25"/>
    <pivotCache cacheId="999" r:id="rId26"/>
    <pivotCache cacheId="1002" r:id="rId27"/>
    <pivotCache cacheId="1005" r:id="rId28"/>
    <pivotCache cacheId="1008" r:id="rId29"/>
    <pivotCache cacheId="1011" r:id="rId30"/>
  </pivotCaches>
  <extLst>
    <ext xmlns:x14="http://schemas.microsoft.com/office/spreadsheetml/2009/9/main" uri="{876F7934-8845-4945-9796-88D515C7AA90}">
      <x14:pivotCaches>
        <pivotCache cacheId="19" r:id="rId31"/>
        <pivotCache cacheId="20" r:id="rId32"/>
        <pivotCache cacheId="21" r:id="rId33"/>
      </x14:pivotCaches>
    </ex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e7e89005-2d0f-4e6c-a9d9-919992efcfe4" name="dim_customer" connection="Query - dim_customer"/>
          <x15:modelTable id="fact_table_48dc5bcc-0da6-4df2-a868-09c70e1a1ed8" name="fact_table" connection="Query - fact_table"/>
          <x15:modelTable id="dim_products_78dbecb3-94bd-44ba-925c-5a9a5bbd9da7" name="dim_products" connection="Query - dim_products"/>
          <x15:modelTable id="monthly_store_targets_6a541a93-921c-4d23-ad95-abe01764edde" name="monthly_store_targets" connection="Query - monthly_store_targets"/>
          <x15:modelTable id="dim_sales_person_213324ef-1540-4fbf-ba77-65088d0546d1" name="dim_sales_person" connection="Query - dim_sales_person"/>
          <x15:modelTable id="Date_4f765b41-03d5-4016-b135-2741b125f635" name="Date" connection="Query - Date"/>
          <x15:modelTable id="calculation_6f4c11a0-b04a-4615-a248-b228653304bf" name="calculation" connection="Query - calculation"/>
        </x15:modelTables>
        <x15:modelRelationships>
          <x15:modelRelationship fromTable="fact_table" fromColumn="Customer ID" toTable="dim_customer" toColumn="Customer ID"/>
          <x15:modelRelationship fromTable="fact_table" fromColumn="Sales Person ID" toTable="dim_sales_person" toColumn="Sales Person ID"/>
          <x15:modelRelationship fromTable="fact_table" fromColumn="Order Date" toTable="Date" toColumn="Order Date"/>
          <x15:modelRelationship fromTable="fact_table" fromColumn="Product ID" toTable="dim_products" toColumn="Product ID"/>
          <x15:modelRelationship fromTable="monthly_store_targets" fromColumn="Date" toTable="Date" toColumn="Order Date"/>
          <x15:modelRelationship fromTable="monthly_store_targets" fromColumn="Store ID" toTable="dim_sales_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26" i="11" l="1"/>
  <c r="BL15" i="11" a="1"/>
  <c r="BL15" i="11" s="1"/>
  <c r="BK20" i="11"/>
  <c r="BK16" i="11"/>
  <c r="BK17" i="11"/>
  <c r="BK18" i="11"/>
  <c r="BK19" i="11"/>
  <c r="BK15" i="11"/>
  <c r="BU9" i="11"/>
  <c r="BV9" i="11"/>
  <c r="BW9" i="11"/>
  <c r="BU10" i="11"/>
  <c r="BV10" i="11"/>
  <c r="BW10" i="11"/>
  <c r="BU11" i="11"/>
  <c r="BV11" i="11"/>
  <c r="BW11" i="11"/>
  <c r="BU12" i="11"/>
  <c r="BV12" i="11"/>
  <c r="BW12" i="11"/>
  <c r="BU13" i="11"/>
  <c r="BV13" i="11"/>
  <c r="BW13" i="11"/>
  <c r="BU14" i="11"/>
  <c r="BV14" i="11"/>
  <c r="BW14" i="11"/>
  <c r="BU15" i="11"/>
  <c r="BV15" i="11"/>
  <c r="BW15" i="11"/>
  <c r="BU16" i="11"/>
  <c r="BV16" i="11"/>
  <c r="BW16" i="11"/>
  <c r="BU17" i="11"/>
  <c r="BV17" i="11"/>
  <c r="BW17" i="11"/>
  <c r="BU18" i="11"/>
  <c r="BV18" i="11"/>
  <c r="BW18" i="11"/>
  <c r="BU19" i="11"/>
  <c r="BV19" i="11"/>
  <c r="BW19" i="11"/>
  <c r="BU20" i="11"/>
  <c r="BV20" i="11"/>
  <c r="BW20" i="11"/>
  <c r="BU21" i="11"/>
  <c r="BV21" i="11"/>
  <c r="BW21" i="11"/>
  <c r="BU22" i="11"/>
  <c r="BV22" i="11"/>
  <c r="BW22" i="11"/>
  <c r="BU23" i="11"/>
  <c r="BV23" i="11"/>
  <c r="BW23" i="11"/>
  <c r="BU24" i="11"/>
  <c r="BV24" i="11"/>
  <c r="BW24" i="11"/>
  <c r="BU25" i="11"/>
  <c r="BV25" i="11"/>
  <c r="BW25" i="11"/>
  <c r="BU26" i="11"/>
  <c r="BV26" i="11"/>
  <c r="BW26" i="11"/>
  <c r="BU27" i="11"/>
  <c r="BV27" i="11"/>
  <c r="BW27" i="11"/>
  <c r="BU28" i="11"/>
  <c r="BV28" i="11"/>
  <c r="BW28" i="11"/>
  <c r="BU29" i="11"/>
  <c r="BV29" i="11"/>
  <c r="BW29" i="11"/>
  <c r="BU30" i="11"/>
  <c r="BV30" i="11"/>
  <c r="BW30" i="11"/>
  <c r="BU31" i="11"/>
  <c r="BV31" i="11"/>
  <c r="BW31" i="11"/>
  <c r="BU32" i="11"/>
  <c r="BV32" i="11"/>
  <c r="BW32" i="11"/>
  <c r="BU33" i="11"/>
  <c r="BV33" i="11"/>
  <c r="BW33" i="11"/>
  <c r="BU34" i="11"/>
  <c r="BV34" i="11"/>
  <c r="BW34" i="11"/>
  <c r="BU35" i="11"/>
  <c r="BV35" i="11"/>
  <c r="BW35" i="11"/>
  <c r="BU36" i="11"/>
  <c r="BV36" i="11"/>
  <c r="BW36" i="11"/>
  <c r="BU37" i="11"/>
  <c r="BV37" i="11"/>
  <c r="BW37" i="11"/>
  <c r="BU38" i="11"/>
  <c r="BV38" i="11"/>
  <c r="BW38" i="11"/>
  <c r="BU39" i="11"/>
  <c r="BV39" i="11"/>
  <c r="BW39" i="11"/>
  <c r="BU40" i="11"/>
  <c r="BV40" i="11"/>
  <c r="BW40" i="11"/>
  <c r="BU41" i="11"/>
  <c r="BV41" i="11"/>
  <c r="BW41" i="11"/>
  <c r="BU42" i="11"/>
  <c r="BV42" i="11"/>
  <c r="BW42" i="11"/>
  <c r="BU43" i="11"/>
  <c r="BV43" i="11"/>
  <c r="BW43" i="11"/>
  <c r="BU44" i="11"/>
  <c r="BV44" i="11"/>
  <c r="BW44" i="11"/>
  <c r="BU45" i="11"/>
  <c r="BV45" i="11"/>
  <c r="BW45" i="11"/>
  <c r="BU46" i="11"/>
  <c r="BV46" i="11"/>
  <c r="BW46" i="11"/>
  <c r="BU47" i="11"/>
  <c r="BV47" i="11"/>
  <c r="BW47" i="11"/>
  <c r="BU48" i="11"/>
  <c r="BV48" i="11"/>
  <c r="BW48" i="11"/>
  <c r="BU49" i="11"/>
  <c r="BV49" i="11"/>
  <c r="BW49" i="11"/>
  <c r="BU50" i="11"/>
  <c r="BV50" i="11"/>
  <c r="BW50" i="11"/>
  <c r="BU51" i="11"/>
  <c r="BV51" i="11"/>
  <c r="BW51" i="11"/>
  <c r="BU52" i="11"/>
  <c r="BV52" i="11"/>
  <c r="BW52" i="11"/>
  <c r="BU53" i="11"/>
  <c r="BV53" i="11"/>
  <c r="BW53" i="11"/>
  <c r="BU54" i="11"/>
  <c r="BV54" i="11"/>
  <c r="BW54" i="11"/>
  <c r="BU55" i="11"/>
  <c r="BV55" i="11"/>
  <c r="BW55" i="11"/>
  <c r="BU56" i="11"/>
  <c r="BV56" i="11"/>
  <c r="BW56" i="11"/>
  <c r="BU57" i="11"/>
  <c r="BV57" i="11"/>
  <c r="BW57" i="11"/>
  <c r="BU58" i="11"/>
  <c r="BV58" i="11"/>
  <c r="BW58" i="11"/>
  <c r="BU59" i="11"/>
  <c r="BV59" i="11"/>
  <c r="BW59" i="11"/>
  <c r="BU60" i="11"/>
  <c r="BV60" i="11"/>
  <c r="BW60" i="11"/>
  <c r="BU61" i="11"/>
  <c r="BV61" i="11"/>
  <c r="BW61" i="11"/>
  <c r="BU62" i="11"/>
  <c r="BV62" i="11"/>
  <c r="BW62" i="11"/>
  <c r="BU63" i="11"/>
  <c r="BV63" i="11"/>
  <c r="BW63" i="11"/>
  <c r="BU64" i="11"/>
  <c r="BV64" i="11"/>
  <c r="BW64" i="11"/>
  <c r="BU65" i="11"/>
  <c r="BV65" i="11"/>
  <c r="BW65" i="11"/>
  <c r="BU66" i="11"/>
  <c r="BV66" i="11"/>
  <c r="BW66" i="11"/>
  <c r="BU67" i="11"/>
  <c r="BV67" i="11"/>
  <c r="BW67" i="11"/>
  <c r="BU68" i="11"/>
  <c r="BV68" i="11"/>
  <c r="BW68" i="11"/>
  <c r="BU69" i="11"/>
  <c r="BV69" i="11"/>
  <c r="BW69" i="11"/>
  <c r="BU70" i="11"/>
  <c r="BV70" i="11"/>
  <c r="BW70" i="11"/>
  <c r="BU71" i="11"/>
  <c r="BV71" i="11"/>
  <c r="BW71" i="11"/>
  <c r="BU72" i="11"/>
  <c r="BV72" i="11"/>
  <c r="BW72" i="11"/>
  <c r="BU73" i="11"/>
  <c r="BV73" i="11"/>
  <c r="BW73" i="11"/>
  <c r="BU74" i="11"/>
  <c r="BV74" i="11"/>
  <c r="BW74" i="11"/>
  <c r="BU75" i="11"/>
  <c r="BV75" i="11"/>
  <c r="BW75" i="11"/>
  <c r="BU76" i="11"/>
  <c r="BV76" i="11"/>
  <c r="BW76" i="11"/>
  <c r="BU77" i="11"/>
  <c r="BV77" i="11"/>
  <c r="BW77" i="11"/>
  <c r="BU78" i="11"/>
  <c r="BV78" i="11"/>
  <c r="BW78" i="11"/>
  <c r="BU79" i="11"/>
  <c r="BV79" i="11"/>
  <c r="BW79" i="11"/>
  <c r="BU80" i="11"/>
  <c r="BV80" i="11"/>
  <c r="BW80" i="11"/>
  <c r="BU81" i="11"/>
  <c r="BV81" i="11"/>
  <c r="BW81" i="11"/>
  <c r="BU82" i="11"/>
  <c r="BV82" i="11"/>
  <c r="BW82" i="11"/>
  <c r="BU83" i="11"/>
  <c r="BV83" i="11"/>
  <c r="BW83" i="11"/>
  <c r="BU84" i="11"/>
  <c r="BV84" i="11"/>
  <c r="BW84" i="11"/>
  <c r="BU85" i="11"/>
  <c r="BV85" i="11"/>
  <c r="BW85" i="11"/>
  <c r="BU86" i="11"/>
  <c r="BV86" i="11"/>
  <c r="BW86" i="11"/>
  <c r="BU87" i="11"/>
  <c r="BV87" i="11"/>
  <c r="BW87" i="11"/>
  <c r="BU88" i="11"/>
  <c r="BV88" i="11"/>
  <c r="BW88" i="11"/>
  <c r="BU89" i="11"/>
  <c r="BV89" i="11"/>
  <c r="BW89" i="11"/>
  <c r="BU90" i="11"/>
  <c r="BV90" i="11"/>
  <c r="BW90" i="11"/>
  <c r="BU91" i="11"/>
  <c r="BV91" i="11"/>
  <c r="BW91" i="11"/>
  <c r="BU92" i="11"/>
  <c r="BV92" i="11"/>
  <c r="BW92" i="11"/>
  <c r="BU93" i="11"/>
  <c r="BV93" i="11"/>
  <c r="BW93" i="11"/>
  <c r="BU94" i="11"/>
  <c r="BV94" i="11"/>
  <c r="BW94" i="11"/>
  <c r="BU95" i="11"/>
  <c r="BV95" i="11"/>
  <c r="BW95" i="11"/>
  <c r="BU96" i="11"/>
  <c r="BV96" i="11"/>
  <c r="BW96" i="11"/>
  <c r="BU97" i="11"/>
  <c r="BV97" i="11"/>
  <c r="BW97" i="11"/>
  <c r="BU98" i="11"/>
  <c r="BV98" i="11"/>
  <c r="BW98" i="11"/>
  <c r="BU99" i="11"/>
  <c r="BV99" i="11"/>
  <c r="BW99" i="11"/>
  <c r="BU100" i="11"/>
  <c r="BV100" i="11"/>
  <c r="BW100" i="11"/>
  <c r="BU101" i="11"/>
  <c r="BV101" i="11"/>
  <c r="BW101" i="11"/>
  <c r="BU102" i="11"/>
  <c r="BV102" i="11"/>
  <c r="BW102" i="11"/>
  <c r="BU103" i="11"/>
  <c r="BV103" i="11"/>
  <c r="BW103" i="11"/>
  <c r="BU104" i="11"/>
  <c r="BV104" i="11"/>
  <c r="BW104" i="11"/>
  <c r="BU105" i="11"/>
  <c r="BV105" i="11"/>
  <c r="BW105" i="11"/>
  <c r="BU106" i="11"/>
  <c r="BV106" i="11"/>
  <c r="BW106" i="11"/>
  <c r="BU7" i="11"/>
  <c r="BV7" i="11"/>
  <c r="BW7" i="11"/>
  <c r="BU8" i="11"/>
  <c r="BV8" i="11"/>
  <c r="BW8" i="11"/>
  <c r="BV6" i="11"/>
  <c r="BW6" i="11"/>
  <c r="BU6" i="11"/>
  <c r="BE11" i="11"/>
  <c r="BF11" i="11"/>
  <c r="BG11" i="11"/>
  <c r="BF10" i="11"/>
  <c r="BG10" i="11"/>
  <c r="BE10" i="11"/>
  <c r="AU12" i="11"/>
  <c r="AU13" i="11"/>
  <c r="AU14" i="11"/>
  <c r="AU15" i="11"/>
  <c r="AU16" i="11"/>
  <c r="AU17" i="11"/>
  <c r="AU18" i="11"/>
  <c r="AU19" i="11"/>
  <c r="AU20" i="11"/>
  <c r="AU21" i="11"/>
  <c r="AU22" i="11"/>
  <c r="AU23" i="11"/>
  <c r="AU11" i="11"/>
  <c r="AS12" i="11"/>
  <c r="AT12" i="11"/>
  <c r="AS13" i="11"/>
  <c r="AT13" i="11"/>
  <c r="AS14" i="11"/>
  <c r="AT14" i="11"/>
  <c r="AS15" i="11"/>
  <c r="AT15" i="11"/>
  <c r="AS16" i="11"/>
  <c r="AT16" i="11"/>
  <c r="AS17" i="11"/>
  <c r="AT17" i="11"/>
  <c r="AS18" i="11"/>
  <c r="AT18" i="11"/>
  <c r="AS19" i="11"/>
  <c r="AT19" i="11"/>
  <c r="AS20" i="11"/>
  <c r="AT20" i="11"/>
  <c r="AS21" i="11"/>
  <c r="AT21" i="11"/>
  <c r="AS22" i="11"/>
  <c r="AT22" i="11"/>
  <c r="AS23" i="11"/>
  <c r="AT23" i="11"/>
  <c r="AT11" i="11"/>
  <c r="AS11" i="11"/>
  <c r="AD15" i="11"/>
  <c r="AD14" i="11"/>
  <c r="N22" i="11"/>
  <c r="N21" i="11"/>
  <c r="S16" i="11"/>
  <c r="T16" i="11"/>
  <c r="U16" i="11"/>
  <c r="V16" i="11"/>
  <c r="W16" i="11"/>
  <c r="X16" i="11"/>
  <c r="T15" i="11"/>
  <c r="U15" i="11"/>
  <c r="V15" i="11"/>
  <c r="W15" i="11"/>
  <c r="X15" i="11"/>
  <c r="S15" i="11"/>
  <c r="I21" i="11"/>
  <c r="I22" i="11"/>
  <c r="I23" i="11"/>
  <c r="I24" i="11"/>
  <c r="I25" i="11"/>
  <c r="I26" i="11"/>
  <c r="H22" i="11"/>
  <c r="H23" i="11"/>
  <c r="H24" i="11"/>
  <c r="H25" i="11"/>
  <c r="H26" i="11"/>
  <c r="H21" i="11"/>
  <c r="F22" i="11"/>
  <c r="F23" i="11"/>
  <c r="F24" i="11"/>
  <c r="F25" i="11"/>
  <c r="F26" i="11"/>
  <c r="F21" i="11"/>
  <c r="E22" i="11"/>
  <c r="E23" i="11"/>
  <c r="E24" i="11"/>
  <c r="E25" i="11"/>
  <c r="E26" i="11"/>
  <c r="E21" i="11"/>
  <c r="AU3" i="7"/>
  <c r="AV3" i="7"/>
  <c r="AU4" i="7"/>
  <c r="AV4" i="7"/>
  <c r="AU5" i="7"/>
  <c r="AV5" i="7"/>
  <c r="AU6" i="7"/>
  <c r="AV6" i="7"/>
  <c r="AU7" i="7"/>
  <c r="AV7" i="7"/>
  <c r="AU8" i="7"/>
  <c r="AV8" i="7"/>
  <c r="AU9" i="7"/>
  <c r="AV9" i="7"/>
  <c r="AV2" i="7"/>
  <c r="AU2" i="7"/>
  <c r="AA11" i="7"/>
  <c r="AB11" i="7"/>
  <c r="AA12" i="7"/>
  <c r="AB12" i="7"/>
  <c r="AA13" i="7"/>
  <c r="AB13" i="7"/>
  <c r="AA14" i="7"/>
  <c r="AB14" i="7"/>
  <c r="AB10" i="7"/>
  <c r="AA10" i="7"/>
  <c r="G33" i="8"/>
  <c r="G32" i="8" s="1"/>
  <c r="G31" i="8" s="1"/>
  <c r="G30" i="8" s="1"/>
  <c r="G29" i="8" s="1"/>
  <c r="G28" i="8" s="1"/>
  <c r="G27" i="8" s="1"/>
  <c r="G26" i="8" s="1"/>
  <c r="G25" i="8" s="1"/>
  <c r="G24" i="8" s="1"/>
  <c r="F33" i="8"/>
  <c r="F32" i="8"/>
  <c r="E32" i="8"/>
  <c r="E31" i="8" s="1"/>
  <c r="E30" i="8" s="1"/>
  <c r="E29" i="8" s="1"/>
  <c r="E28" i="8" s="1"/>
  <c r="E27" i="8" s="1"/>
  <c r="E26" i="8" s="1"/>
  <c r="E25" i="8" s="1"/>
  <c r="E24" i="8" s="1"/>
  <c r="F31" i="8"/>
  <c r="F30" i="8" s="1"/>
  <c r="F29" i="8" s="1"/>
  <c r="F28" i="8" s="1"/>
  <c r="F27" i="8"/>
  <c r="F26" i="8" s="1"/>
  <c r="F25" i="8"/>
  <c r="F24" i="8" s="1"/>
  <c r="E20" i="8"/>
  <c r="E19" i="8" s="1"/>
  <c r="E18" i="8" s="1"/>
  <c r="E17" i="8" s="1"/>
  <c r="E16" i="8" s="1"/>
  <c r="E15" i="8" s="1"/>
  <c r="E14" i="8" s="1"/>
  <c r="E13" i="8" s="1"/>
  <c r="E12" i="8" s="1"/>
  <c r="F21" i="8"/>
  <c r="G21" i="8" s="1"/>
  <c r="H21" i="8" s="1"/>
  <c r="I21" i="8" s="1"/>
  <c r="J21" i="8" s="1"/>
  <c r="K21" i="8" s="1"/>
  <c r="L21" i="8" s="1"/>
  <c r="M21" i="8" s="1"/>
  <c r="N21" i="8" s="1"/>
  <c r="B2" i="8"/>
  <c r="C3" i="8"/>
  <c r="B3" i="8"/>
  <c r="C2" i="8"/>
  <c r="N23" i="11"/>
  <c r="E5" i="12"/>
  <c r="E4" i="12"/>
  <c r="BM7" i="11" l="1"/>
  <c r="BM9" i="11"/>
  <c r="BM11" i="11"/>
  <c r="BM8" i="11"/>
  <c r="BM10" i="11"/>
  <c r="L26" i="11"/>
  <c r="H9" i="12" a="1"/>
  <c r="H9" i="12" s="1"/>
  <c r="L22" i="11"/>
  <c r="L25" i="11"/>
  <c r="K25" i="11"/>
  <c r="L21" i="11"/>
  <c r="K26" i="11"/>
  <c r="K22" i="11"/>
  <c r="K24" i="11"/>
  <c r="K21" i="11"/>
  <c r="K23" i="11"/>
  <c r="L24" i="11"/>
  <c r="L23" i="11"/>
  <c r="AW6" i="7"/>
  <c r="AY6" i="7" s="1"/>
  <c r="AD11" i="7"/>
  <c r="AI25" i="7" s="1"/>
  <c r="AW4" i="7"/>
  <c r="AX4" i="7" s="1"/>
  <c r="AW8" i="7"/>
  <c r="AX8" i="7" s="1"/>
  <c r="AW7" i="7"/>
  <c r="AW3" i="7"/>
  <c r="AW9" i="7"/>
  <c r="AW5" i="7"/>
  <c r="AD12" i="7"/>
  <c r="AC12" i="7" s="1"/>
  <c r="AD13" i="7"/>
  <c r="AC13" i="7" s="1"/>
  <c r="AD14" i="7"/>
  <c r="AC14" i="7" s="1"/>
  <c r="H33" i="8"/>
  <c r="F20" i="8"/>
  <c r="F19" i="8" s="1"/>
  <c r="F18" i="8" s="1"/>
  <c r="F17" i="8" s="1"/>
  <c r="F16" i="8" s="1"/>
  <c r="F15" i="8" s="1"/>
  <c r="F14" i="8" s="1"/>
  <c r="F13" i="8" s="1"/>
  <c r="F12" i="8" s="1"/>
  <c r="G20" i="8"/>
  <c r="G19" i="8" s="1"/>
  <c r="G18" i="8" s="1"/>
  <c r="G17" i="8" s="1"/>
  <c r="G16" i="8" s="1"/>
  <c r="G15" i="8" s="1"/>
  <c r="G14" i="8" s="1"/>
  <c r="G13" i="8" s="1"/>
  <c r="G12" i="8" s="1"/>
  <c r="H20" i="8"/>
  <c r="H19" i="8" s="1"/>
  <c r="H18" i="8" s="1"/>
  <c r="H17" i="8" s="1"/>
  <c r="H16" i="8" s="1"/>
  <c r="H15" i="8" s="1"/>
  <c r="H14" i="8" s="1"/>
  <c r="H13" i="8" s="1"/>
  <c r="H12" i="8" s="1"/>
  <c r="I20" i="8"/>
  <c r="I19" i="8" s="1"/>
  <c r="I18" i="8" s="1"/>
  <c r="I17" i="8" s="1"/>
  <c r="I16" i="8" s="1"/>
  <c r="I15" i="8" s="1"/>
  <c r="I14" i="8" s="1"/>
  <c r="I13" i="8" s="1"/>
  <c r="I12" i="8" s="1"/>
  <c r="J20" i="8"/>
  <c r="J19" i="8" s="1"/>
  <c r="J18" i="8" s="1"/>
  <c r="J17" i="8" s="1"/>
  <c r="J16" i="8" s="1"/>
  <c r="J15" i="8" s="1"/>
  <c r="J14" i="8" s="1"/>
  <c r="J13" i="8" s="1"/>
  <c r="J12" i="8" s="1"/>
  <c r="K20" i="8"/>
  <c r="K19" i="8" s="1"/>
  <c r="K18" i="8" s="1"/>
  <c r="K17" i="8" s="1"/>
  <c r="K16" i="8" s="1"/>
  <c r="K15" i="8" s="1"/>
  <c r="K14" i="8" s="1"/>
  <c r="K13" i="8" s="1"/>
  <c r="K12" i="8" s="1"/>
  <c r="L20" i="8"/>
  <c r="L19" i="8" s="1"/>
  <c r="L18" i="8" s="1"/>
  <c r="L17" i="8" s="1"/>
  <c r="L16" i="8" s="1"/>
  <c r="L15" i="8" s="1"/>
  <c r="L14" i="8" s="1"/>
  <c r="L13" i="8" s="1"/>
  <c r="L12" i="8" s="1"/>
  <c r="M20" i="8"/>
  <c r="M19" i="8" s="1"/>
  <c r="M18" i="8" s="1"/>
  <c r="M17" i="8" s="1"/>
  <c r="M16" i="8" s="1"/>
  <c r="M15" i="8" s="1"/>
  <c r="M14" i="8" s="1"/>
  <c r="M13" i="8" s="1"/>
  <c r="M12" i="8" s="1"/>
  <c r="N20" i="8"/>
  <c r="N19" i="8" s="1"/>
  <c r="N18" i="8" s="1"/>
  <c r="N17" i="8" s="1"/>
  <c r="N16" i="8" s="1"/>
  <c r="N15" i="8" s="1"/>
  <c r="N14" i="8" s="1"/>
  <c r="N13" i="8" s="1"/>
  <c r="N12" i="8" s="1"/>
  <c r="S7" i="7"/>
  <c r="R7" i="7"/>
  <c r="S6" i="7"/>
  <c r="T6" i="7"/>
  <c r="R6" i="7"/>
  <c r="G12" i="7"/>
  <c r="H12" i="7"/>
  <c r="G13" i="7"/>
  <c r="H13" i="7"/>
  <c r="F13" i="7"/>
  <c r="K13" i="7" s="1"/>
  <c r="F2" i="7"/>
  <c r="K2" i="7" s="1"/>
  <c r="F3" i="7"/>
  <c r="K3" i="7" s="1"/>
  <c r="F4" i="7"/>
  <c r="K4" i="7" s="1"/>
  <c r="F5" i="7"/>
  <c r="K5" i="7" s="1"/>
  <c r="F6" i="7"/>
  <c r="K6" i="7" s="1"/>
  <c r="F7" i="7"/>
  <c r="K7" i="7" s="1"/>
  <c r="F8" i="7"/>
  <c r="K8" i="7" s="1"/>
  <c r="F9" i="7"/>
  <c r="K9" i="7" s="1"/>
  <c r="F10" i="7"/>
  <c r="K10" i="7" s="1"/>
  <c r="F11" i="7"/>
  <c r="K11" i="7" s="1"/>
  <c r="F12" i="7"/>
  <c r="K12" i="7" s="1"/>
  <c r="G1" i="7"/>
  <c r="H1" i="7"/>
  <c r="G2" i="7"/>
  <c r="H2" i="7"/>
  <c r="G3" i="7"/>
  <c r="H3" i="7"/>
  <c r="G4" i="7"/>
  <c r="H4" i="7"/>
  <c r="G5" i="7"/>
  <c r="H5" i="7"/>
  <c r="G6" i="7"/>
  <c r="H6" i="7"/>
  <c r="G7" i="7"/>
  <c r="H7" i="7"/>
  <c r="G8" i="7"/>
  <c r="H8" i="7"/>
  <c r="G9" i="7"/>
  <c r="H9" i="7"/>
  <c r="G10" i="7"/>
  <c r="H10" i="7"/>
  <c r="G11" i="7"/>
  <c r="H11" i="7"/>
  <c r="F1" i="7"/>
  <c r="K1" i="7" s="1"/>
  <c r="H15" i="1"/>
  <c r="W4" i="1"/>
  <c r="X4" i="1"/>
  <c r="V4" i="1"/>
  <c r="V5" i="1"/>
  <c r="W5" i="1"/>
  <c r="X5" i="1"/>
  <c r="V6" i="1"/>
  <c r="W6" i="1"/>
  <c r="X6" i="1"/>
  <c r="V7" i="1"/>
  <c r="W7" i="1"/>
  <c r="X7" i="1"/>
  <c r="V8" i="1"/>
  <c r="W8" i="1"/>
  <c r="X8" i="1"/>
  <c r="V9" i="1"/>
  <c r="W9" i="1"/>
  <c r="X9" i="1"/>
  <c r="V10" i="1"/>
  <c r="W10" i="1"/>
  <c r="X10" i="1"/>
  <c r="V11" i="1"/>
  <c r="W11" i="1"/>
  <c r="X11" i="1"/>
  <c r="V12" i="1"/>
  <c r="W12" i="1"/>
  <c r="X12" i="1"/>
  <c r="V13" i="1"/>
  <c r="W13" i="1"/>
  <c r="X13" i="1"/>
  <c r="W3" i="1"/>
  <c r="X3" i="1"/>
  <c r="V3" i="1"/>
  <c r="T2" i="7"/>
  <c r="G10" i="1"/>
  <c r="F10" i="1"/>
  <c r="H10" i="1" l="1"/>
  <c r="AX5" i="7"/>
  <c r="AY5" i="7"/>
  <c r="AR30" i="7"/>
  <c r="AY9" i="7"/>
  <c r="AY4" i="7"/>
  <c r="AX7" i="7"/>
  <c r="AY7" i="7"/>
  <c r="AX3" i="7"/>
  <c r="AY3" i="7"/>
  <c r="AX6" i="7"/>
  <c r="AY8" i="7"/>
  <c r="AX9" i="7"/>
  <c r="AC11" i="7"/>
  <c r="I33" i="8"/>
  <c r="H32" i="8"/>
  <c r="H31" i="8" s="1"/>
  <c r="H30" i="8" s="1"/>
  <c r="H29" i="8" s="1"/>
  <c r="H28" i="8" s="1"/>
  <c r="H27" i="8" s="1"/>
  <c r="H26" i="8" s="1"/>
  <c r="H25" i="8" s="1"/>
  <c r="H24" i="8" s="1"/>
  <c r="S10" i="7"/>
  <c r="T7" i="7"/>
  <c r="L13" i="7"/>
  <c r="L11" i="7"/>
  <c r="L7" i="7"/>
  <c r="L3" i="7"/>
  <c r="L12" i="7"/>
  <c r="L6" i="7"/>
  <c r="L2" i="7"/>
  <c r="L10" i="7"/>
  <c r="L8" i="7"/>
  <c r="L4" i="7"/>
  <c r="L9" i="7"/>
  <c r="L5" i="7"/>
  <c r="G16" i="7"/>
  <c r="G15" i="7"/>
  <c r="I10" i="1"/>
  <c r="J33" i="8" l="1"/>
  <c r="I32" i="8"/>
  <c r="I31" i="8" s="1"/>
  <c r="I30" i="8" s="1"/>
  <c r="I29" i="8" s="1"/>
  <c r="I28" i="8" s="1"/>
  <c r="I27" i="8" s="1"/>
  <c r="I26" i="8" s="1"/>
  <c r="I25" i="8" s="1"/>
  <c r="I24" i="8" s="1"/>
  <c r="I5" i="7"/>
  <c r="I7" i="7"/>
  <c r="I4" i="7"/>
  <c r="I8" i="7"/>
  <c r="I13" i="7"/>
  <c r="I12" i="7"/>
  <c r="I6" i="7"/>
  <c r="I10" i="7"/>
  <c r="I11" i="7"/>
  <c r="I3" i="7"/>
  <c r="I2" i="7"/>
  <c r="I9" i="7"/>
  <c r="J32" i="8" l="1"/>
  <c r="J31" i="8" s="1"/>
  <c r="J30" i="8" s="1"/>
  <c r="J29" i="8" s="1"/>
  <c r="J28" i="8" s="1"/>
  <c r="J27" i="8" s="1"/>
  <c r="J26" i="8" s="1"/>
  <c r="J25" i="8" s="1"/>
  <c r="J24" i="8" s="1"/>
  <c r="K33" i="8"/>
  <c r="K32" i="8" l="1"/>
  <c r="K31" i="8" s="1"/>
  <c r="K30" i="8" s="1"/>
  <c r="K29" i="8" s="1"/>
  <c r="K28" i="8" s="1"/>
  <c r="K27" i="8" s="1"/>
  <c r="K26" i="8" s="1"/>
  <c r="K25" i="8" s="1"/>
  <c r="K24" i="8" s="1"/>
  <c r="L33" i="8"/>
  <c r="M33" i="8" l="1"/>
  <c r="L32" i="8"/>
  <c r="L31" i="8" s="1"/>
  <c r="L30" i="8" s="1"/>
  <c r="L29" i="8" s="1"/>
  <c r="L28" i="8" s="1"/>
  <c r="L27" i="8" s="1"/>
  <c r="L26" i="8" s="1"/>
  <c r="L25" i="8" s="1"/>
  <c r="L24" i="8" s="1"/>
  <c r="N33" i="8" l="1"/>
  <c r="N32" i="8" s="1"/>
  <c r="N31" i="8" s="1"/>
  <c r="N30" i="8" s="1"/>
  <c r="N29" i="8" s="1"/>
  <c r="N28" i="8" s="1"/>
  <c r="N27" i="8" s="1"/>
  <c r="N26" i="8" s="1"/>
  <c r="N25" i="8" s="1"/>
  <c r="N24" i="8" s="1"/>
  <c r="M32" i="8"/>
  <c r="M31" i="8" s="1"/>
  <c r="M30" i="8" s="1"/>
  <c r="M29" i="8" s="1"/>
  <c r="M28" i="8" s="1"/>
  <c r="M27" i="8" s="1"/>
  <c r="M26" i="8" s="1"/>
  <c r="M25" i="8" s="1"/>
  <c r="M24"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A67D98-31A3-4177-9E09-6EEE20171E7B}" name="Query - calculation" description="Connection to the 'calculation' query in the workbook." type="100" refreshedVersion="8" minRefreshableVersion="5">
    <extLst>
      <ext xmlns:x15="http://schemas.microsoft.com/office/spreadsheetml/2010/11/main" uri="{DE250136-89BD-433C-8126-D09CA5730AF9}">
        <x15:connection id="c049346a-ca1a-47fa-ae01-1b1a33a1e528">
          <x15:oledbPr connection="Provider=Microsoft.Mashup.OleDb.1;Data Source=$Workbook$;Location=calculation;Extended Properties=&quot;&quot;">
            <x15:dbTables>
              <x15:dbTable name="calculation"/>
            </x15:dbTables>
          </x15:oledbPr>
        </x15:connection>
      </ext>
    </extLst>
  </connection>
  <connection id="2" xr16:uid="{FE3CA613-B75F-4ED1-9C9B-D65CFE24A0F0}" name="Query - Date" description="Connection to the 'Date' query in the workbook." type="100" refreshedVersion="8" minRefreshableVersion="5">
    <extLst>
      <ext xmlns:x15="http://schemas.microsoft.com/office/spreadsheetml/2010/11/main" uri="{DE250136-89BD-433C-8126-D09CA5730AF9}">
        <x15:connection id="c4c7297d-f5a8-4b22-8357-dc55d9db9327">
          <x15:oledbPr connection="Provider=Microsoft.Mashup.OleDb.1;Data Source=$Workbook$;Location=Date;Extended Properties=&quot;&quot;">
            <x15:dbTables>
              <x15:dbTable name="Date"/>
            </x15:dbTables>
          </x15:oledbPr>
        </x15:connection>
      </ext>
    </extLst>
  </connection>
  <connection id="3" xr16:uid="{06B9AA44-1F6B-43D1-AA8D-DC25C9DA5380}" name="Query - dim_customer" description="Connection to the 'dim_customer' query in the workbook." type="100" refreshedVersion="8" minRefreshableVersion="5">
    <extLst>
      <ext xmlns:x15="http://schemas.microsoft.com/office/spreadsheetml/2010/11/main" uri="{DE250136-89BD-433C-8126-D09CA5730AF9}">
        <x15:connection id="d128c35f-44f1-4384-b18c-824ef0abcc2a"/>
      </ext>
    </extLst>
  </connection>
  <connection id="4" xr16:uid="{99EE4ECC-E2C5-417F-8484-DF1AF6CE66D7}" name="Query - dim_products" description="Connection to the 'dim_products' query in the workbook." type="100" refreshedVersion="8" minRefreshableVersion="5">
    <extLst>
      <ext xmlns:x15="http://schemas.microsoft.com/office/spreadsheetml/2010/11/main" uri="{DE250136-89BD-433C-8126-D09CA5730AF9}">
        <x15:connection id="5732b313-dc2c-4c24-9da2-5e8890ce8843">
          <x15:oledbPr connection="Provider=Microsoft.Mashup.OleDb.1;Data Source=$Workbook$;Location=dim_products;Extended Properties=&quot;&quot;">
            <x15:dbTables>
              <x15:dbTable name="dim_products"/>
            </x15:dbTables>
          </x15:oledbPr>
        </x15:connection>
      </ext>
    </extLst>
  </connection>
  <connection id="5" xr16:uid="{A4944E18-BEDA-456E-93BD-E7202F382B26}" name="Query - dim_sales_person" description="Connection to the 'dim_sales_person' query in the workbook." type="100" refreshedVersion="8" minRefreshableVersion="5">
    <extLst>
      <ext xmlns:x15="http://schemas.microsoft.com/office/spreadsheetml/2010/11/main" uri="{DE250136-89BD-433C-8126-D09CA5730AF9}">
        <x15:connection id="3d4e191d-d349-4185-a7d7-d73ea5965539">
          <x15:oledbPr connection="Provider=Microsoft.Mashup.OleDb.1;Data Source=$Workbook$;Location=dim_sales_person;Extended Properties=&quot;&quot;">
            <x15:dbTables>
              <x15:dbTable name="dim_sales_person"/>
            </x15:dbTables>
          </x15:oledbPr>
        </x15:connection>
      </ext>
    </extLst>
  </connection>
  <connection id="6" xr16:uid="{AB97459E-A60A-45BC-B775-E451FB31B582}" name="Query - fact_table" description="Connection to the 'fact_table' query in the workbook." type="100" refreshedVersion="8" minRefreshableVersion="5">
    <extLst>
      <ext xmlns:x15="http://schemas.microsoft.com/office/spreadsheetml/2010/11/main" uri="{DE250136-89BD-433C-8126-D09CA5730AF9}">
        <x15:connection id="8607f59e-1518-4b2e-9708-5db07960cc8c">
          <x15:oledbPr connection="Provider=Microsoft.Mashup.OleDb.1;Data Source=$Workbook$;Location=fact_table;Extended Properties=&quot;&quot;">
            <x15:dbTables>
              <x15:dbTable name="fact_table"/>
            </x15:dbTables>
          </x15:oledbPr>
        </x15:connection>
      </ext>
    </extLst>
  </connection>
  <connection id="7" xr16:uid="{B4E977A2-2B21-4621-A88B-63408EA95CA7}"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8e66b289-6b5b-4a02-9dd5-cff2a8a6614b">
          <x15:oledbPr connection="Provider=Microsoft.Mashup.OleDb.1;Data Source=$Workbook$;Location=monthly_store_targets;Extended Properties=&quot;&quot;">
            <x15:dbTables>
              <x15:dbTable name="monthly_store_targets"/>
            </x15:dbTables>
          </x15:oledbPr>
        </x15:connection>
      </ext>
    </extLst>
  </connection>
  <connection id="8" xr16:uid="{0006B7E4-D760-4620-A497-EC62CE39CE3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<sst xmlns="http://schemas.openxmlformats.org/spreadsheetml/2006/main" count="222" uniqueCount="143">
  <si>
    <t>COGS</t>
  </si>
  <si>
    <t>TOTAL REVENUE</t>
  </si>
  <si>
    <t>PROFIT MARGIN</t>
  </si>
  <si>
    <t>PROFIT MARGIN %</t>
  </si>
  <si>
    <t># TRANSACTIONS</t>
  </si>
  <si>
    <t>TOTAL REFUND</t>
  </si>
  <si>
    <t>REFUND RATE</t>
  </si>
  <si>
    <t># PRODUCTS</t>
  </si>
  <si>
    <t>QTY RETURNED</t>
  </si>
  <si>
    <t>TOTAL QTY</t>
  </si>
  <si>
    <t>TOTAL TARGET</t>
  </si>
  <si>
    <t>Barron-Fleming</t>
  </si>
  <si>
    <t>Berg-Trujillo</t>
  </si>
  <si>
    <t>Lee-Myers</t>
  </si>
  <si>
    <t>Lopez</t>
  </si>
  <si>
    <t>Martinez</t>
  </si>
  <si>
    <t>Miller</t>
  </si>
  <si>
    <t>Myers-Lopez</t>
  </si>
  <si>
    <t>Novak PLC</t>
  </si>
  <si>
    <t>Thomas</t>
  </si>
  <si>
    <t>Valdez</t>
  </si>
  <si>
    <t>Grand Total</t>
  </si>
  <si>
    <t>Store Name</t>
  </si>
  <si>
    <t>Month Name</t>
  </si>
  <si>
    <t>Apr</t>
  </si>
  <si>
    <t>Aug</t>
  </si>
  <si>
    <t>Dec</t>
  </si>
  <si>
    <t>Feb</t>
  </si>
  <si>
    <t>Jan</t>
  </si>
  <si>
    <t>Jul</t>
  </si>
  <si>
    <t>Jun</t>
  </si>
  <si>
    <t>Mar</t>
  </si>
  <si>
    <t>May</t>
  </si>
  <si>
    <t>Nov</t>
  </si>
  <si>
    <t>Oct</t>
  </si>
  <si>
    <t>Sep</t>
  </si>
  <si>
    <t>revenue</t>
  </si>
  <si>
    <t>target</t>
  </si>
  <si>
    <t>variance</t>
  </si>
  <si>
    <t>highlight</t>
  </si>
  <si>
    <t>large-1</t>
  </si>
  <si>
    <t>large-2</t>
  </si>
  <si>
    <t>week type</t>
  </si>
  <si>
    <t>weekday</t>
  </si>
  <si>
    <t>weekend</t>
  </si>
  <si>
    <t>TOTAL REVENUE2</t>
  </si>
  <si>
    <t>WEEKEND</t>
  </si>
  <si>
    <t>WEEKDAY</t>
  </si>
  <si>
    <t>Quarter</t>
  </si>
  <si>
    <t>Q-1</t>
  </si>
  <si>
    <t>Q-2</t>
  </si>
  <si>
    <t>Q-3</t>
  </si>
  <si>
    <t>Q-4</t>
  </si>
  <si>
    <t>LINK TO THE ABOVE PIVOT</t>
  </si>
  <si>
    <t>HIGHLIGHT</t>
  </si>
  <si>
    <t>AVERAGE</t>
  </si>
  <si>
    <t>TOTAL REVENUE3</t>
  </si>
  <si>
    <t>Caption:</t>
  </si>
  <si>
    <t>Day Name</t>
  </si>
  <si>
    <t>Sun</t>
  </si>
  <si>
    <t>Mon</t>
  </si>
  <si>
    <t>Tue</t>
  </si>
  <si>
    <t>Wed</t>
  </si>
  <si>
    <t>Thu</t>
  </si>
  <si>
    <t>Fri</t>
  </si>
  <si>
    <t>Sat</t>
  </si>
  <si>
    <t>average</t>
  </si>
  <si>
    <t>caption:</t>
  </si>
  <si>
    <t>PERC OF AVE</t>
  </si>
  <si>
    <t>option</t>
  </si>
  <si>
    <t>combo Box</t>
  </si>
  <si>
    <t>customer</t>
  </si>
  <si>
    <t>location</t>
  </si>
  <si>
    <t>Full_name</t>
  </si>
  <si>
    <t>Top 5 customers</t>
  </si>
  <si>
    <t>Location</t>
  </si>
  <si>
    <t>Indiana</t>
  </si>
  <si>
    <t>Maryland</t>
  </si>
  <si>
    <t>Missouri</t>
  </si>
  <si>
    <t>New York</t>
  </si>
  <si>
    <t>Washington</t>
  </si>
  <si>
    <t>Wisconsin</t>
  </si>
  <si>
    <t>Bottom 5 customers</t>
  </si>
  <si>
    <t>Top 5 locations</t>
  </si>
  <si>
    <t>Bottom 5 locations</t>
  </si>
  <si>
    <t>Customers table</t>
  </si>
  <si>
    <t>Location table</t>
  </si>
  <si>
    <t>chart</t>
  </si>
  <si>
    <t># customers</t>
  </si>
  <si>
    <t># location</t>
  </si>
  <si>
    <t>Customer age group</t>
  </si>
  <si>
    <t>0-20</t>
  </si>
  <si>
    <t>21-30</t>
  </si>
  <si>
    <t>31-40</t>
  </si>
  <si>
    <t>41-50</t>
  </si>
  <si>
    <t>51-60</t>
  </si>
  <si>
    <t>61 +</t>
  </si>
  <si>
    <t>Average of Customer_age</t>
  </si>
  <si>
    <t>Gender</t>
  </si>
  <si>
    <t>Female</t>
  </si>
  <si>
    <t>Male</t>
  </si>
  <si>
    <t>male</t>
  </si>
  <si>
    <t>female</t>
  </si>
  <si>
    <t>icon</t>
  </si>
  <si>
    <t>●</t>
  </si>
  <si>
    <t>■</t>
  </si>
  <si>
    <t>PROFIT MARGIN2</t>
  </si>
  <si>
    <t>return rate</t>
  </si>
  <si>
    <t>Product Name</t>
  </si>
  <si>
    <t>Dark Brew</t>
  </si>
  <si>
    <t>Into Mist</t>
  </si>
  <si>
    <t>Let Dew</t>
  </si>
  <si>
    <t>Name Rush</t>
  </si>
  <si>
    <t>Only Dew</t>
  </si>
  <si>
    <t>Society Rush</t>
  </si>
  <si>
    <t>Sometimes Dew</t>
  </si>
  <si>
    <t>Training Mist</t>
  </si>
  <si>
    <t>West Rush</t>
  </si>
  <si>
    <t>Quantity</t>
  </si>
  <si>
    <t>caption</t>
  </si>
  <si>
    <t>Category</t>
  </si>
  <si>
    <t>Alcoholic Beverage</t>
  </si>
  <si>
    <t>Coffee</t>
  </si>
  <si>
    <t>Energy Drink</t>
  </si>
  <si>
    <t>Juice</t>
  </si>
  <si>
    <t>Soft Drink</t>
  </si>
  <si>
    <t>Sports Drink</t>
  </si>
  <si>
    <t>Tea</t>
  </si>
  <si>
    <t>Water</t>
  </si>
  <si>
    <t>Pennsylvania</t>
  </si>
  <si>
    <t>Massachusetts</t>
  </si>
  <si>
    <t>Texas</t>
  </si>
  <si>
    <t>Timothy Reyes</t>
  </si>
  <si>
    <t>Michael Landry</t>
  </si>
  <si>
    <t>Kelly Willis</t>
  </si>
  <si>
    <t>Christopher Alvarez</t>
  </si>
  <si>
    <t>Donna Willis</t>
  </si>
  <si>
    <t>Illinois</t>
  </si>
  <si>
    <t>Alexander Jones</t>
  </si>
  <si>
    <t>Julie Morris</t>
  </si>
  <si>
    <t>Leslie Richards</t>
  </si>
  <si>
    <t>Amanda Johnson</t>
  </si>
  <si>
    <t>Jackson Becker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</si>
</sst>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3" formatCode="_(* #,##0.00_);_(* \(#,##0.00\);_(* &quot;-&quot;??_);_(@_)"/>
    <numFmt numFmtId="164" formatCode="\$#,##0;\(\$#,##0\);\$#,##0"/>
    <numFmt numFmtId="165" formatCode="0.00%;\-0.00%;0.00%"/>
    <numFmt numFmtId="166" formatCode="[&gt;=1000000]&quot;$&quot;0.0,,&quot;M&quot;;[&gt;=1000]&quot;$&quot;0.0,&quot;K&quot;;0"/>
    <numFmt numFmtId="167" formatCode="[&gt;=1000000]0.0,,&quot;M&quot;;[&gt;=1000]0.0,&quot;K&quot;;0"/>
    <numFmt numFmtId="168" formatCode="\+0.0%;\-0.0%"/>
    <numFmt numFmtId="169" formatCode="[&gt;=1000000]&quot;$&quot;0,,&quot;M&quot;;[&gt;=1000]&quot;$&quot;0,&quot;K&quot;;0"/>
    <numFmt numFmtId="170" formatCode="[&gt;=1000000]&quot;$&quot;0.0,,&quot;M&quot;;[&gt;=1000]&quot;$&quot;0.0,&quot;K&quot;;0.0"/>
    <numFmt numFmtId="171" formatCode="[&gt;=1000000]&quot;$&quot;0.00,,&quot;M&quot;;[&gt;=1000]&quot;$&quot;0.00,&quot;K&quot;;0.00"/>
    <numFmt numFmtId="172" formatCode=";;"/>
    <numFmt numFmtId="173" formatCode="\+0.00%;\-0.00%"/>
    <numFmt numFmtId="174" formatCode="_(* #,##0_);_(* \(#,##0\);_(* &quot;-&quot;??_);_(@_)"/>
    <numFmt numFmtId="175" formatCode="[&gt;=1000000]0.00,,&quot;M&quot;;[&gt;=1000]0.00,&quot;K&quot;;0"/>
  </numFmts>
  <fonts count="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4"/>
      <color theme="1"/>
      <name val="Calibri"/>
      <family val="2"/>
      <scheme val="minor"/>
    </font>
    <font>
      <sz val="16"/>
      <color theme="1"/>
      <name val="Calibri"/>
      <family val="2"/>
      <scheme val="minor"/>
    </font>
    <font>
      <sz val="11"/>
      <color rgb="FF7030A0"/>
      <name val="Calibri"/>
      <family val="2"/>
      <scheme val="minor"/>
    </font>
    <font>
      <b/>
      <sz val="11"/>
      <color rgb="FF7030A0"/>
      <name val="Calibri"/>
      <family val="2"/>
      <scheme val="minor"/>
    </font>
    <font>
      <b/>
      <sz val="14"/>
      <color rgb="FF00B05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rgb="FF7030A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70C0"/>
        <bgColor indexed="64"/>
      </patternFill>
    </fill>
    <fill>
      <patternFill patternType="solid">
        <fgColor rgb="FFFFFF00"/>
        <bgColor indexed="64"/>
      </patternFill>
    </fill>
  </fills>
  <borders count="13">
    <border>
      <left/>
      <right/>
      <top/>
      <bottom/>
      <diagonal/>
    </border>
    <border>
      <left style="thin">
        <color indexed="65"/>
      </left>
      <right/>
      <top style="thin">
        <color indexed="65"/>
      </top>
      <bottom/>
      <diagonal/>
    </border>
    <border>
      <left style="thin">
        <color indexed="65"/>
      </left>
      <right style="thin">
        <color rgb="FFABABAB"/>
      </right>
      <top style="thin">
        <color indexed="65"/>
      </top>
      <bottom style="thin">
        <color rgb="FFABABAB"/>
      </bottom>
      <diagonal/>
    </border>
    <border>
      <left style="thin">
        <color indexed="64"/>
      </left>
      <right style="thin">
        <color indexed="64"/>
      </right>
      <top style="thin">
        <color indexed="64"/>
      </top>
      <bottom style="thin">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s>
  <cellStyleXfs count="2">
    <xf numFmtId="0" fontId="0" fillId="0" borderId="0"/>
    <xf numFmtId="43" fontId="1" fillId="0" borderId="0" applyFont="0" applyFill="0" applyBorder="0" applyAlignment="0" applyProtection="0"/>
  </cellStyleXfs>
  <cellXfs count="51">
    <xf numFmtId="0" fontId="0" fillId="0" borderId="0" xfId="0"/>
    <xf numFmtId="164" fontId="0" fillId="0" borderId="0" xfId="0" applyNumberFormat="1"/>
    <xf numFmtId="165" fontId="0" fillId="0" borderId="0" xfId="0" applyNumberFormat="1"/>
    <xf numFmtId="3" fontId="0" fillId="0" borderId="0" xfId="0" applyNumberFormat="1"/>
    <xf numFmtId="0" fontId="2" fillId="2" borderId="0" xfId="0" applyFont="1" applyFill="1"/>
    <xf numFmtId="0" fontId="0" fillId="0" borderId="0" xfId="0" pivotButton="1"/>
    <xf numFmtId="166" fontId="0" fillId="0" borderId="0" xfId="0" applyNumberFormat="1"/>
    <xf numFmtId="0" fontId="3" fillId="0" borderId="0" xfId="0" applyFont="1"/>
    <xf numFmtId="167" fontId="0" fillId="0" borderId="0" xfId="0" applyNumberFormat="1"/>
    <xf numFmtId="10" fontId="0" fillId="0" borderId="0" xfId="0" applyNumberFormat="1"/>
    <xf numFmtId="168" fontId="5" fillId="0" borderId="0" xfId="0" applyNumberFormat="1" applyFont="1" applyAlignment="1">
      <alignment horizontal="center" vertical="center"/>
    </xf>
    <xf numFmtId="168" fontId="5" fillId="2" borderId="0" xfId="0" applyNumberFormat="1" applyFont="1" applyFill="1" applyAlignment="1">
      <alignment horizontal="center" vertical="center"/>
    </xf>
    <xf numFmtId="0" fontId="0" fillId="0" borderId="1" xfId="0" applyBorder="1"/>
    <xf numFmtId="0" fontId="0" fillId="0" borderId="2" xfId="0" applyBorder="1"/>
    <xf numFmtId="0" fontId="0" fillId="0" borderId="3" xfId="0" pivotButton="1" applyBorder="1"/>
    <xf numFmtId="0" fontId="0" fillId="0" borderId="3" xfId="0" applyBorder="1"/>
    <xf numFmtId="169" fontId="0" fillId="0" borderId="3" xfId="0" applyNumberFormat="1" applyBorder="1"/>
    <xf numFmtId="0" fontId="7" fillId="0" borderId="3" xfId="0" applyFont="1" applyBorder="1"/>
    <xf numFmtId="0" fontId="7" fillId="0" borderId="0" xfId="0" applyFont="1"/>
    <xf numFmtId="10" fontId="0" fillId="0" borderId="3" xfId="0" applyNumberFormat="1" applyBorder="1"/>
    <xf numFmtId="168" fontId="0" fillId="0" borderId="3" xfId="0" applyNumberFormat="1" applyBorder="1"/>
    <xf numFmtId="0" fontId="6" fillId="3" borderId="0" xfId="0" applyFont="1" applyFill="1"/>
    <xf numFmtId="170" fontId="0" fillId="0" borderId="3" xfId="0" applyNumberFormat="1" applyBorder="1"/>
    <xf numFmtId="171" fontId="0" fillId="0" borderId="3" xfId="0" applyNumberFormat="1" applyBorder="1"/>
    <xf numFmtId="0" fontId="4" fillId="0" borderId="0" xfId="0" applyFont="1"/>
    <xf numFmtId="9" fontId="0" fillId="0" borderId="0" xfId="0" applyNumberFormat="1"/>
    <xf numFmtId="172" fontId="0" fillId="5" borderId="4" xfId="0" applyNumberFormat="1" applyFill="1" applyBorder="1"/>
    <xf numFmtId="172" fontId="0" fillId="5" borderId="5" xfId="0" applyNumberFormat="1" applyFill="1" applyBorder="1"/>
    <xf numFmtId="172" fontId="0" fillId="5" borderId="6" xfId="0" applyNumberFormat="1" applyFill="1" applyBorder="1"/>
    <xf numFmtId="172" fontId="0" fillId="5" borderId="7" xfId="0" applyNumberFormat="1" applyFill="1" applyBorder="1"/>
    <xf numFmtId="172" fontId="0" fillId="5" borderId="8" xfId="0" applyNumberFormat="1" applyFill="1" applyBorder="1"/>
    <xf numFmtId="172" fontId="0" fillId="5" borderId="9" xfId="0" applyNumberFormat="1" applyFill="1" applyBorder="1"/>
    <xf numFmtId="172" fontId="0" fillId="5" borderId="10" xfId="0" applyNumberFormat="1" applyFill="1" applyBorder="1"/>
    <xf numFmtId="172" fontId="0" fillId="5" borderId="11" xfId="0" applyNumberFormat="1" applyFill="1" applyBorder="1"/>
    <xf numFmtId="172" fontId="0" fillId="5" borderId="12" xfId="0" applyNumberFormat="1" applyFill="1" applyBorder="1"/>
    <xf numFmtId="0" fontId="6" fillId="6" borderId="0" xfId="0" applyFont="1" applyFill="1"/>
    <xf numFmtId="173" fontId="0" fillId="0" borderId="3" xfId="0" applyNumberFormat="1" applyBorder="1"/>
    <xf numFmtId="0" fontId="3" fillId="0" borderId="3" xfId="0" applyFont="1" applyBorder="1"/>
    <xf numFmtId="173" fontId="0" fillId="0" borderId="0" xfId="0" applyNumberFormat="1"/>
    <xf numFmtId="0" fontId="0" fillId="4" borderId="0" xfId="0" applyFill="1"/>
    <xf numFmtId="174" fontId="0" fillId="0" borderId="0" xfId="1" applyNumberFormat="1" applyFont="1"/>
    <xf numFmtId="169" fontId="0" fillId="0" borderId="0" xfId="0" applyNumberFormat="1"/>
    <xf numFmtId="1" fontId="0" fillId="0" borderId="0" xfId="0" applyNumberFormat="1"/>
    <xf numFmtId="9" fontId="8" fillId="0" borderId="0" xfId="0" applyNumberFormat="1" applyFont="1"/>
    <xf numFmtId="9" fontId="4" fillId="0" borderId="0" xfId="0" applyNumberFormat="1" applyFont="1" applyAlignment="1">
      <alignment vertical="center"/>
    </xf>
    <xf numFmtId="168" fontId="0" fillId="0" borderId="0" xfId="0" applyNumberFormat="1"/>
    <xf numFmtId="0" fontId="2" fillId="7" borderId="0" xfId="0" applyFont="1" applyFill="1"/>
    <xf numFmtId="0" fontId="0" fillId="7" borderId="0" xfId="0" applyFill="1"/>
    <xf numFmtId="171" fontId="0" fillId="0" borderId="0" xfId="0" applyNumberFormat="1"/>
    <xf numFmtId="0" fontId="3" fillId="2" borderId="0" xfId="0" applyFont="1" applyFill="1"/>
    <xf numFmtId="175" fontId="0" fillId="0" borderId="0" xfId="0" applyNumberFormat="1"/>
  </cellXfs>
  <cellStyles count="2">
    <cellStyle name="Comma" xfId="1" builtinId="3"/>
    <cellStyle name="Normal" xfId="0" builtinId="0"/>
  </cellStyles>
  <dxfs count="75">
    <dxf>
      <font>
        <b val="0"/>
        <i/>
        <color theme="0" tint="-4.9989318521683403E-2"/>
      </font>
      <fill>
        <patternFill>
          <bgColor rgb="FF002060"/>
        </patternFill>
      </fill>
      <border diagonalUp="0" diagonalDown="0">
        <left/>
        <right/>
        <top/>
        <bottom/>
        <vertical/>
        <horizontal/>
      </border>
    </dxf>
    <dxf>
      <font>
        <color theme="1"/>
      </font>
      <fill>
        <patternFill>
          <bgColor rgb="FF002060"/>
        </patternFill>
      </fill>
      <border diagonalUp="0" diagonalDown="0">
        <left/>
        <right/>
        <top/>
        <bottom/>
        <vertical/>
        <horizontal/>
      </border>
    </dxf>
    <dxf>
      <numFmt numFmtId="169" formatCode="[&gt;=1000000]&quot;$&quot;0,,&quot;M&quot;;[&gt;=1000]&quot;$&quot;0,&quot;K&quot;;0"/>
    </dxf>
    <dxf>
      <font>
        <color theme="4" tint="-0.24994659260841701"/>
      </font>
    </dxf>
    <dxf>
      <font>
        <color auto="1"/>
      </font>
      <fill>
        <patternFill>
          <bgColor theme="5" tint="-0.499984740745262"/>
        </patternFill>
      </fill>
    </dxf>
    <dxf>
      <font>
        <color theme="4" tint="-0.24994659260841701"/>
      </font>
    </dxf>
    <dxf>
      <font>
        <color auto="1"/>
      </font>
      <fill>
        <patternFill>
          <bgColor theme="4" tint="-0.24994659260841701"/>
        </patternFill>
      </fill>
    </dxf>
    <dxf>
      <font>
        <color rgb="FF0070C0"/>
      </font>
    </dxf>
    <dxf>
      <font>
        <color rgb="FF9FE6FF"/>
      </font>
    </dxf>
    <dxf>
      <font>
        <color rgb="FF00B050"/>
      </font>
      <fill>
        <patternFill patternType="none">
          <bgColor auto="1"/>
        </patternFill>
      </fill>
    </dxf>
    <dxf>
      <font>
        <color rgb="FFFF0000"/>
      </font>
      <fill>
        <patternFill patternType="none">
          <bgColor auto="1"/>
        </patternFill>
      </fill>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numFmt numFmtId="171" formatCode="[&gt;=1000000]&quot;$&quot;0.00,,&quot;M&quot;;[&gt;=1000]&quot;$&quot;0.00,&quot;K&quot;;0.00"/>
    </dxf>
    <dxf>
      <numFmt numFmtId="169" formatCode="[&gt;=1000000]&quot;$&quot;0,,&quot;M&quot;;[&gt;=1000]&quot;$&quot;0,&quot;K&quot;;0"/>
    </dxf>
    <dxf>
      <numFmt numFmtId="169" formatCode="[&gt;=1000000]&quot;$&quot;0,,&quot;M&quot;;[&gt;=1000]&quot;$&quot;0,&quot;K&quot;;0"/>
    </dxf>
    <dxf>
      <numFmt numFmtId="166" formatCode="[&gt;=1000000]&quot;$&quot;0.0,,&quot;M&quot;;[&gt;=1000]&quot;$&quot;0.0,&quot;K&quot;;0"/>
    </dxf>
    <dxf>
      <numFmt numFmtId="14" formatCode="0.00%"/>
    </dxf>
    <dxf>
      <numFmt numFmtId="1" formatCode="0"/>
    </dxf>
    <dxf>
      <numFmt numFmtId="1" formatCode="0"/>
    </dxf>
    <dxf>
      <numFmt numFmtId="1" formatCode="0"/>
    </dxf>
    <dxf>
      <numFmt numFmtId="1" formatCode="0"/>
    </dxf>
    <dxf>
      <numFmt numFmtId="14" formatCode="0.00%"/>
    </dxf>
    <dxf>
      <numFmt numFmtId="14" formatCode="0.00%"/>
    </dxf>
    <dxf>
      <numFmt numFmtId="169" formatCode="[&gt;=1000000]&quot;$&quot;0,,&quot;M&quot;;[&gt;=1000]&quot;$&quot;0,&quot;K&quot;;0"/>
    </dxf>
    <dxf>
      <numFmt numFmtId="169" formatCode="[&gt;=1000000]&quot;$&quot;0,,&quot;M&quot;;[&gt;=1000]&quot;$&quot;0,&quot;K&quot;;0"/>
    </dxf>
    <dxf>
      <numFmt numFmtId="0" formatCode="General"/>
    </dxf>
    <dxf>
      <numFmt numFmtId="168" formatCode="\+0.0%;\-0.0%"/>
    </dxf>
    <dxf>
      <numFmt numFmtId="14" formatCode="0.00%"/>
    </dxf>
    <dxf>
      <numFmt numFmtId="169" formatCode="[&gt;=1000000]&quot;$&quot;0,,&quot;M&quot;;[&gt;=1000]&quot;$&quot;0,&quot;K&quot;;0"/>
    </dxf>
    <dxf>
      <numFmt numFmtId="14" formatCode="0.00%"/>
    </dxf>
    <dxf>
      <numFmt numFmtId="171" formatCode="[&gt;=1000000]&quot;$&quot;0.00,,&quot;M&quot;;[&gt;=1000]&quot;$&quot;0.00,&quot;K&quot;;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gt;=1000000]&quot;$&quot;0.00,,&quot;M&quot;;[&gt;=1000]&quot;$&quot;0.00,&quot;K&quot;;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3" formatCode="\+0.00%;\-0.00%"/>
    </dxf>
    <dxf>
      <numFmt numFmtId="14" formatCode="0.0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3" formatCode="\+0.00%;\-0.00%"/>
    </dxf>
    <dxf>
      <numFmt numFmtId="14" formatCode="0.00%"/>
    </dxf>
    <dxf>
      <numFmt numFmtId="171" formatCode="[&gt;=1000000]&quot;$&quot;0.00,,&quot;M&quot;;[&gt;=1000]&quot;$&quot;0.00,&quot;K&quot;;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3" formatCode="\+0.00%;\-0.00%"/>
    </dxf>
    <dxf>
      <numFmt numFmtId="14" formatCode="0.00%"/>
    </dxf>
    <dxf>
      <numFmt numFmtId="14" formatCode="0.00%"/>
    </dxf>
    <dxf>
      <numFmt numFmtId="171" formatCode="[&gt;=1000000]&quot;$&quot;0.00,,&quot;M&quot;;[&gt;=1000]&quot;$&quot;0.00,&quot;K&quot;;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gt;=1000000]&quot;$&quot;0.0,,&quot;M&quot;;[&gt;=1000]&quot;$&quot;0.0,&quot;K&quot;;0"/>
    </dxf>
    <dxf>
      <numFmt numFmtId="166" formatCode="[&gt;=1000000]&quot;$&quot;0.0,,&quot;M&quot;;[&gt;=1000]&quot;$&quot;0.0,&quot;K&quot;;0"/>
    </dxf>
    <dxf>
      <numFmt numFmtId="166" formatCode="[&gt;=1000000]&quot;$&quot;0.0,,&quot;M&quot;;[&gt;=1000]&quot;$&quot;0.0,&quot;K&quot;;0"/>
    </dxf>
  </dxfs>
  <tableStyles count="1" defaultTableStyle="TableStyleMedium2" defaultPivotStyle="PivotStyleLight16">
    <tableStyle name="SlicerStyleLight1 2" pivot="0" table="0" count="10" xr9:uid="{7AB2387B-1FA6-420B-8F7A-65FB88E6B46C}">
      <tableStyleElement type="wholeTable" dxfId="1"/>
      <tableStyleElement type="headerRow" dxfId="0"/>
    </tableStyle>
  </tableStyles>
  <colors>
    <mruColors>
      <color rgb="FF00FF82"/>
      <color rgb="FF8497B0"/>
      <color rgb="FF002060"/>
      <color rgb="FF0C82FF"/>
      <color rgb="FF000C77"/>
      <color rgb="FF0070C0"/>
      <color rgb="FF1F8CB3"/>
      <color rgb="FF70C7E6"/>
      <color rgb="FF9FE6FF"/>
      <color rgb="FF333F12"/>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tint="-0.14996795556505021"/>
          </font>
          <fill>
            <patternFill patternType="solid">
              <fgColor theme="4" tint="0.59999389629810485"/>
              <bgColor rgb="FF002060"/>
            </patternFill>
          </fill>
          <border diagonalUp="0" diagonalDown="0">
            <left/>
            <right/>
            <top/>
            <bottom style="medium">
              <color theme="0"/>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060"/>
            </patternFill>
          </fill>
          <border diagonalUp="0" diagonalDown="0">
            <left/>
            <right/>
            <top/>
            <bottom style="thin">
              <color auto="1"/>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4.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2.xml"/><Relationship Id="rId43" Type="http://schemas.openxmlformats.org/officeDocument/2006/relationships/powerPivotData" Target="model/item.data"/><Relationship Id="rId48" Type="http://schemas.openxmlformats.org/officeDocument/2006/relationships/customXml" Target="../customXml/item4.xml"/><Relationship Id="rId56" Type="http://schemas.openxmlformats.org/officeDocument/2006/relationships/customXml" Target="../customXml/item12.xml"/><Relationship Id="rId64" Type="http://schemas.openxmlformats.org/officeDocument/2006/relationships/customXml" Target="../customXml/item20.xml"/><Relationship Id="rId69" Type="http://schemas.openxmlformats.org/officeDocument/2006/relationships/customXml" Target="../customXml/item25.xml"/><Relationship Id="rId77"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80" Type="http://schemas.openxmlformats.org/officeDocument/2006/relationships/customXml" Target="../customXml/item36.xml"/><Relationship Id="rId85"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2.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3.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86"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onnections" Target="connections.xml"/><Relationship Id="rId34" Type="http://schemas.microsoft.com/office/2007/relationships/slicerCache" Target="slicerCaches/slicerCache1.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styles" Target="styles.xml"/><Relationship Id="rId45" Type="http://schemas.openxmlformats.org/officeDocument/2006/relationships/customXml" Target="../customXml/item1.xml"/><Relationship Id="rId66" Type="http://schemas.openxmlformats.org/officeDocument/2006/relationships/customXml" Target="../customXml/item22.xml"/><Relationship Id="rId87" Type="http://schemas.openxmlformats.org/officeDocument/2006/relationships/customXml" Target="../customXml/item43.xml"/><Relationship Id="rId61" Type="http://schemas.openxmlformats.org/officeDocument/2006/relationships/customXml" Target="../customXml/item17.xml"/><Relationship Id="rId82"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968354658676716E-2"/>
          <c:y val="3.6781635827051011E-2"/>
          <c:w val="0.93350017844841671"/>
          <c:h val="0.77543001207711981"/>
        </c:manualLayout>
      </c:layout>
      <c:barChart>
        <c:barDir val="col"/>
        <c:grouping val="clustered"/>
        <c:varyColors val="0"/>
        <c:ser>
          <c:idx val="0"/>
          <c:order val="0"/>
          <c:tx>
            <c:strRef>
              <c:f>'analysis 3'!$L$21</c:f>
              <c:strCache>
                <c:ptCount val="1"/>
                <c:pt idx="0">
                  <c:v>PROFIT MARGIN</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3'!$K$22:$K$26</c:f>
              <c:strCache>
                <c:ptCount val="5"/>
                <c:pt idx="0">
                  <c:v>Illinois</c:v>
                </c:pt>
                <c:pt idx="1">
                  <c:v>Maryland</c:v>
                </c:pt>
                <c:pt idx="2">
                  <c:v>Wisconsin</c:v>
                </c:pt>
                <c:pt idx="3">
                  <c:v>New York</c:v>
                </c:pt>
                <c:pt idx="4">
                  <c:v>Pennsylvania</c:v>
                </c:pt>
              </c:strCache>
            </c:strRef>
          </c:cat>
          <c:val>
            <c:numRef>
              <c:f>'analysis 3'!$L$22:$L$26</c:f>
              <c:numCache>
                <c:formatCode>[&gt;=1000000]"$"0,,"M";[&gt;=1000]"$"0,"K";0</c:formatCode>
                <c:ptCount val="5"/>
                <c:pt idx="0">
                  <c:v>2434.0599999999995</c:v>
                </c:pt>
                <c:pt idx="1">
                  <c:v>2676.5899999999983</c:v>
                </c:pt>
                <c:pt idx="2">
                  <c:v>3135.8699999999972</c:v>
                </c:pt>
                <c:pt idx="3">
                  <c:v>3193.4100000000071</c:v>
                </c:pt>
                <c:pt idx="4">
                  <c:v>3429.0399999999972</c:v>
                </c:pt>
              </c:numCache>
            </c:numRef>
          </c:val>
          <c:extLst>
            <c:ext xmlns:c16="http://schemas.microsoft.com/office/drawing/2014/chart" uri="{C3380CC4-5D6E-409C-BE32-E72D297353CC}">
              <c16:uniqueId val="{00000000-13DA-4858-AC17-30CC34041E2C}"/>
            </c:ext>
          </c:extLst>
        </c:ser>
        <c:dLbls>
          <c:dLblPos val="outEnd"/>
          <c:showLegendKey val="0"/>
          <c:showVal val="1"/>
          <c:showCatName val="0"/>
          <c:showSerName val="0"/>
          <c:showPercent val="0"/>
          <c:showBubbleSize val="0"/>
        </c:dLbls>
        <c:gapWidth val="150"/>
        <c:overlap val="-27"/>
        <c:axId val="1633355248"/>
        <c:axId val="1633368208"/>
      </c:barChart>
      <c:catAx>
        <c:axId val="163335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368208"/>
        <c:crosses val="autoZero"/>
        <c:auto val="1"/>
        <c:lblAlgn val="ctr"/>
        <c:lblOffset val="100"/>
        <c:noMultiLvlLbl val="0"/>
      </c:catAx>
      <c:valAx>
        <c:axId val="1633368208"/>
        <c:scaling>
          <c:orientation val="minMax"/>
        </c:scaling>
        <c:delete val="1"/>
        <c:axPos val="l"/>
        <c:numFmt formatCode="[&gt;=1000000]&quot;$&quot;0,,&quot;M&quot;;[&gt;=1000]&quot;$&quot;0,&quot;K&quot;;0" sourceLinked="1"/>
        <c:majorTickMark val="none"/>
        <c:minorTickMark val="none"/>
        <c:tickLblPos val="nextTo"/>
        <c:crossAx val="163335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3!age group</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3'!$AB$11</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3'!$AA$12:$AA$17</c:f>
              <c:strCache>
                <c:ptCount val="6"/>
                <c:pt idx="0">
                  <c:v>0-20</c:v>
                </c:pt>
                <c:pt idx="1">
                  <c:v>21-30</c:v>
                </c:pt>
                <c:pt idx="2">
                  <c:v>31-40</c:v>
                </c:pt>
                <c:pt idx="3">
                  <c:v>41-50</c:v>
                </c:pt>
                <c:pt idx="4">
                  <c:v>51-60</c:v>
                </c:pt>
                <c:pt idx="5">
                  <c:v>61 +</c:v>
                </c:pt>
              </c:strCache>
            </c:strRef>
          </c:cat>
          <c:val>
            <c:numRef>
              <c:f>'analysis 3'!$AB$12:$AB$17</c:f>
              <c:numCache>
                <c:formatCode>[&gt;=1000000]"$"0,,"M";[&gt;=1000]"$"0,"K";0</c:formatCode>
                <c:ptCount val="6"/>
                <c:pt idx="0">
                  <c:v>4105.1800000000039</c:v>
                </c:pt>
                <c:pt idx="1">
                  <c:v>13693.169999999998</c:v>
                </c:pt>
                <c:pt idx="2">
                  <c:v>17912.220000000016</c:v>
                </c:pt>
                <c:pt idx="3">
                  <c:v>21094.570000000138</c:v>
                </c:pt>
                <c:pt idx="4">
                  <c:v>12795.330000000016</c:v>
                </c:pt>
                <c:pt idx="5">
                  <c:v>16848.69000000009</c:v>
                </c:pt>
              </c:numCache>
            </c:numRef>
          </c:val>
          <c:extLst>
            <c:ext xmlns:c16="http://schemas.microsoft.com/office/drawing/2014/chart" uri="{C3380CC4-5D6E-409C-BE32-E72D297353CC}">
              <c16:uniqueId val="{00000000-6908-4962-98FB-AA6A8F27C78D}"/>
            </c:ext>
          </c:extLst>
        </c:ser>
        <c:dLbls>
          <c:dLblPos val="outEnd"/>
          <c:showLegendKey val="0"/>
          <c:showVal val="1"/>
          <c:showCatName val="0"/>
          <c:showSerName val="0"/>
          <c:showPercent val="0"/>
          <c:showBubbleSize val="0"/>
        </c:dLbls>
        <c:gapWidth val="99"/>
        <c:overlap val="-27"/>
        <c:axId val="1639275504"/>
        <c:axId val="1639276464"/>
      </c:barChart>
      <c:catAx>
        <c:axId val="163927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276464"/>
        <c:crosses val="autoZero"/>
        <c:auto val="1"/>
        <c:lblAlgn val="ctr"/>
        <c:lblOffset val="100"/>
        <c:noMultiLvlLbl val="0"/>
      </c:catAx>
      <c:valAx>
        <c:axId val="1639276464"/>
        <c:scaling>
          <c:orientation val="minMax"/>
        </c:scaling>
        <c:delete val="1"/>
        <c:axPos val="l"/>
        <c:numFmt formatCode="[&gt;=1000000]&quot;$&quot;0,,&quot;M&quot;;[&gt;=1000]&quot;$&quot;0,&quot;K&quot;;0" sourceLinked="1"/>
        <c:majorTickMark val="none"/>
        <c:minorTickMark val="none"/>
        <c:tickLblPos val="nextTo"/>
        <c:crossAx val="163927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3!week day</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484840071175886E-2"/>
          <c:y val="0.22903870728389464"/>
          <c:w val="0.90303031985764826"/>
          <c:h val="0.58120053382249892"/>
        </c:manualLayout>
      </c:layout>
      <c:barChart>
        <c:barDir val="col"/>
        <c:grouping val="clustered"/>
        <c:varyColors val="0"/>
        <c:ser>
          <c:idx val="0"/>
          <c:order val="0"/>
          <c:tx>
            <c:strRef>
              <c:f>'analysis 3'!$AY$11</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3'!$AX$12:$AX$18</c:f>
              <c:strCache>
                <c:ptCount val="7"/>
                <c:pt idx="0">
                  <c:v>Sun</c:v>
                </c:pt>
                <c:pt idx="1">
                  <c:v>Mon</c:v>
                </c:pt>
                <c:pt idx="2">
                  <c:v>Tue</c:v>
                </c:pt>
                <c:pt idx="3">
                  <c:v>Wed</c:v>
                </c:pt>
                <c:pt idx="4">
                  <c:v>Thu</c:v>
                </c:pt>
                <c:pt idx="5">
                  <c:v>Fri</c:v>
                </c:pt>
                <c:pt idx="6">
                  <c:v>Sat</c:v>
                </c:pt>
              </c:strCache>
            </c:strRef>
          </c:cat>
          <c:val>
            <c:numRef>
              <c:f>'analysis 3'!$AY$12:$AY$18</c:f>
              <c:numCache>
                <c:formatCode>[&gt;=1000000]"$"0,,"M";[&gt;=1000]"$"0,"K";0</c:formatCode>
                <c:ptCount val="7"/>
                <c:pt idx="0">
                  <c:v>12442.599999999955</c:v>
                </c:pt>
                <c:pt idx="1">
                  <c:v>12369.979999999989</c:v>
                </c:pt>
                <c:pt idx="2">
                  <c:v>10680.370000000054</c:v>
                </c:pt>
                <c:pt idx="3">
                  <c:v>15579.290000000015</c:v>
                </c:pt>
                <c:pt idx="4">
                  <c:v>13431.509999999966</c:v>
                </c:pt>
                <c:pt idx="5">
                  <c:v>13910.699999999997</c:v>
                </c:pt>
                <c:pt idx="6">
                  <c:v>8034.7100000000064</c:v>
                </c:pt>
              </c:numCache>
            </c:numRef>
          </c:val>
          <c:extLst>
            <c:ext xmlns:c16="http://schemas.microsoft.com/office/drawing/2014/chart" uri="{C3380CC4-5D6E-409C-BE32-E72D297353CC}">
              <c16:uniqueId val="{00000000-8279-4269-912E-1705C1940ECA}"/>
            </c:ext>
          </c:extLst>
        </c:ser>
        <c:dLbls>
          <c:dLblPos val="outEnd"/>
          <c:showLegendKey val="0"/>
          <c:showVal val="1"/>
          <c:showCatName val="0"/>
          <c:showSerName val="0"/>
          <c:showPercent val="0"/>
          <c:showBubbleSize val="0"/>
        </c:dLbls>
        <c:gapWidth val="99"/>
        <c:overlap val="-27"/>
        <c:axId val="692693231"/>
        <c:axId val="692695631"/>
      </c:barChart>
      <c:catAx>
        <c:axId val="692693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695631"/>
        <c:crosses val="autoZero"/>
        <c:auto val="1"/>
        <c:lblAlgn val="ctr"/>
        <c:lblOffset val="100"/>
        <c:noMultiLvlLbl val="0"/>
      </c:catAx>
      <c:valAx>
        <c:axId val="692695631"/>
        <c:scaling>
          <c:orientation val="minMax"/>
        </c:scaling>
        <c:delete val="1"/>
        <c:axPos val="l"/>
        <c:numFmt formatCode="[&gt;=1000000]&quot;$&quot;0,,&quot;M&quot;;[&gt;=1000]&quot;$&quot;0,&quot;K&quot;;0" sourceLinked="1"/>
        <c:majorTickMark val="none"/>
        <c:minorTickMark val="none"/>
        <c:tickLblPos val="nextTo"/>
        <c:crossAx val="692693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578641825112035"/>
          <c:y val="5.5555592944069553E-2"/>
          <c:w val="0.65907052051186177"/>
          <c:h val="0.76783819088645999"/>
        </c:manualLayout>
      </c:layout>
      <c:barChart>
        <c:barDir val="bar"/>
        <c:grouping val="clustered"/>
        <c:varyColors val="0"/>
        <c:ser>
          <c:idx val="0"/>
          <c:order val="0"/>
          <c:tx>
            <c:strRef>
              <c:f>'analysis 3'!$BL$15</c:f>
              <c:strCache>
                <c:ptCount val="1"/>
                <c:pt idx="0">
                  <c:v>PROFIT MARGIN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3'!$BK$16:$BK$20</c:f>
              <c:strCache>
                <c:ptCount val="5"/>
                <c:pt idx="0">
                  <c:v>Name Rush</c:v>
                </c:pt>
                <c:pt idx="1">
                  <c:v>Society Rush</c:v>
                </c:pt>
                <c:pt idx="2">
                  <c:v>Training Mist</c:v>
                </c:pt>
                <c:pt idx="3">
                  <c:v>Let Dew</c:v>
                </c:pt>
                <c:pt idx="4">
                  <c:v>Only Dew</c:v>
                </c:pt>
              </c:strCache>
            </c:strRef>
          </c:cat>
          <c:val>
            <c:numRef>
              <c:f>'analysis 3'!$BL$16:$BL$20</c:f>
              <c:numCache>
                <c:formatCode>[&gt;=1000000]0.00,,"M";[&gt;=1000]0.00,"K";0</c:formatCode>
                <c:ptCount val="5"/>
                <c:pt idx="0">
                  <c:v>36733.600000000057</c:v>
                </c:pt>
                <c:pt idx="1">
                  <c:v>32065.139999999952</c:v>
                </c:pt>
                <c:pt idx="2">
                  <c:v>16798.080000000002</c:v>
                </c:pt>
                <c:pt idx="3">
                  <c:v>15387.719999999994</c:v>
                </c:pt>
                <c:pt idx="4">
                  <c:v>8106.2399999999907</c:v>
                </c:pt>
              </c:numCache>
            </c:numRef>
          </c:val>
          <c:extLst>
            <c:ext xmlns:c16="http://schemas.microsoft.com/office/drawing/2014/chart" uri="{C3380CC4-5D6E-409C-BE32-E72D297353CC}">
              <c16:uniqueId val="{00000000-E4F4-4A9D-B90A-62F245F78D0A}"/>
            </c:ext>
          </c:extLst>
        </c:ser>
        <c:dLbls>
          <c:dLblPos val="outEnd"/>
          <c:showLegendKey val="0"/>
          <c:showVal val="1"/>
          <c:showCatName val="0"/>
          <c:showSerName val="0"/>
          <c:showPercent val="0"/>
          <c:showBubbleSize val="0"/>
        </c:dLbls>
        <c:gapWidth val="71"/>
        <c:axId val="210430912"/>
        <c:axId val="210446752"/>
      </c:barChart>
      <c:catAx>
        <c:axId val="2104309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210446752"/>
        <c:crosses val="autoZero"/>
        <c:auto val="1"/>
        <c:lblAlgn val="ctr"/>
        <c:lblOffset val="100"/>
        <c:noMultiLvlLbl val="0"/>
      </c:catAx>
      <c:valAx>
        <c:axId val="210446752"/>
        <c:scaling>
          <c:orientation val="minMax"/>
        </c:scaling>
        <c:delete val="1"/>
        <c:axPos val="t"/>
        <c:numFmt formatCode="[&gt;=1000000]0.00,,&quot;M&quot;;[&gt;=1000]0.00,&quot;K&quot;;0" sourceLinked="1"/>
        <c:majorTickMark val="none"/>
        <c:minorTickMark val="none"/>
        <c:tickLblPos val="nextTo"/>
        <c:crossAx val="21043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3!CATEGORY TOP 5</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836995548697501E-2"/>
          <c:y val="5.0925925925925923E-2"/>
          <c:w val="0.51091444584039347"/>
          <c:h val="0.89814814814814814"/>
        </c:manualLayout>
      </c:layout>
      <c:barChart>
        <c:barDir val="bar"/>
        <c:grouping val="clustered"/>
        <c:varyColors val="0"/>
        <c:ser>
          <c:idx val="0"/>
          <c:order val="0"/>
          <c:tx>
            <c:strRef>
              <c:f>'analysis 3'!$CB$6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3'!$CA$7:$CA$14</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3'!$CB$7:$CB$14</c:f>
              <c:numCache>
                <c:formatCode>[&gt;=1000000]"$"0,,"M";[&gt;=1000]"$"0,"K";0</c:formatCode>
                <c:ptCount val="8"/>
                <c:pt idx="0">
                  <c:v>718216.26999999932</c:v>
                </c:pt>
                <c:pt idx="1">
                  <c:v>417457.830000002</c:v>
                </c:pt>
                <c:pt idx="2">
                  <c:v>367414.25000000041</c:v>
                </c:pt>
                <c:pt idx="3">
                  <c:v>339210.4900000029</c:v>
                </c:pt>
                <c:pt idx="4">
                  <c:v>174072.76000000047</c:v>
                </c:pt>
                <c:pt idx="5">
                  <c:v>142236.05999999959</c:v>
                </c:pt>
                <c:pt idx="6">
                  <c:v>86449.160000000265</c:v>
                </c:pt>
                <c:pt idx="7">
                  <c:v>52455.239999999583</c:v>
                </c:pt>
              </c:numCache>
            </c:numRef>
          </c:val>
          <c:extLst>
            <c:ext xmlns:c16="http://schemas.microsoft.com/office/drawing/2014/chart" uri="{C3380CC4-5D6E-409C-BE32-E72D297353CC}">
              <c16:uniqueId val="{00000000-B43A-4462-9FF2-A517D6DBB84B}"/>
            </c:ext>
          </c:extLst>
        </c:ser>
        <c:dLbls>
          <c:dLblPos val="outEnd"/>
          <c:showLegendKey val="0"/>
          <c:showVal val="1"/>
          <c:showCatName val="0"/>
          <c:showSerName val="0"/>
          <c:showPercent val="0"/>
          <c:showBubbleSize val="0"/>
        </c:dLbls>
        <c:gapWidth val="55"/>
        <c:axId val="2020347040"/>
        <c:axId val="247901696"/>
      </c:barChart>
      <c:catAx>
        <c:axId val="2020347040"/>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247901696"/>
        <c:crosses val="autoZero"/>
        <c:auto val="1"/>
        <c:lblAlgn val="ctr"/>
        <c:lblOffset val="100"/>
        <c:noMultiLvlLbl val="0"/>
      </c:catAx>
      <c:valAx>
        <c:axId val="247901696"/>
        <c:scaling>
          <c:orientation val="minMax"/>
        </c:scaling>
        <c:delete val="1"/>
        <c:axPos val="t"/>
        <c:numFmt formatCode="[&gt;=1000000]&quot;$&quot;0,,&quot;M&quot;;[&gt;=1000]&quot;$&quot;0,&quot;K&quot;;0" sourceLinked="1"/>
        <c:majorTickMark val="none"/>
        <c:minorTickMark val="none"/>
        <c:tickLblPos val="nextTo"/>
        <c:crossAx val="2020347040"/>
        <c:crosses val="autoZero"/>
        <c:crossBetween val="between"/>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510656436487641E-2"/>
          <c:y val="0.20645161290322581"/>
          <c:w val="0.92497868712702469"/>
          <c:h val="0.59399339598679202"/>
        </c:manualLayout>
      </c:layout>
      <c:areaChart>
        <c:grouping val="standard"/>
        <c:varyColors val="0"/>
        <c:ser>
          <c:idx val="1"/>
          <c:order val="1"/>
          <c:tx>
            <c:strRef>
              <c:f>'analysis 3'!$AU$11</c:f>
              <c:strCache>
                <c:ptCount val="1"/>
                <c:pt idx="0">
                  <c:v>PROFIT MARGIN2</c:v>
                </c:pt>
              </c:strCache>
            </c:strRef>
          </c:tx>
          <c:spPr>
            <a:gradFill>
              <a:gsLst>
                <a:gs pos="34000">
                  <a:srgbClr val="0070C0">
                    <a:alpha val="56000"/>
                  </a:srgbClr>
                </a:gs>
                <a:gs pos="0">
                  <a:schemeClr val="accent6">
                    <a:lumMod val="0"/>
                    <a:lumOff val="100000"/>
                    <a:alpha val="54000"/>
                  </a:schemeClr>
                </a:gs>
                <a:gs pos="63000">
                  <a:schemeClr val="accent6">
                    <a:lumMod val="0"/>
                    <a:lumOff val="100000"/>
                    <a:alpha val="83000"/>
                  </a:schemeClr>
                </a:gs>
                <a:gs pos="100000">
                  <a:srgbClr val="0C82FF">
                    <a:alpha val="58000"/>
                  </a:srgbClr>
                </a:gs>
              </a:gsLst>
              <a:path path="circle">
                <a:fillToRect l="50000" t="-80000" r="50000" b="180000"/>
              </a:path>
            </a:gradFill>
            <a:ln>
              <a:noFill/>
            </a:ln>
            <a:effectLst/>
          </c:spPr>
          <c:val>
            <c:numRef>
              <c:f>'analysis 3'!$AU$12:$AU$23</c:f>
              <c:numCache>
                <c:formatCode>[&gt;=1000000]"$"0,,"M";[&gt;=1000]"$"0,"K";0</c:formatCode>
                <c:ptCount val="12"/>
                <c:pt idx="0">
                  <c:v>6315.5700000000179</c:v>
                </c:pt>
                <c:pt idx="1">
                  <c:v>7281.3199999999961</c:v>
                </c:pt>
                <c:pt idx="2">
                  <c:v>8227.9299999999748</c:v>
                </c:pt>
                <c:pt idx="3">
                  <c:v>6979.02</c:v>
                </c:pt>
                <c:pt idx="4">
                  <c:v>4960.9399999999914</c:v>
                </c:pt>
                <c:pt idx="5">
                  <c:v>8592.8399999999929</c:v>
                </c:pt>
                <c:pt idx="6">
                  <c:v>8086.6100000000151</c:v>
                </c:pt>
                <c:pt idx="7">
                  <c:v>6881.5300000000279</c:v>
                </c:pt>
                <c:pt idx="8">
                  <c:v>7012.78999999999</c:v>
                </c:pt>
                <c:pt idx="9">
                  <c:v>6700.2699999999713</c:v>
                </c:pt>
                <c:pt idx="10">
                  <c:v>6771.5999999999876</c:v>
                </c:pt>
                <c:pt idx="11">
                  <c:v>8638.7400000000271</c:v>
                </c:pt>
              </c:numCache>
            </c:numRef>
          </c:val>
          <c:extLst>
            <c:ext xmlns:c16="http://schemas.microsoft.com/office/drawing/2014/chart" uri="{C3380CC4-5D6E-409C-BE32-E72D297353CC}">
              <c16:uniqueId val="{00000000-257C-4172-9FF8-8818DA5C6E5E}"/>
            </c:ext>
          </c:extLst>
        </c:ser>
        <c:dLbls>
          <c:showLegendKey val="0"/>
          <c:showVal val="0"/>
          <c:showCatName val="0"/>
          <c:showSerName val="0"/>
          <c:showPercent val="0"/>
          <c:showBubbleSize val="0"/>
        </c:dLbls>
        <c:axId val="118999567"/>
        <c:axId val="119007727"/>
      </c:areaChart>
      <c:lineChart>
        <c:grouping val="stacked"/>
        <c:varyColors val="0"/>
        <c:ser>
          <c:idx val="0"/>
          <c:order val="0"/>
          <c:tx>
            <c:strRef>
              <c:f>'analysis 3'!$AT$11</c:f>
              <c:strCache>
                <c:ptCount val="1"/>
                <c:pt idx="0">
                  <c:v>PROFIT MARGIN2</c:v>
                </c:pt>
              </c:strCache>
            </c:strRef>
          </c:tx>
          <c:spPr>
            <a:ln w="28575" cap="rnd">
              <a:solidFill>
                <a:srgbClr val="9FE6FF"/>
              </a:solidFill>
              <a:round/>
            </a:ln>
            <a:effectLst/>
          </c:spPr>
          <c:marker>
            <c:symbol val="circle"/>
            <c:size val="5"/>
            <c:spPr>
              <a:solidFill>
                <a:srgbClr val="70C7E6"/>
              </a:solidFill>
              <a:ln w="9525">
                <a:noFill/>
              </a:ln>
              <a:effectLst/>
            </c:spPr>
          </c:marker>
          <c:dLbls>
            <c:dLbl>
              <c:idx val="0"/>
              <c:tx>
                <c:rich>
                  <a:bodyPr/>
                  <a:lstStyle/>
                  <a:p>
                    <a:fld id="{75D3EC0C-E63D-421A-8797-DD4CEF44A8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57C-4172-9FF8-8818DA5C6E5E}"/>
                </c:ext>
              </c:extLst>
            </c:dLbl>
            <c:dLbl>
              <c:idx val="1"/>
              <c:layout>
                <c:manualLayout>
                  <c:x val="-6.6562673408539552E-2"/>
                  <c:y val="-0.11566267986280362"/>
                </c:manualLayout>
              </c:layout>
              <c:tx>
                <c:rich>
                  <a:bodyPr/>
                  <a:lstStyle/>
                  <a:p>
                    <a:fld id="{48622AB8-5295-4782-B0C8-8DCEB11041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257C-4172-9FF8-8818DA5C6E5E}"/>
                </c:ext>
              </c:extLst>
            </c:dLbl>
            <c:dLbl>
              <c:idx val="2"/>
              <c:layout>
                <c:manualLayout>
                  <c:x val="-5.4082172144438383E-2"/>
                  <c:y val="-0.10281127098915878"/>
                </c:manualLayout>
              </c:layout>
              <c:tx>
                <c:rich>
                  <a:bodyPr/>
                  <a:lstStyle/>
                  <a:p>
                    <a:fld id="{0B05C088-7DDF-4CC2-8224-05C41BD81A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257C-4172-9FF8-8818DA5C6E5E}"/>
                </c:ext>
              </c:extLst>
            </c:dLbl>
            <c:dLbl>
              <c:idx val="3"/>
              <c:layout>
                <c:manualLayout>
                  <c:x val="-4.1601670880337213E-2"/>
                  <c:y val="0.10281127098915878"/>
                </c:manualLayout>
              </c:layout>
              <c:tx>
                <c:rich>
                  <a:bodyPr/>
                  <a:lstStyle/>
                  <a:p>
                    <a:fld id="{35160FBA-3A6C-4C1A-B445-7B9C297285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257C-4172-9FF8-8818DA5C6E5E}"/>
                </c:ext>
              </c:extLst>
            </c:dLbl>
            <c:dLbl>
              <c:idx val="4"/>
              <c:layout>
                <c:manualLayout>
                  <c:x val="-4.9922005056404657E-2"/>
                  <c:y val="-0.10923697542598119"/>
                </c:manualLayout>
              </c:layout>
              <c:tx>
                <c:rich>
                  <a:bodyPr/>
                  <a:lstStyle/>
                  <a:p>
                    <a:fld id="{B51B8D55-A472-4CC0-86E8-A083801EC1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257C-4172-9FF8-8818DA5C6E5E}"/>
                </c:ext>
              </c:extLst>
            </c:dLbl>
            <c:dLbl>
              <c:idx val="5"/>
              <c:layout>
                <c:manualLayout>
                  <c:x val="-5.4082172144438383E-2"/>
                  <c:y val="0.11566267986280356"/>
                </c:manualLayout>
              </c:layout>
              <c:tx>
                <c:rich>
                  <a:bodyPr/>
                  <a:lstStyle/>
                  <a:p>
                    <a:fld id="{C664EEB6-071F-44F1-8A1E-B7EFEE1ECF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257C-4172-9FF8-8818DA5C6E5E}"/>
                </c:ext>
              </c:extLst>
            </c:dLbl>
            <c:dLbl>
              <c:idx val="6"/>
              <c:layout>
                <c:manualLayout>
                  <c:x val="-4.5761837968370939E-2"/>
                  <c:y val="0.11566267986280356"/>
                </c:manualLayout>
              </c:layout>
              <c:tx>
                <c:rich>
                  <a:bodyPr/>
                  <a:lstStyle/>
                  <a:p>
                    <a:fld id="{45C28A9A-34E7-4DB2-86EC-6351AB6DD0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257C-4172-9FF8-8818DA5C6E5E}"/>
                </c:ext>
              </c:extLst>
            </c:dLbl>
            <c:dLbl>
              <c:idx val="7"/>
              <c:layout>
                <c:manualLayout>
                  <c:x val="-4.9922005056404657E-2"/>
                  <c:y val="-8.9959862115513947E-2"/>
                </c:manualLayout>
              </c:layout>
              <c:tx>
                <c:rich>
                  <a:bodyPr/>
                  <a:lstStyle/>
                  <a:p>
                    <a:fld id="{E8324F12-AE0C-418D-8918-3662980217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257C-4172-9FF8-8818DA5C6E5E}"/>
                </c:ext>
              </c:extLst>
            </c:dLbl>
            <c:dLbl>
              <c:idx val="8"/>
              <c:layout>
                <c:manualLayout>
                  <c:x val="-4.5761837968371015E-2"/>
                  <c:y val="0.13493979317327084"/>
                </c:manualLayout>
              </c:layout>
              <c:tx>
                <c:rich>
                  <a:bodyPr/>
                  <a:lstStyle/>
                  <a:p>
                    <a:fld id="{B2EFEA9C-4628-420F-BBF2-4E84954251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257C-4172-9FF8-8818DA5C6E5E}"/>
                </c:ext>
              </c:extLst>
            </c:dLbl>
            <c:dLbl>
              <c:idx val="9"/>
              <c:layout>
                <c:manualLayout>
                  <c:x val="-4.992200505640481E-2"/>
                  <c:y val="-0.11566267986280365"/>
                </c:manualLayout>
              </c:layout>
              <c:tx>
                <c:rich>
                  <a:bodyPr/>
                  <a:lstStyle/>
                  <a:p>
                    <a:fld id="{B34409B0-57F9-430F-B147-61F6DC24BF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257C-4172-9FF8-8818DA5C6E5E}"/>
                </c:ext>
              </c:extLst>
            </c:dLbl>
            <c:dLbl>
              <c:idx val="10"/>
              <c:layout>
                <c:manualLayout>
                  <c:x val="-4.1601670880337213E-2"/>
                  <c:y val="-0.10281127098915881"/>
                </c:manualLayout>
              </c:layout>
              <c:tx>
                <c:rich>
                  <a:bodyPr/>
                  <a:lstStyle/>
                  <a:p>
                    <a:fld id="{6973DF39-9376-4D71-96AC-33FF8B281D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257C-4172-9FF8-8818DA5C6E5E}"/>
                </c:ext>
              </c:extLst>
            </c:dLbl>
            <c:dLbl>
              <c:idx val="11"/>
              <c:layout>
                <c:manualLayout>
                  <c:x val="-5.4082172144438383E-2"/>
                  <c:y val="0.12208838429962617"/>
                </c:manualLayout>
              </c:layout>
              <c:tx>
                <c:rich>
                  <a:bodyPr/>
                  <a:lstStyle/>
                  <a:p>
                    <a:fld id="{3BB7B31B-86FB-41C0-B141-64E8E0ADCF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257C-4172-9FF8-8818DA5C6E5E}"/>
                </c:ext>
              </c:extLst>
            </c:dLbl>
            <c:spPr>
              <a:noFill/>
              <a:ln>
                <a:noFill/>
              </a:ln>
              <a:effectLst/>
            </c:spPr>
            <c:txPr>
              <a:bodyPr rot="-5400000" spcFirstLastPara="1" vertOverflow="ellipsis"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 3'!$AS$12:$AS$23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3'!$AT$12:$AT$23</c:f>
              <c:numCache>
                <c:formatCode>[&gt;=1000000]"$"0,,"M";[&gt;=1000]"$"0,"K";0</c:formatCode>
                <c:ptCount val="12"/>
                <c:pt idx="0">
                  <c:v>6315.5700000000179</c:v>
                </c:pt>
                <c:pt idx="1">
                  <c:v>7281.3199999999961</c:v>
                </c:pt>
                <c:pt idx="2">
                  <c:v>8227.9299999999748</c:v>
                </c:pt>
                <c:pt idx="3">
                  <c:v>6979.02</c:v>
                </c:pt>
                <c:pt idx="4">
                  <c:v>4960.9399999999914</c:v>
                </c:pt>
                <c:pt idx="5">
                  <c:v>8592.8399999999929</c:v>
                </c:pt>
                <c:pt idx="6">
                  <c:v>8086.6100000000151</c:v>
                </c:pt>
                <c:pt idx="7">
                  <c:v>6881.5300000000279</c:v>
                </c:pt>
                <c:pt idx="8">
                  <c:v>7012.78999999999</c:v>
                </c:pt>
                <c:pt idx="9">
                  <c:v>6700.2699999999713</c:v>
                </c:pt>
                <c:pt idx="10">
                  <c:v>6771.5999999999876</c:v>
                </c:pt>
                <c:pt idx="11">
                  <c:v>8638.7400000000271</c:v>
                </c:pt>
              </c:numCache>
            </c:numRef>
          </c:val>
          <c:smooth val="1"/>
          <c:extLst>
            <c:ext xmlns:c15="http://schemas.microsoft.com/office/drawing/2012/chart" uri="{02D57815-91ED-43cb-92C2-25804820EDAC}">
              <c15:datalabelsRange>
                <c15:f>'analysis 3'!$AQ$12:$AQ$23</c15:f>
                <c15:dlblRangeCache>
                  <c:ptCount val="12"/>
                  <c:pt idx="1">
                    <c:v>+15.3%</c:v>
                  </c:pt>
                  <c:pt idx="2">
                    <c:v>+13.0%</c:v>
                  </c:pt>
                  <c:pt idx="3">
                    <c:v>-15.2%</c:v>
                  </c:pt>
                  <c:pt idx="4">
                    <c:v>-28.9%</c:v>
                  </c:pt>
                  <c:pt idx="5">
                    <c:v>+73.2%</c:v>
                  </c:pt>
                  <c:pt idx="6">
                    <c:v>-5.9%</c:v>
                  </c:pt>
                  <c:pt idx="7">
                    <c:v>-14.9%</c:v>
                  </c:pt>
                  <c:pt idx="8">
                    <c:v>+1.9%</c:v>
                  </c:pt>
                  <c:pt idx="9">
                    <c:v>-4.5%</c:v>
                  </c:pt>
                  <c:pt idx="10">
                    <c:v>+1.1%</c:v>
                  </c:pt>
                  <c:pt idx="11">
                    <c:v>+27.6%</c:v>
                  </c:pt>
                </c15:dlblRangeCache>
              </c15:datalabelsRange>
            </c:ext>
            <c:ext xmlns:c16="http://schemas.microsoft.com/office/drawing/2014/chart" uri="{C3380CC4-5D6E-409C-BE32-E72D297353CC}">
              <c16:uniqueId val="{0000000D-257C-4172-9FF8-8818DA5C6E5E}"/>
            </c:ext>
          </c:extLst>
        </c:ser>
        <c:dLbls>
          <c:showLegendKey val="0"/>
          <c:showVal val="0"/>
          <c:showCatName val="0"/>
          <c:showSerName val="0"/>
          <c:showPercent val="0"/>
          <c:showBubbleSize val="0"/>
        </c:dLbls>
        <c:marker val="1"/>
        <c:smooth val="0"/>
        <c:axId val="118999567"/>
        <c:axId val="119007727"/>
      </c:lineChart>
      <c:catAx>
        <c:axId val="11899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07727"/>
        <c:crosses val="autoZero"/>
        <c:auto val="1"/>
        <c:lblAlgn val="ctr"/>
        <c:lblOffset val="100"/>
        <c:noMultiLvlLbl val="0"/>
      </c:catAx>
      <c:valAx>
        <c:axId val="119007727"/>
        <c:scaling>
          <c:orientation val="minMax"/>
        </c:scaling>
        <c:delete val="1"/>
        <c:axPos val="l"/>
        <c:numFmt formatCode="[&gt;=1000000]&quot;$&quot;0,,&quot;M&quot;;[&gt;=1000]&quot;$&quot;0,&quot;K&quot;;0" sourceLinked="1"/>
        <c:majorTickMark val="none"/>
        <c:minorTickMark val="none"/>
        <c:tickLblPos val="nextTo"/>
        <c:crossAx val="11899956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2'!$G$1</c:f>
              <c:strCache>
                <c:ptCount val="1"/>
                <c:pt idx="0">
                  <c:v>TOTAL REVENUE</c:v>
                </c:pt>
              </c:strCache>
            </c:strRef>
          </c:tx>
          <c:spPr>
            <a:ln w="28575" cap="rnd">
              <a:solidFill>
                <a:schemeClr val="accent1">
                  <a:lumMod val="50000"/>
                </a:schemeClr>
              </a:solidFill>
              <a:round/>
            </a:ln>
            <a:effectLst/>
          </c:spPr>
          <c:marker>
            <c:symbol val="diamond"/>
            <c:size val="7"/>
            <c:spPr>
              <a:solidFill>
                <a:schemeClr val="accent1">
                  <a:lumMod val="75000"/>
                </a:schemeClr>
              </a:solidFill>
              <a:ln w="9525">
                <a:solidFill>
                  <a:schemeClr val="accent1"/>
                </a:solidFill>
              </a:ln>
              <a:effectLst/>
            </c:spPr>
          </c:marker>
          <c:dLbls>
            <c:dLbl>
              <c:idx val="0"/>
              <c:tx>
                <c:rich>
                  <a:bodyPr/>
                  <a:lstStyle/>
                  <a:p>
                    <a:fld id="{3C6CC06B-3117-48EA-8C8D-5923C559D82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91CE-4CB7-B68A-DDDD0821EF36}"/>
                </c:ext>
              </c:extLst>
            </c:dLbl>
            <c:dLbl>
              <c:idx val="1"/>
              <c:tx>
                <c:rich>
                  <a:bodyPr/>
                  <a:lstStyle/>
                  <a:p>
                    <a:fld id="{56AEE76C-E81E-462C-8733-9322957D1CF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1CE-4CB7-B68A-DDDD0821EF36}"/>
                </c:ext>
              </c:extLst>
            </c:dLbl>
            <c:dLbl>
              <c:idx val="2"/>
              <c:tx>
                <c:rich>
                  <a:bodyPr/>
                  <a:lstStyle/>
                  <a:p>
                    <a:fld id="{D4B5A5A1-BD9A-430F-99BB-DF7046D44A8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1CE-4CB7-B68A-DDDD0821EF36}"/>
                </c:ext>
              </c:extLst>
            </c:dLbl>
            <c:dLbl>
              <c:idx val="3"/>
              <c:tx>
                <c:rich>
                  <a:bodyPr/>
                  <a:lstStyle/>
                  <a:p>
                    <a:fld id="{0CEF5BFD-2EB8-4514-9182-07A48FB870A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1CE-4CB7-B68A-DDDD0821EF36}"/>
                </c:ext>
              </c:extLst>
            </c:dLbl>
            <c:dLbl>
              <c:idx val="4"/>
              <c:tx>
                <c:rich>
                  <a:bodyPr/>
                  <a:lstStyle/>
                  <a:p>
                    <a:fld id="{7F2525A5-A29F-44BD-A51B-B25DF8A965D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1CE-4CB7-B68A-DDDD0821EF36}"/>
                </c:ext>
              </c:extLst>
            </c:dLbl>
            <c:dLbl>
              <c:idx val="5"/>
              <c:tx>
                <c:rich>
                  <a:bodyPr/>
                  <a:lstStyle/>
                  <a:p>
                    <a:fld id="{C785B24B-53DC-4267-A05E-5597F045EAF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1CE-4CB7-B68A-DDDD0821EF36}"/>
                </c:ext>
              </c:extLst>
            </c:dLbl>
            <c:dLbl>
              <c:idx val="6"/>
              <c:tx>
                <c:rich>
                  <a:bodyPr/>
                  <a:lstStyle/>
                  <a:p>
                    <a:fld id="{6F4B1C64-6D6C-4901-9644-B254C5BE693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1CE-4CB7-B68A-DDDD0821EF36}"/>
                </c:ext>
              </c:extLst>
            </c:dLbl>
            <c:dLbl>
              <c:idx val="7"/>
              <c:tx>
                <c:rich>
                  <a:bodyPr/>
                  <a:lstStyle/>
                  <a:p>
                    <a:fld id="{4FB980C8-C3FD-407A-9164-77512E7823A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1CE-4CB7-B68A-DDDD0821EF36}"/>
                </c:ext>
              </c:extLst>
            </c:dLbl>
            <c:dLbl>
              <c:idx val="8"/>
              <c:tx>
                <c:rich>
                  <a:bodyPr/>
                  <a:lstStyle/>
                  <a:p>
                    <a:fld id="{8EC483D2-A190-4CC6-9EDC-B388FEC3C9B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1CE-4CB7-B68A-DDDD0821EF36}"/>
                </c:ext>
              </c:extLst>
            </c:dLbl>
            <c:dLbl>
              <c:idx val="9"/>
              <c:tx>
                <c:rich>
                  <a:bodyPr/>
                  <a:lstStyle/>
                  <a:p>
                    <a:fld id="{C89E623C-6E0D-40CF-8F4D-356AE99DAB4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1CE-4CB7-B68A-DDDD0821EF36}"/>
                </c:ext>
              </c:extLst>
            </c:dLbl>
            <c:dLbl>
              <c:idx val="10"/>
              <c:tx>
                <c:rich>
                  <a:bodyPr/>
                  <a:lstStyle/>
                  <a:p>
                    <a:fld id="{12B50E84-652A-4551-885F-18323043351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1CE-4CB7-B68A-DDDD0821EF36}"/>
                </c:ext>
              </c:extLst>
            </c:dLbl>
            <c:dLbl>
              <c:idx val="11"/>
              <c:tx>
                <c:rich>
                  <a:bodyPr/>
                  <a:lstStyle/>
                  <a:p>
                    <a:fld id="{7FDCBEC6-9F7D-4BA6-8382-B84DB484E75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1CE-4CB7-B68A-DDDD0821EF3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2'!$G$2:$G$13</c:f>
              <c:numCache>
                <c:formatCode>[&gt;=1000000]"$"0,,"M";[&gt;=1000]"$"0,"K";0</c:formatCode>
                <c:ptCount val="12"/>
                <c:pt idx="0">
                  <c:v>53072.520000000011</c:v>
                </c:pt>
                <c:pt idx="1">
                  <c:v>48116.090000000026</c:v>
                </c:pt>
                <c:pt idx="2">
                  <c:v>47370.570000000029</c:v>
                </c:pt>
                <c:pt idx="3">
                  <c:v>50651.469999999958</c:v>
                </c:pt>
                <c:pt idx="4">
                  <c:v>52049.579999999965</c:v>
                </c:pt>
                <c:pt idx="5">
                  <c:v>45988.489999999976</c:v>
                </c:pt>
                <c:pt idx="6">
                  <c:v>38644.449999999997</c:v>
                </c:pt>
                <c:pt idx="7">
                  <c:v>43634.610000000008</c:v>
                </c:pt>
                <c:pt idx="8">
                  <c:v>37394.280000000021</c:v>
                </c:pt>
                <c:pt idx="9">
                  <c:v>38563.69999999999</c:v>
                </c:pt>
                <c:pt idx="10">
                  <c:v>49021.989999999976</c:v>
                </c:pt>
                <c:pt idx="11">
                  <c:v>40587.510000000017</c:v>
                </c:pt>
              </c:numCache>
            </c:numRef>
          </c:val>
          <c:smooth val="1"/>
          <c:extLst>
            <c:ext xmlns:c15="http://schemas.microsoft.com/office/drawing/2012/chart" uri="{02D57815-91ED-43cb-92C2-25804820EDAC}">
              <c15:datalabelsRange>
                <c15:f>'analysis 2'!$I$2:$I$13</c15:f>
                <c15:dlblRangeCache>
                  <c:ptCount val="12"/>
                  <c:pt idx="0">
                    <c:v>$53K</c:v>
                  </c:pt>
                  <c:pt idx="4">
                    <c:v>$52K</c:v>
                  </c:pt>
                </c15:dlblRangeCache>
              </c15:datalabelsRange>
            </c:ext>
            <c:ext xmlns:c16="http://schemas.microsoft.com/office/drawing/2014/chart" uri="{C3380CC4-5D6E-409C-BE32-E72D297353CC}">
              <c16:uniqueId val="{0000000C-91CE-4CB7-B68A-DDDD0821EF36}"/>
            </c:ext>
          </c:extLst>
        </c:ser>
        <c:ser>
          <c:idx val="1"/>
          <c:order val="1"/>
          <c:tx>
            <c:strRef>
              <c:f>'analysis 2'!$H$1</c:f>
              <c:strCache>
                <c:ptCount val="1"/>
                <c:pt idx="0">
                  <c:v>TOTAL TARGET</c:v>
                </c:pt>
              </c:strCache>
            </c:strRef>
          </c:tx>
          <c:spPr>
            <a:ln w="28575" cap="rnd">
              <a:solidFill>
                <a:schemeClr val="bg1">
                  <a:lumMod val="50000"/>
                </a:schemeClr>
              </a:solidFill>
              <a:round/>
            </a:ln>
            <a:effectLst/>
          </c:spPr>
          <c:marker>
            <c:symbol val="none"/>
          </c:marker>
          <c:cat>
            <c:strRef>
              <c:f>'analysis 2'!$F$2:$F$13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2'!$H$2:$H$13</c:f>
              <c:numCache>
                <c:formatCode>[&gt;=1000000]"$"0,,"M";[&gt;=1000]"$"0,"K";0</c:formatCode>
                <c:ptCount val="12"/>
                <c:pt idx="0">
                  <c:v>32487</c:v>
                </c:pt>
                <c:pt idx="1">
                  <c:v>37231</c:v>
                </c:pt>
                <c:pt idx="2">
                  <c:v>37568</c:v>
                </c:pt>
                <c:pt idx="3">
                  <c:v>36028</c:v>
                </c:pt>
                <c:pt idx="4">
                  <c:v>30384</c:v>
                </c:pt>
                <c:pt idx="5">
                  <c:v>30208</c:v>
                </c:pt>
                <c:pt idx="6">
                  <c:v>39040</c:v>
                </c:pt>
                <c:pt idx="7">
                  <c:v>34286</c:v>
                </c:pt>
                <c:pt idx="8">
                  <c:v>33894</c:v>
                </c:pt>
                <c:pt idx="9">
                  <c:v>37487</c:v>
                </c:pt>
                <c:pt idx="10">
                  <c:v>35538</c:v>
                </c:pt>
                <c:pt idx="11">
                  <c:v>35280</c:v>
                </c:pt>
              </c:numCache>
            </c:numRef>
          </c:val>
          <c:smooth val="1"/>
          <c:extLst>
            <c:ext xmlns:c16="http://schemas.microsoft.com/office/drawing/2014/chart" uri="{C3380CC4-5D6E-409C-BE32-E72D297353CC}">
              <c16:uniqueId val="{0000000D-91CE-4CB7-B68A-DDDD0821EF36}"/>
            </c:ext>
          </c:extLst>
        </c:ser>
        <c:dLbls>
          <c:showLegendKey val="0"/>
          <c:showVal val="0"/>
          <c:showCatName val="0"/>
          <c:showSerName val="0"/>
          <c:showPercent val="0"/>
          <c:showBubbleSize val="0"/>
        </c:dLbls>
        <c:marker val="1"/>
        <c:smooth val="0"/>
        <c:axId val="511533632"/>
        <c:axId val="511537952"/>
      </c:lineChart>
      <c:catAx>
        <c:axId val="51153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37952"/>
        <c:crosses val="autoZero"/>
        <c:auto val="1"/>
        <c:lblAlgn val="ctr"/>
        <c:lblOffset val="100"/>
        <c:noMultiLvlLbl val="0"/>
      </c:catAx>
      <c:valAx>
        <c:axId val="511537952"/>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3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2'!$L$1</c:f>
              <c:strCache>
                <c:ptCount val="1"/>
                <c:pt idx="0">
                  <c:v>variance</c:v>
                </c:pt>
              </c:strCache>
            </c:strRef>
          </c:tx>
          <c:spPr>
            <a:solidFill>
              <a:srgbClr val="00B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2'!$L$2:$L$13</c:f>
              <c:numCache>
                <c:formatCode>\+0.0%;\-0.0%</c:formatCode>
                <c:ptCount val="12"/>
                <c:pt idx="0">
                  <c:v>0.38787530722113828</c:v>
                </c:pt>
                <c:pt idx="1">
                  <c:v>0.22622557236051433</c:v>
                </c:pt>
                <c:pt idx="2">
                  <c:v>0.20693375654968946</c:v>
                </c:pt>
                <c:pt idx="3">
                  <c:v>0.2887077117406458</c:v>
                </c:pt>
                <c:pt idx="4">
                  <c:v>0.41624889192189407</c:v>
                </c:pt>
                <c:pt idx="5">
                  <c:v>0.34313999002793927</c:v>
                </c:pt>
                <c:pt idx="6">
                  <c:v>-1.0235622450313122E-2</c:v>
                </c:pt>
                <c:pt idx="7">
                  <c:v>0.21424758924165946</c:v>
                </c:pt>
                <c:pt idx="8">
                  <c:v>9.3604690343015523E-2</c:v>
                </c:pt>
                <c:pt idx="9">
                  <c:v>2.7920038792957888E-2</c:v>
                </c:pt>
                <c:pt idx="10">
                  <c:v>0.27506002918282146</c:v>
                </c:pt>
                <c:pt idx="11">
                  <c:v>0.13076707588122588</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A214-409F-841F-661C1379E207}"/>
            </c:ext>
          </c:extLst>
        </c:ser>
        <c:dLbls>
          <c:showLegendKey val="0"/>
          <c:showVal val="0"/>
          <c:showCatName val="0"/>
          <c:showSerName val="0"/>
          <c:showPercent val="0"/>
          <c:showBubbleSize val="0"/>
        </c:dLbls>
        <c:gapWidth val="62"/>
        <c:overlap val="-27"/>
        <c:axId val="689481648"/>
        <c:axId val="1464040704"/>
      </c:barChart>
      <c:catAx>
        <c:axId val="689481648"/>
        <c:scaling>
          <c:orientation val="minMax"/>
        </c:scaling>
        <c:delete val="1"/>
        <c:axPos val="b"/>
        <c:numFmt formatCode="General" sourceLinked="1"/>
        <c:majorTickMark val="none"/>
        <c:minorTickMark val="none"/>
        <c:tickLblPos val="nextTo"/>
        <c:crossAx val="1464040704"/>
        <c:crosses val="autoZero"/>
        <c:auto val="1"/>
        <c:lblAlgn val="ctr"/>
        <c:lblOffset val="100"/>
        <c:noMultiLvlLbl val="0"/>
      </c:catAx>
      <c:valAx>
        <c:axId val="1464040704"/>
        <c:scaling>
          <c:orientation val="minMax"/>
        </c:scaling>
        <c:delete val="1"/>
        <c:axPos val="l"/>
        <c:numFmt formatCode="\+0.0%;\-0.0%" sourceLinked="1"/>
        <c:majorTickMark val="none"/>
        <c:minorTickMark val="none"/>
        <c:tickLblPos val="nextTo"/>
        <c:crossAx val="689481648"/>
        <c:crosses val="autoZero"/>
        <c:crossBetween val="between"/>
      </c:valAx>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6086898803452E-2"/>
          <c:y val="0.21256038647342995"/>
          <c:w val="0.87878782620239304"/>
          <c:h val="0.56330176119289443"/>
        </c:manualLayout>
      </c:layout>
      <c:barChart>
        <c:barDir val="col"/>
        <c:grouping val="clustered"/>
        <c:varyColors val="0"/>
        <c:ser>
          <c:idx val="0"/>
          <c:order val="0"/>
          <c:tx>
            <c:strRef>
              <c:f>'analysis 2'!$AB$10</c:f>
              <c:strCache>
                <c:ptCount val="1"/>
                <c:pt idx="0">
                  <c:v>TOTAL REVENUE</c:v>
                </c:pt>
              </c:strCache>
            </c:strRef>
          </c:tx>
          <c:spPr>
            <a:solidFill>
              <a:srgbClr val="70C7E6"/>
            </a:solidFill>
            <a:ln>
              <a:noFill/>
            </a:ln>
            <a:effectLst/>
          </c:spPr>
          <c:invertIfNegative val="0"/>
          <c:dLbls>
            <c:dLbl>
              <c:idx val="0"/>
              <c:tx>
                <c:rich>
                  <a:bodyPr/>
                  <a:lstStyle/>
                  <a:p>
                    <a:fld id="{71040AEB-22D6-4BED-985C-A817A656EE73}" type="CELLRANGE">
                      <a:rPr lang="en-US"/>
                      <a:pPr/>
                      <a:t>[CELLRANGE]</a:t>
                    </a:fld>
                    <a:endParaRPr lang="en-US" baseline="0"/>
                  </a:p>
                  <a:p>
                    <a:fld id="{C74B9267-1A50-4960-857E-36B7F335C89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EE8C-4421-A8B6-DE51A8FC0D70}"/>
                </c:ext>
              </c:extLst>
            </c:dLbl>
            <c:dLbl>
              <c:idx val="1"/>
              <c:tx>
                <c:rich>
                  <a:bodyPr/>
                  <a:lstStyle/>
                  <a:p>
                    <a:fld id="{F2F0EB3C-4D90-4956-B338-83B485B7BD46}" type="CELLRANGE">
                      <a:rPr lang="en-US"/>
                      <a:pPr/>
                      <a:t>[CELLRANGE]</a:t>
                    </a:fld>
                    <a:endParaRPr lang="en-US" baseline="0"/>
                  </a:p>
                  <a:p>
                    <a:fld id="{8DA612CE-340C-4C4B-A0E8-0EFBCB5B2BD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EE8C-4421-A8B6-DE51A8FC0D70}"/>
                </c:ext>
              </c:extLst>
            </c:dLbl>
            <c:dLbl>
              <c:idx val="2"/>
              <c:tx>
                <c:rich>
                  <a:bodyPr/>
                  <a:lstStyle/>
                  <a:p>
                    <a:fld id="{259884EF-0208-43FA-A84E-7218610757A2}" type="CELLRANGE">
                      <a:rPr lang="en-US"/>
                      <a:pPr/>
                      <a:t>[CELLRANGE]</a:t>
                    </a:fld>
                    <a:endParaRPr lang="en-US" baseline="0"/>
                  </a:p>
                  <a:p>
                    <a:fld id="{62A71ADF-1AA9-4011-A920-64388138347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EE8C-4421-A8B6-DE51A8FC0D70}"/>
                </c:ext>
              </c:extLst>
            </c:dLbl>
            <c:dLbl>
              <c:idx val="3"/>
              <c:tx>
                <c:rich>
                  <a:bodyPr/>
                  <a:lstStyle/>
                  <a:p>
                    <a:fld id="{8C04DB18-C810-48EB-B3FC-ED77A87691D7}" type="CELLRANGE">
                      <a:rPr lang="en-US"/>
                      <a:pPr/>
                      <a:t>[CELLRANGE]</a:t>
                    </a:fld>
                    <a:endParaRPr lang="en-US" baseline="0"/>
                  </a:p>
                  <a:p>
                    <a:fld id="{B073D44C-543A-41CB-9B6E-528F329AF48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EE8C-4421-A8B6-DE51A8FC0D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2'!$AA$11:$AA$14</c:f>
              <c:strCache>
                <c:ptCount val="4"/>
                <c:pt idx="0">
                  <c:v>Q-1</c:v>
                </c:pt>
                <c:pt idx="1">
                  <c:v>Q-2</c:v>
                </c:pt>
                <c:pt idx="2">
                  <c:v>Q-3</c:v>
                </c:pt>
                <c:pt idx="3">
                  <c:v>Q-4</c:v>
                </c:pt>
              </c:strCache>
            </c:strRef>
          </c:cat>
          <c:val>
            <c:numRef>
              <c:f>'analysis 2'!$AB$11:$AB$14</c:f>
              <c:numCache>
                <c:formatCode>[&gt;=1000000]"$"0.0,,"M";[&gt;=1000]"$"0.0,"K";0.0</c:formatCode>
                <c:ptCount val="4"/>
                <c:pt idx="0">
                  <c:v>148559.17999999991</c:v>
                </c:pt>
                <c:pt idx="1">
                  <c:v>148689.5400000001</c:v>
                </c:pt>
                <c:pt idx="2">
                  <c:v>119673.33999999992</c:v>
                </c:pt>
                <c:pt idx="3">
                  <c:v>128173.20000000006</c:v>
                </c:pt>
              </c:numCache>
            </c:numRef>
          </c:val>
          <c:extLst>
            <c:ext xmlns:c15="http://schemas.microsoft.com/office/drawing/2012/chart" uri="{02D57815-91ED-43cb-92C2-25804820EDAC}">
              <c15:datalabelsRange>
                <c15:f>'analysis 2'!$AD$2:$AD$5</c15:f>
                <c15:dlblRangeCache>
                  <c:ptCount val="4"/>
                  <c:pt idx="1">
                    <c:v>+0.09%</c:v>
                  </c:pt>
                  <c:pt idx="2">
                    <c:v>-19.51%</c:v>
                  </c:pt>
                  <c:pt idx="3">
                    <c:v>+7.10%</c:v>
                  </c:pt>
                </c15:dlblRangeCache>
              </c15:datalabelsRange>
            </c:ext>
            <c:ext xmlns:c16="http://schemas.microsoft.com/office/drawing/2014/chart" uri="{C3380CC4-5D6E-409C-BE32-E72D297353CC}">
              <c16:uniqueId val="{00000004-EE8C-4421-A8B6-DE51A8FC0D70}"/>
            </c:ext>
          </c:extLst>
        </c:ser>
        <c:ser>
          <c:idx val="1"/>
          <c:order val="1"/>
          <c:tx>
            <c:strRef>
              <c:f>'analysis 2'!$AC$10</c:f>
              <c:strCache>
                <c:ptCount val="1"/>
                <c:pt idx="0">
                  <c:v>HIGHLIGHT</c:v>
                </c:pt>
              </c:strCache>
            </c:strRef>
          </c:tx>
          <c:spPr>
            <a:solidFill>
              <a:srgbClr val="1F8CB3"/>
            </a:solidFill>
            <a:ln>
              <a:noFill/>
            </a:ln>
            <a:effectLst/>
          </c:spPr>
          <c:invertIfNegative val="0"/>
          <c:val>
            <c:numRef>
              <c:f>'analysis 2'!$AC$11:$AC$14</c:f>
              <c:numCache>
                <c:formatCode>[&gt;=1000000]"$"0.0,,"M";[&gt;=1000]"$"0.0,"K";0.0</c:formatCode>
                <c:ptCount val="4"/>
                <c:pt idx="0">
                  <c:v>148559.17999999991</c:v>
                </c:pt>
                <c:pt idx="1">
                  <c:v>148689.5400000001</c:v>
                </c:pt>
                <c:pt idx="2">
                  <c:v>0</c:v>
                </c:pt>
                <c:pt idx="3">
                  <c:v>0</c:v>
                </c:pt>
              </c:numCache>
            </c:numRef>
          </c:val>
          <c:extLst>
            <c:ext xmlns:c16="http://schemas.microsoft.com/office/drawing/2014/chart" uri="{C3380CC4-5D6E-409C-BE32-E72D297353CC}">
              <c16:uniqueId val="{00000005-EE8C-4421-A8B6-DE51A8FC0D70}"/>
            </c:ext>
          </c:extLst>
        </c:ser>
        <c:dLbls>
          <c:showLegendKey val="0"/>
          <c:showVal val="0"/>
          <c:showCatName val="0"/>
          <c:showSerName val="0"/>
          <c:showPercent val="0"/>
          <c:showBubbleSize val="0"/>
        </c:dLbls>
        <c:gapWidth val="149"/>
        <c:overlap val="100"/>
        <c:axId val="1453624112"/>
        <c:axId val="1453625072"/>
      </c:barChart>
      <c:lineChart>
        <c:grouping val="standard"/>
        <c:varyColors val="0"/>
        <c:ser>
          <c:idx val="2"/>
          <c:order val="2"/>
          <c:tx>
            <c:strRef>
              <c:f>'analysis 2'!$AD$10</c:f>
              <c:strCache>
                <c:ptCount val="1"/>
                <c:pt idx="0">
                  <c:v>AVERAGE</c:v>
                </c:pt>
              </c:strCache>
            </c:strRef>
          </c:tx>
          <c:spPr>
            <a:ln w="19050" cap="rnd">
              <a:solidFill>
                <a:schemeClr val="accent3"/>
              </a:solidFill>
              <a:prstDash val="lgDash"/>
              <a:round/>
            </a:ln>
            <a:effectLst/>
          </c:spPr>
          <c:marker>
            <c:symbol val="none"/>
          </c:marker>
          <c:val>
            <c:numRef>
              <c:f>'analysis 2'!$AD$11:$AD$14</c:f>
              <c:numCache>
                <c:formatCode>[&gt;=1000000]"$"0.0,,"M";[&gt;=1000]"$"0.0,"K";0.0</c:formatCode>
                <c:ptCount val="4"/>
                <c:pt idx="0">
                  <c:v>136273.81499999997</c:v>
                </c:pt>
                <c:pt idx="1">
                  <c:v>136273.81499999997</c:v>
                </c:pt>
                <c:pt idx="2">
                  <c:v>136273.81499999997</c:v>
                </c:pt>
                <c:pt idx="3">
                  <c:v>136273.81499999997</c:v>
                </c:pt>
              </c:numCache>
            </c:numRef>
          </c:val>
          <c:smooth val="0"/>
          <c:extLst>
            <c:ext xmlns:c16="http://schemas.microsoft.com/office/drawing/2014/chart" uri="{C3380CC4-5D6E-409C-BE32-E72D297353CC}">
              <c16:uniqueId val="{00000006-EE8C-4421-A8B6-DE51A8FC0D70}"/>
            </c:ext>
          </c:extLst>
        </c:ser>
        <c:dLbls>
          <c:showLegendKey val="0"/>
          <c:showVal val="0"/>
          <c:showCatName val="0"/>
          <c:showSerName val="0"/>
          <c:showPercent val="0"/>
          <c:showBubbleSize val="0"/>
        </c:dLbls>
        <c:marker val="1"/>
        <c:smooth val="0"/>
        <c:axId val="1580901888"/>
        <c:axId val="1580896128"/>
      </c:lineChart>
      <c:catAx>
        <c:axId val="145362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625072"/>
        <c:crosses val="autoZero"/>
        <c:auto val="1"/>
        <c:lblAlgn val="ctr"/>
        <c:lblOffset val="100"/>
        <c:noMultiLvlLbl val="0"/>
      </c:catAx>
      <c:valAx>
        <c:axId val="1453625072"/>
        <c:scaling>
          <c:orientation val="minMax"/>
        </c:scaling>
        <c:delete val="1"/>
        <c:axPos val="l"/>
        <c:numFmt formatCode="[&gt;=1000000]&quot;$&quot;0.0,,&quot;M&quot;;[&gt;=1000]&quot;$&quot;0.0,&quot;K&quot;;0.0" sourceLinked="1"/>
        <c:majorTickMark val="none"/>
        <c:minorTickMark val="none"/>
        <c:tickLblPos val="nextTo"/>
        <c:crossAx val="1453624112"/>
        <c:crosses val="autoZero"/>
        <c:crossBetween val="between"/>
      </c:valAx>
      <c:valAx>
        <c:axId val="1580896128"/>
        <c:scaling>
          <c:orientation val="minMax"/>
        </c:scaling>
        <c:delete val="1"/>
        <c:axPos val="r"/>
        <c:numFmt formatCode="[&gt;=1000000]&quot;$&quot;0.0,,&quot;M&quot;;[&gt;=1000]&quot;$&quot;0.0,&quot;K&quot;;0.0" sourceLinked="1"/>
        <c:majorTickMark val="out"/>
        <c:minorTickMark val="none"/>
        <c:tickLblPos val="nextTo"/>
        <c:crossAx val="1580901888"/>
        <c:crosses val="max"/>
        <c:crossBetween val="between"/>
      </c:valAx>
      <c:catAx>
        <c:axId val="1580901888"/>
        <c:scaling>
          <c:orientation val="minMax"/>
        </c:scaling>
        <c:delete val="1"/>
        <c:axPos val="b"/>
        <c:majorTickMark val="out"/>
        <c:minorTickMark val="none"/>
        <c:tickLblPos val="nextTo"/>
        <c:crossAx val="158089612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819399081487612E-2"/>
          <c:y val="8.5332403069869431E-2"/>
          <c:w val="0.95078044043043497"/>
          <c:h val="0.76109571746569671"/>
        </c:manualLayout>
      </c:layout>
      <c:barChart>
        <c:barDir val="col"/>
        <c:grouping val="clustered"/>
        <c:varyColors val="0"/>
        <c:ser>
          <c:idx val="0"/>
          <c:order val="0"/>
          <c:tx>
            <c:strRef>
              <c:f>'analysis 2'!$AV$2</c:f>
              <c:strCache>
                <c:ptCount val="1"/>
                <c:pt idx="0">
                  <c:v>TOTAL REVENUE</c:v>
                </c:pt>
              </c:strCache>
            </c:strRef>
          </c:tx>
          <c:spPr>
            <a:solidFill>
              <a:srgbClr val="70C7E6"/>
            </a:solidFill>
            <a:ln>
              <a:noFill/>
            </a:ln>
            <a:effectLst/>
          </c:spPr>
          <c:invertIfNegative val="0"/>
          <c:dLbls>
            <c:dLbl>
              <c:idx val="0"/>
              <c:tx>
                <c:rich>
                  <a:bodyPr/>
                  <a:lstStyle/>
                  <a:p>
                    <a:fld id="{0A7E9292-C285-4E58-A81E-D9D098B66FAE}" type="CELLRANGE">
                      <a:rPr lang="en-US"/>
                      <a:pPr/>
                      <a:t>[CELLRANGE]</a:t>
                    </a:fld>
                    <a:endParaRPr lang="en-US" baseline="0"/>
                  </a:p>
                  <a:p>
                    <a:fld id="{379A00C4-B739-4F8A-9844-5033A76E138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8258-41ED-ACB1-EB8FB30AF68A}"/>
                </c:ext>
              </c:extLst>
            </c:dLbl>
            <c:dLbl>
              <c:idx val="1"/>
              <c:tx>
                <c:rich>
                  <a:bodyPr/>
                  <a:lstStyle/>
                  <a:p>
                    <a:fld id="{1A36E583-43C1-4BDA-BADD-3E41B21E347E}" type="CELLRANGE">
                      <a:rPr lang="en-US"/>
                      <a:pPr/>
                      <a:t>[CELLRANGE]</a:t>
                    </a:fld>
                    <a:endParaRPr lang="en-US" baseline="0"/>
                  </a:p>
                  <a:p>
                    <a:fld id="{AB95F6AB-A61C-4B07-A261-01CBD628A94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258-41ED-ACB1-EB8FB30AF68A}"/>
                </c:ext>
              </c:extLst>
            </c:dLbl>
            <c:dLbl>
              <c:idx val="2"/>
              <c:tx>
                <c:rich>
                  <a:bodyPr/>
                  <a:lstStyle/>
                  <a:p>
                    <a:fld id="{C084294B-7576-479A-9914-3A256759DEFE}" type="CELLRANGE">
                      <a:rPr lang="en-US"/>
                      <a:pPr/>
                      <a:t>[CELLRANGE]</a:t>
                    </a:fld>
                    <a:endParaRPr lang="en-US" baseline="0"/>
                  </a:p>
                  <a:p>
                    <a:fld id="{3DE789A8-EB7C-4A80-B980-590F332D1B3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8258-41ED-ACB1-EB8FB30AF68A}"/>
                </c:ext>
              </c:extLst>
            </c:dLbl>
            <c:dLbl>
              <c:idx val="3"/>
              <c:tx>
                <c:rich>
                  <a:bodyPr/>
                  <a:lstStyle/>
                  <a:p>
                    <a:fld id="{8FC74EB3-5FEC-4D64-A8C4-0BBAD2D9E7D8}" type="CELLRANGE">
                      <a:rPr lang="en-US"/>
                      <a:pPr/>
                      <a:t>[CELLRANGE]</a:t>
                    </a:fld>
                    <a:endParaRPr lang="en-US" baseline="0"/>
                  </a:p>
                  <a:p>
                    <a:fld id="{583C5C47-2D17-4D43-BDBE-6DA36BB7240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8258-41ED-ACB1-EB8FB30AF68A}"/>
                </c:ext>
              </c:extLst>
            </c:dLbl>
            <c:dLbl>
              <c:idx val="4"/>
              <c:tx>
                <c:rich>
                  <a:bodyPr/>
                  <a:lstStyle/>
                  <a:p>
                    <a:fld id="{29621979-04FE-4697-B09F-7481269D767B}" type="CELLRANGE">
                      <a:rPr lang="en-US"/>
                      <a:pPr/>
                      <a:t>[CELLRANGE]</a:t>
                    </a:fld>
                    <a:endParaRPr lang="en-US" baseline="0"/>
                  </a:p>
                  <a:p>
                    <a:fld id="{80D89400-ED84-41B0-B8FD-5AEE0AA47B2A}"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8258-41ED-ACB1-EB8FB30AF68A}"/>
                </c:ext>
              </c:extLst>
            </c:dLbl>
            <c:dLbl>
              <c:idx val="5"/>
              <c:tx>
                <c:rich>
                  <a:bodyPr/>
                  <a:lstStyle/>
                  <a:p>
                    <a:fld id="{163EDD74-ED9F-4BC7-874F-856F5E122F19}" type="CELLRANGE">
                      <a:rPr lang="en-US"/>
                      <a:pPr/>
                      <a:t>[CELLRANGE]</a:t>
                    </a:fld>
                    <a:endParaRPr lang="en-US" baseline="0"/>
                  </a:p>
                  <a:p>
                    <a:fld id="{BF32748C-689B-4115-B391-A43B9A8C1A0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8258-41ED-ACB1-EB8FB30AF68A}"/>
                </c:ext>
              </c:extLst>
            </c:dLbl>
            <c:dLbl>
              <c:idx val="6"/>
              <c:tx>
                <c:rich>
                  <a:bodyPr/>
                  <a:lstStyle/>
                  <a:p>
                    <a:fld id="{2DD122F5-8999-4171-AA67-6F141E1A14D1}" type="CELLRANGE">
                      <a:rPr lang="en-US"/>
                      <a:pPr/>
                      <a:t>[CELLRANGE]</a:t>
                    </a:fld>
                    <a:endParaRPr lang="en-US" baseline="0"/>
                  </a:p>
                  <a:p>
                    <a:fld id="{A8011820-FB3E-4052-90C2-B0DB3D5F32EC}"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8258-41ED-ACB1-EB8FB30AF6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2'!$AU$3:$AU$9</c:f>
              <c:strCache>
                <c:ptCount val="7"/>
                <c:pt idx="0">
                  <c:v>Sun</c:v>
                </c:pt>
                <c:pt idx="1">
                  <c:v>Mon</c:v>
                </c:pt>
                <c:pt idx="2">
                  <c:v>Tue</c:v>
                </c:pt>
                <c:pt idx="3">
                  <c:v>Wed</c:v>
                </c:pt>
                <c:pt idx="4">
                  <c:v>Thu</c:v>
                </c:pt>
                <c:pt idx="5">
                  <c:v>Fri</c:v>
                </c:pt>
                <c:pt idx="6">
                  <c:v>Sat</c:v>
                </c:pt>
              </c:strCache>
            </c:strRef>
          </c:cat>
          <c:val>
            <c:numRef>
              <c:f>'analysis 2'!$AV$3:$AV$9</c:f>
              <c:numCache>
                <c:formatCode>General</c:formatCode>
                <c:ptCount val="7"/>
                <c:pt idx="0">
                  <c:v>70266.999999999956</c:v>
                </c:pt>
                <c:pt idx="1">
                  <c:v>78313.139999999956</c:v>
                </c:pt>
                <c:pt idx="2">
                  <c:v>79042.42</c:v>
                </c:pt>
                <c:pt idx="3">
                  <c:v>79869.34</c:v>
                </c:pt>
                <c:pt idx="4">
                  <c:v>82471.999999999985</c:v>
                </c:pt>
                <c:pt idx="5">
                  <c:v>83445.130000000019</c:v>
                </c:pt>
                <c:pt idx="6">
                  <c:v>71686.23000000004</c:v>
                </c:pt>
              </c:numCache>
            </c:numRef>
          </c:val>
          <c:extLst>
            <c:ext xmlns:c15="http://schemas.microsoft.com/office/drawing/2012/chart" uri="{02D57815-91ED-43cb-92C2-25804820EDAC}">
              <c15:datalabelsRange>
                <c15:f>'analysis 2'!$AS$3:$AS$9</c15:f>
                <c15:dlblRangeCache>
                  <c:ptCount val="7"/>
                  <c:pt idx="1">
                    <c:v>+11.45%</c:v>
                  </c:pt>
                  <c:pt idx="2">
                    <c:v>+0.93%</c:v>
                  </c:pt>
                  <c:pt idx="3">
                    <c:v>+1.05%</c:v>
                  </c:pt>
                  <c:pt idx="4">
                    <c:v>+3.26%</c:v>
                  </c:pt>
                  <c:pt idx="5">
                    <c:v>+1.18%</c:v>
                  </c:pt>
                  <c:pt idx="6">
                    <c:v>-14.09%</c:v>
                  </c:pt>
                </c15:dlblRangeCache>
              </c15:datalabelsRange>
            </c:ext>
            <c:ext xmlns:c16="http://schemas.microsoft.com/office/drawing/2014/chart" uri="{C3380CC4-5D6E-409C-BE32-E72D297353CC}">
              <c16:uniqueId val="{00000007-8258-41ED-ACB1-EB8FB30AF68A}"/>
            </c:ext>
          </c:extLst>
        </c:ser>
        <c:ser>
          <c:idx val="1"/>
          <c:order val="1"/>
          <c:tx>
            <c:strRef>
              <c:f>'analysis 2'!$AX$2</c:f>
              <c:strCache>
                <c:ptCount val="1"/>
                <c:pt idx="0">
                  <c:v>highlight</c:v>
                </c:pt>
              </c:strCache>
            </c:strRef>
          </c:tx>
          <c:spPr>
            <a:solidFill>
              <a:srgbClr val="1F8CB3"/>
            </a:solidFill>
            <a:ln>
              <a:noFill/>
            </a:ln>
            <a:effectLst/>
          </c:spPr>
          <c:invertIfNegative val="0"/>
          <c:val>
            <c:numRef>
              <c:f>'analysis 2'!$AX$3:$AX$9</c:f>
              <c:numCache>
                <c:formatCode>General</c:formatCode>
                <c:ptCount val="7"/>
                <c:pt idx="0">
                  <c:v>0</c:v>
                </c:pt>
                <c:pt idx="1">
                  <c:v>78313.139999999956</c:v>
                </c:pt>
                <c:pt idx="2">
                  <c:v>79042.42</c:v>
                </c:pt>
                <c:pt idx="3">
                  <c:v>79869.34</c:v>
                </c:pt>
                <c:pt idx="4">
                  <c:v>82471.999999999985</c:v>
                </c:pt>
                <c:pt idx="5">
                  <c:v>83445.130000000019</c:v>
                </c:pt>
                <c:pt idx="6">
                  <c:v>0</c:v>
                </c:pt>
              </c:numCache>
            </c:numRef>
          </c:val>
          <c:extLst>
            <c:ext xmlns:c16="http://schemas.microsoft.com/office/drawing/2014/chart" uri="{C3380CC4-5D6E-409C-BE32-E72D297353CC}">
              <c16:uniqueId val="{00000008-8258-41ED-ACB1-EB8FB30AF68A}"/>
            </c:ext>
          </c:extLst>
        </c:ser>
        <c:dLbls>
          <c:showLegendKey val="0"/>
          <c:showVal val="0"/>
          <c:showCatName val="0"/>
          <c:showSerName val="0"/>
          <c:showPercent val="0"/>
          <c:showBubbleSize val="0"/>
        </c:dLbls>
        <c:gapWidth val="98"/>
        <c:overlap val="100"/>
        <c:axId val="1734434400"/>
        <c:axId val="1734432960"/>
      </c:barChart>
      <c:lineChart>
        <c:grouping val="standard"/>
        <c:varyColors val="0"/>
        <c:ser>
          <c:idx val="2"/>
          <c:order val="2"/>
          <c:tx>
            <c:strRef>
              <c:f>'analysis 2'!$AW$2</c:f>
              <c:strCache>
                <c:ptCount val="1"/>
                <c:pt idx="0">
                  <c:v>average</c:v>
                </c:pt>
              </c:strCache>
            </c:strRef>
          </c:tx>
          <c:spPr>
            <a:ln w="22225" cap="rnd">
              <a:solidFill>
                <a:schemeClr val="accent3"/>
              </a:solidFill>
              <a:prstDash val="dash"/>
              <a:round/>
            </a:ln>
            <a:effectLst/>
          </c:spPr>
          <c:marker>
            <c:symbol val="none"/>
          </c:marker>
          <c:val>
            <c:numRef>
              <c:f>'analysis 2'!$AW$3:$AW$9</c:f>
              <c:numCache>
                <c:formatCode>General</c:formatCode>
                <c:ptCount val="7"/>
                <c:pt idx="0">
                  <c:v>77870.751428571428</c:v>
                </c:pt>
                <c:pt idx="1">
                  <c:v>77870.751428571428</c:v>
                </c:pt>
                <c:pt idx="2">
                  <c:v>77870.751428571428</c:v>
                </c:pt>
                <c:pt idx="3">
                  <c:v>77870.751428571428</c:v>
                </c:pt>
                <c:pt idx="4">
                  <c:v>77870.751428571428</c:v>
                </c:pt>
                <c:pt idx="5">
                  <c:v>77870.751428571428</c:v>
                </c:pt>
                <c:pt idx="6">
                  <c:v>77870.751428571428</c:v>
                </c:pt>
              </c:numCache>
            </c:numRef>
          </c:val>
          <c:smooth val="0"/>
          <c:extLst>
            <c:ext xmlns:c16="http://schemas.microsoft.com/office/drawing/2014/chart" uri="{C3380CC4-5D6E-409C-BE32-E72D297353CC}">
              <c16:uniqueId val="{00000009-8258-41ED-ACB1-EB8FB30AF68A}"/>
            </c:ext>
          </c:extLst>
        </c:ser>
        <c:dLbls>
          <c:showLegendKey val="0"/>
          <c:showVal val="0"/>
          <c:showCatName val="0"/>
          <c:showSerName val="0"/>
          <c:showPercent val="0"/>
          <c:showBubbleSize val="0"/>
        </c:dLbls>
        <c:marker val="1"/>
        <c:smooth val="0"/>
        <c:axId val="1734434400"/>
        <c:axId val="1734432960"/>
      </c:lineChart>
      <c:catAx>
        <c:axId val="173443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432960"/>
        <c:crosses val="autoZero"/>
        <c:auto val="1"/>
        <c:lblAlgn val="ctr"/>
        <c:lblOffset val="100"/>
        <c:noMultiLvlLbl val="0"/>
      </c:catAx>
      <c:valAx>
        <c:axId val="1734432960"/>
        <c:scaling>
          <c:orientation val="minMax"/>
        </c:scaling>
        <c:delete val="1"/>
        <c:axPos val="l"/>
        <c:numFmt formatCode="General" sourceLinked="1"/>
        <c:majorTickMark val="none"/>
        <c:minorTickMark val="none"/>
        <c:tickLblPos val="nextTo"/>
        <c:crossAx val="1734434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2!PivotTable3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2'!$B$1</c:f>
              <c:strCache>
                <c:ptCount val="1"/>
                <c:pt idx="0">
                  <c:v>TOTAL REVENUE</c:v>
                </c:pt>
              </c:strCache>
            </c:strRef>
          </c:tx>
          <c:spPr>
            <a:ln w="28575" cap="rnd">
              <a:solidFill>
                <a:schemeClr val="accent1"/>
              </a:solidFill>
              <a:round/>
            </a:ln>
            <a:effectLst/>
          </c:spPr>
          <c:marker>
            <c:symbol val="none"/>
          </c:marker>
          <c:cat>
            <c:strRef>
              <c:f>'analysis 2'!$A$2:$A$13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2'!$B$2:$B$13</c:f>
              <c:numCache>
                <c:formatCode>[&gt;=1000000]"$"0,,"M";[&gt;=1000]"$"0,"K";0</c:formatCode>
                <c:ptCount val="12"/>
                <c:pt idx="0">
                  <c:v>53072.520000000011</c:v>
                </c:pt>
                <c:pt idx="1">
                  <c:v>48116.090000000026</c:v>
                </c:pt>
                <c:pt idx="2">
                  <c:v>47370.570000000029</c:v>
                </c:pt>
                <c:pt idx="3">
                  <c:v>50651.469999999958</c:v>
                </c:pt>
                <c:pt idx="4">
                  <c:v>52049.579999999965</c:v>
                </c:pt>
                <c:pt idx="5">
                  <c:v>45988.489999999976</c:v>
                </c:pt>
                <c:pt idx="6">
                  <c:v>38644.449999999997</c:v>
                </c:pt>
                <c:pt idx="7">
                  <c:v>43634.610000000008</c:v>
                </c:pt>
                <c:pt idx="8">
                  <c:v>37394.280000000021</c:v>
                </c:pt>
                <c:pt idx="9">
                  <c:v>38563.69999999999</c:v>
                </c:pt>
                <c:pt idx="10">
                  <c:v>49021.989999999976</c:v>
                </c:pt>
                <c:pt idx="11">
                  <c:v>40587.510000000017</c:v>
                </c:pt>
              </c:numCache>
            </c:numRef>
          </c:val>
          <c:smooth val="0"/>
          <c:extLst>
            <c:ext xmlns:c16="http://schemas.microsoft.com/office/drawing/2014/chart" uri="{C3380CC4-5D6E-409C-BE32-E72D297353CC}">
              <c16:uniqueId val="{00000000-AD9B-42B9-B186-5F54F7A65FA4}"/>
            </c:ext>
          </c:extLst>
        </c:ser>
        <c:ser>
          <c:idx val="1"/>
          <c:order val="1"/>
          <c:tx>
            <c:strRef>
              <c:f>'analysis 2'!$C$1</c:f>
              <c:strCache>
                <c:ptCount val="1"/>
                <c:pt idx="0">
                  <c:v>TOTAL TARGET</c:v>
                </c:pt>
              </c:strCache>
            </c:strRef>
          </c:tx>
          <c:spPr>
            <a:ln w="28575" cap="rnd">
              <a:solidFill>
                <a:schemeClr val="accent2"/>
              </a:solidFill>
              <a:round/>
            </a:ln>
            <a:effectLst/>
          </c:spPr>
          <c:marker>
            <c:symbol val="none"/>
          </c:marker>
          <c:cat>
            <c:strRef>
              <c:f>'analysis 2'!$A$2:$A$13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2'!$C$2:$C$13</c:f>
              <c:numCache>
                <c:formatCode>[&gt;=1000000]"$"0,,"M";[&gt;=1000]"$"0,"K";0</c:formatCode>
                <c:ptCount val="12"/>
                <c:pt idx="0">
                  <c:v>32487</c:v>
                </c:pt>
                <c:pt idx="1">
                  <c:v>37231</c:v>
                </c:pt>
                <c:pt idx="2">
                  <c:v>37568</c:v>
                </c:pt>
                <c:pt idx="3">
                  <c:v>36028</c:v>
                </c:pt>
                <c:pt idx="4">
                  <c:v>30384</c:v>
                </c:pt>
                <c:pt idx="5">
                  <c:v>30208</c:v>
                </c:pt>
                <c:pt idx="6">
                  <c:v>39040</c:v>
                </c:pt>
                <c:pt idx="7">
                  <c:v>34286</c:v>
                </c:pt>
                <c:pt idx="8">
                  <c:v>33894</c:v>
                </c:pt>
                <c:pt idx="9">
                  <c:v>37487</c:v>
                </c:pt>
                <c:pt idx="10">
                  <c:v>35538</c:v>
                </c:pt>
                <c:pt idx="11">
                  <c:v>35280</c:v>
                </c:pt>
              </c:numCache>
            </c:numRef>
          </c:val>
          <c:smooth val="0"/>
          <c:extLst>
            <c:ext xmlns:c16="http://schemas.microsoft.com/office/drawing/2014/chart" uri="{C3380CC4-5D6E-409C-BE32-E72D297353CC}">
              <c16:uniqueId val="{00000001-AD9B-42B9-B186-5F54F7A65FA4}"/>
            </c:ext>
          </c:extLst>
        </c:ser>
        <c:ser>
          <c:idx val="2"/>
          <c:order val="2"/>
          <c:tx>
            <c:strRef>
              <c:f>'analysis 2'!$D$1</c:f>
              <c:strCache>
                <c:ptCount val="1"/>
                <c:pt idx="0">
                  <c:v>TOTAL REVENUE2</c:v>
                </c:pt>
              </c:strCache>
            </c:strRef>
          </c:tx>
          <c:spPr>
            <a:ln w="28575" cap="rnd">
              <a:solidFill>
                <a:schemeClr val="accent3"/>
              </a:solidFill>
              <a:round/>
            </a:ln>
            <a:effectLst/>
          </c:spPr>
          <c:marker>
            <c:symbol val="none"/>
          </c:marker>
          <c:cat>
            <c:strRef>
              <c:f>'analysis 2'!$A$2:$A$13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2'!$D$2:$D$13</c:f>
              <c:numCache>
                <c:formatCode>General</c:formatCode>
                <c:ptCount val="12"/>
                <c:pt idx="1">
                  <c:v>-9.3389761782556868E-2</c:v>
                </c:pt>
                <c:pt idx="2">
                  <c:v>-1.5494193314543979E-2</c:v>
                </c:pt>
                <c:pt idx="3">
                  <c:v>6.9260302335393611E-2</c:v>
                </c:pt>
                <c:pt idx="4">
                  <c:v>2.7602555266411991E-2</c:v>
                </c:pt>
                <c:pt idx="5">
                  <c:v>-0.11644839401201687</c:v>
                </c:pt>
                <c:pt idx="6">
                  <c:v>-0.1596930014444915</c:v>
                </c:pt>
                <c:pt idx="7">
                  <c:v>0.12913005619176909</c:v>
                </c:pt>
                <c:pt idx="8">
                  <c:v>-0.14301330984738916</c:v>
                </c:pt>
                <c:pt idx="9">
                  <c:v>3.1272697321621606E-2</c:v>
                </c:pt>
                <c:pt idx="10">
                  <c:v>0.27119519133278158</c:v>
                </c:pt>
                <c:pt idx="11">
                  <c:v>-0.17205503081372184</c:v>
                </c:pt>
              </c:numCache>
            </c:numRef>
          </c:val>
          <c:smooth val="0"/>
          <c:extLst>
            <c:ext xmlns:c16="http://schemas.microsoft.com/office/drawing/2014/chart" uri="{C3380CC4-5D6E-409C-BE32-E72D297353CC}">
              <c16:uniqueId val="{00000003-AD9B-42B9-B186-5F54F7A65FA4}"/>
            </c:ext>
          </c:extLst>
        </c:ser>
        <c:dLbls>
          <c:showLegendKey val="0"/>
          <c:showVal val="0"/>
          <c:showCatName val="0"/>
          <c:showSerName val="0"/>
          <c:showPercent val="0"/>
          <c:showBubbleSize val="0"/>
        </c:dLbls>
        <c:smooth val="0"/>
        <c:axId val="637022096"/>
        <c:axId val="637022576"/>
      </c:lineChart>
      <c:catAx>
        <c:axId val="63702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022576"/>
        <c:crosses val="autoZero"/>
        <c:auto val="1"/>
        <c:lblAlgn val="ctr"/>
        <c:lblOffset val="100"/>
        <c:noMultiLvlLbl val="0"/>
      </c:catAx>
      <c:valAx>
        <c:axId val="637022576"/>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7022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2'!$G$1</c:f>
              <c:strCache>
                <c:ptCount val="1"/>
                <c:pt idx="0">
                  <c:v>TOTAL REVENUE</c:v>
                </c:pt>
              </c:strCache>
            </c:strRef>
          </c:tx>
          <c:spPr>
            <a:ln w="28575" cap="rnd">
              <a:solidFill>
                <a:schemeClr val="accent1"/>
              </a:solidFill>
              <a:round/>
            </a:ln>
            <a:effectLst/>
          </c:spPr>
          <c:marker>
            <c:symbol val="none"/>
          </c:marker>
          <c:dLbls>
            <c:dLbl>
              <c:idx val="0"/>
              <c:tx>
                <c:rich>
                  <a:bodyPr/>
                  <a:lstStyle/>
                  <a:p>
                    <a:fld id="{D74634E4-641D-4114-B18B-BF01B5D9AA4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44B-4D30-92E5-EE60A7810880}"/>
                </c:ext>
              </c:extLst>
            </c:dLbl>
            <c:dLbl>
              <c:idx val="1"/>
              <c:tx>
                <c:rich>
                  <a:bodyPr/>
                  <a:lstStyle/>
                  <a:p>
                    <a:fld id="{8F61FC0C-C4C0-40B4-9E70-AC97EF57688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44B-4D30-92E5-EE60A7810880}"/>
                </c:ext>
              </c:extLst>
            </c:dLbl>
            <c:dLbl>
              <c:idx val="2"/>
              <c:tx>
                <c:rich>
                  <a:bodyPr/>
                  <a:lstStyle/>
                  <a:p>
                    <a:fld id="{57735ABC-5CD9-4D3F-B8AD-1958DDFB2F5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44B-4D30-92E5-EE60A7810880}"/>
                </c:ext>
              </c:extLst>
            </c:dLbl>
            <c:dLbl>
              <c:idx val="3"/>
              <c:tx>
                <c:rich>
                  <a:bodyPr/>
                  <a:lstStyle/>
                  <a:p>
                    <a:fld id="{2DAB2CC5-F508-447D-A0E3-A82379C53E5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44B-4D30-92E5-EE60A7810880}"/>
                </c:ext>
              </c:extLst>
            </c:dLbl>
            <c:dLbl>
              <c:idx val="4"/>
              <c:tx>
                <c:rich>
                  <a:bodyPr/>
                  <a:lstStyle/>
                  <a:p>
                    <a:fld id="{BEB73635-A910-48D9-A0F8-BD67A56C25A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44B-4D30-92E5-EE60A7810880}"/>
                </c:ext>
              </c:extLst>
            </c:dLbl>
            <c:dLbl>
              <c:idx val="5"/>
              <c:tx>
                <c:rich>
                  <a:bodyPr/>
                  <a:lstStyle/>
                  <a:p>
                    <a:fld id="{BE607DA2-980A-4107-86BC-F39547B4CE9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44B-4D30-92E5-EE60A7810880}"/>
                </c:ext>
              </c:extLst>
            </c:dLbl>
            <c:dLbl>
              <c:idx val="6"/>
              <c:tx>
                <c:rich>
                  <a:bodyPr/>
                  <a:lstStyle/>
                  <a:p>
                    <a:fld id="{96F85E12-16BD-4A60-A3B9-2A85DCE398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44B-4D30-92E5-EE60A7810880}"/>
                </c:ext>
              </c:extLst>
            </c:dLbl>
            <c:dLbl>
              <c:idx val="7"/>
              <c:tx>
                <c:rich>
                  <a:bodyPr/>
                  <a:lstStyle/>
                  <a:p>
                    <a:fld id="{BE55EA0E-BE52-4CF6-AB0B-E8E424BCC9C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44B-4D30-92E5-EE60A7810880}"/>
                </c:ext>
              </c:extLst>
            </c:dLbl>
            <c:dLbl>
              <c:idx val="8"/>
              <c:tx>
                <c:rich>
                  <a:bodyPr/>
                  <a:lstStyle/>
                  <a:p>
                    <a:fld id="{19717557-1C2B-4DA9-8F07-F317622C296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44B-4D30-92E5-EE60A7810880}"/>
                </c:ext>
              </c:extLst>
            </c:dLbl>
            <c:dLbl>
              <c:idx val="9"/>
              <c:tx>
                <c:rich>
                  <a:bodyPr/>
                  <a:lstStyle/>
                  <a:p>
                    <a:fld id="{16290CFA-E1B6-407F-8263-E4FBCEF931A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44B-4D30-92E5-EE60A7810880}"/>
                </c:ext>
              </c:extLst>
            </c:dLbl>
            <c:dLbl>
              <c:idx val="10"/>
              <c:tx>
                <c:rich>
                  <a:bodyPr/>
                  <a:lstStyle/>
                  <a:p>
                    <a:fld id="{29F9DAE3-08E7-4C78-8A78-0E2B0C03318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44B-4D30-92E5-EE60A7810880}"/>
                </c:ext>
              </c:extLst>
            </c:dLbl>
            <c:dLbl>
              <c:idx val="11"/>
              <c:tx>
                <c:rich>
                  <a:bodyPr/>
                  <a:lstStyle/>
                  <a:p>
                    <a:fld id="{68E6FF63-D421-4DAE-951C-15B90DE9FF1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44B-4D30-92E5-EE60A78108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2'!$G$2:$G$13</c:f>
              <c:numCache>
                <c:formatCode>[&gt;=1000000]"$"0,,"M";[&gt;=1000]"$"0,"K";0</c:formatCode>
                <c:ptCount val="12"/>
                <c:pt idx="0">
                  <c:v>53072.520000000011</c:v>
                </c:pt>
                <c:pt idx="1">
                  <c:v>48116.090000000026</c:v>
                </c:pt>
                <c:pt idx="2">
                  <c:v>47370.570000000029</c:v>
                </c:pt>
                <c:pt idx="3">
                  <c:v>50651.469999999958</c:v>
                </c:pt>
                <c:pt idx="4">
                  <c:v>52049.579999999965</c:v>
                </c:pt>
                <c:pt idx="5">
                  <c:v>45988.489999999976</c:v>
                </c:pt>
                <c:pt idx="6">
                  <c:v>38644.449999999997</c:v>
                </c:pt>
                <c:pt idx="7">
                  <c:v>43634.610000000008</c:v>
                </c:pt>
                <c:pt idx="8">
                  <c:v>37394.280000000021</c:v>
                </c:pt>
                <c:pt idx="9">
                  <c:v>38563.69999999999</c:v>
                </c:pt>
                <c:pt idx="10">
                  <c:v>49021.989999999976</c:v>
                </c:pt>
                <c:pt idx="11">
                  <c:v>40587.510000000017</c:v>
                </c:pt>
              </c:numCache>
            </c:numRef>
          </c:val>
          <c:smooth val="1"/>
          <c:extLst>
            <c:ext xmlns:c15="http://schemas.microsoft.com/office/drawing/2012/chart" uri="{02D57815-91ED-43cb-92C2-25804820EDAC}">
              <c15:datalabelsRange>
                <c15:f>'analysis 2'!$I$2:$I$13</c15:f>
                <c15:dlblRangeCache>
                  <c:ptCount val="12"/>
                  <c:pt idx="0">
                    <c:v>$53K</c:v>
                  </c:pt>
                  <c:pt idx="4">
                    <c:v>$52K</c:v>
                  </c:pt>
                </c15:dlblRangeCache>
              </c15:datalabelsRange>
            </c:ext>
            <c:ext xmlns:c16="http://schemas.microsoft.com/office/drawing/2014/chart" uri="{C3380CC4-5D6E-409C-BE32-E72D297353CC}">
              <c16:uniqueId val="{00000000-544B-4D30-92E5-EE60A7810880}"/>
            </c:ext>
          </c:extLst>
        </c:ser>
        <c:ser>
          <c:idx val="1"/>
          <c:order val="1"/>
          <c:tx>
            <c:strRef>
              <c:f>'analysis 2'!$H$1</c:f>
              <c:strCache>
                <c:ptCount val="1"/>
                <c:pt idx="0">
                  <c:v>TOTAL TARGET</c:v>
                </c:pt>
              </c:strCache>
            </c:strRef>
          </c:tx>
          <c:spPr>
            <a:ln w="28575" cap="rnd">
              <a:solidFill>
                <a:schemeClr val="accent2"/>
              </a:solidFill>
              <a:round/>
            </a:ln>
            <a:effectLst/>
          </c:spPr>
          <c:marker>
            <c:symbol val="none"/>
          </c:marker>
          <c:cat>
            <c:strRef>
              <c:f>'analysis 2'!$F$2:$F$13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2'!$H$2:$H$13</c:f>
              <c:numCache>
                <c:formatCode>[&gt;=1000000]"$"0,,"M";[&gt;=1000]"$"0,"K";0</c:formatCode>
                <c:ptCount val="12"/>
                <c:pt idx="0">
                  <c:v>32487</c:v>
                </c:pt>
                <c:pt idx="1">
                  <c:v>37231</c:v>
                </c:pt>
                <c:pt idx="2">
                  <c:v>37568</c:v>
                </c:pt>
                <c:pt idx="3">
                  <c:v>36028</c:v>
                </c:pt>
                <c:pt idx="4">
                  <c:v>30384</c:v>
                </c:pt>
                <c:pt idx="5">
                  <c:v>30208</c:v>
                </c:pt>
                <c:pt idx="6">
                  <c:v>39040</c:v>
                </c:pt>
                <c:pt idx="7">
                  <c:v>34286</c:v>
                </c:pt>
                <c:pt idx="8">
                  <c:v>33894</c:v>
                </c:pt>
                <c:pt idx="9">
                  <c:v>37487</c:v>
                </c:pt>
                <c:pt idx="10">
                  <c:v>35538</c:v>
                </c:pt>
                <c:pt idx="11">
                  <c:v>35280</c:v>
                </c:pt>
              </c:numCache>
            </c:numRef>
          </c:val>
          <c:smooth val="1"/>
          <c:extLst>
            <c:ext xmlns:c16="http://schemas.microsoft.com/office/drawing/2014/chart" uri="{C3380CC4-5D6E-409C-BE32-E72D297353CC}">
              <c16:uniqueId val="{00000001-544B-4D30-92E5-EE60A7810880}"/>
            </c:ext>
          </c:extLst>
        </c:ser>
        <c:dLbls>
          <c:showLegendKey val="0"/>
          <c:showVal val="0"/>
          <c:showCatName val="0"/>
          <c:showSerName val="0"/>
          <c:showPercent val="0"/>
          <c:showBubbleSize val="0"/>
        </c:dLbls>
        <c:smooth val="0"/>
        <c:axId val="511533632"/>
        <c:axId val="511537952"/>
      </c:lineChart>
      <c:catAx>
        <c:axId val="51153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37952"/>
        <c:crosses val="autoZero"/>
        <c:auto val="1"/>
        <c:lblAlgn val="ctr"/>
        <c:lblOffset val="100"/>
        <c:noMultiLvlLbl val="0"/>
      </c:catAx>
      <c:valAx>
        <c:axId val="511537952"/>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53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2'!$L$1</c:f>
              <c:strCache>
                <c:ptCount val="1"/>
                <c:pt idx="0">
                  <c:v>variance</c:v>
                </c:pt>
              </c:strCache>
            </c:strRef>
          </c:tx>
          <c:spPr>
            <a:solidFill>
              <a:schemeClr val="accent1"/>
            </a:solidFill>
            <a:ln>
              <a:noFill/>
            </a:ln>
            <a:effectLst/>
          </c:spPr>
          <c:invertIfNegative val="0"/>
          <c:cat>
            <c:strRef>
              <c:f>'analysis 2'!$K$2:$K$13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2'!$L$2:$L$13</c:f>
              <c:numCache>
                <c:formatCode>\+0.0%;\-0.0%</c:formatCode>
                <c:ptCount val="12"/>
                <c:pt idx="0">
                  <c:v>0.38787530722113828</c:v>
                </c:pt>
                <c:pt idx="1">
                  <c:v>0.22622557236051433</c:v>
                </c:pt>
                <c:pt idx="2">
                  <c:v>0.20693375654968946</c:v>
                </c:pt>
                <c:pt idx="3">
                  <c:v>0.2887077117406458</c:v>
                </c:pt>
                <c:pt idx="4">
                  <c:v>0.41624889192189407</c:v>
                </c:pt>
                <c:pt idx="5">
                  <c:v>0.34313999002793927</c:v>
                </c:pt>
                <c:pt idx="6">
                  <c:v>-1.0235622450313122E-2</c:v>
                </c:pt>
                <c:pt idx="7">
                  <c:v>0.21424758924165946</c:v>
                </c:pt>
                <c:pt idx="8">
                  <c:v>9.3604690343015523E-2</c:v>
                </c:pt>
                <c:pt idx="9">
                  <c:v>2.7920038792957888E-2</c:v>
                </c:pt>
                <c:pt idx="10">
                  <c:v>0.27506002918282146</c:v>
                </c:pt>
                <c:pt idx="11">
                  <c:v>0.13076707588122588</c:v>
                </c:pt>
              </c:numCache>
            </c:numRef>
          </c:val>
          <c:extLst>
            <c:ext xmlns:c16="http://schemas.microsoft.com/office/drawing/2014/chart" uri="{C3380CC4-5D6E-409C-BE32-E72D297353CC}">
              <c16:uniqueId val="{00000000-3DF5-4BEA-9C1C-64F08BB8CF4B}"/>
            </c:ext>
          </c:extLst>
        </c:ser>
        <c:dLbls>
          <c:showLegendKey val="0"/>
          <c:showVal val="0"/>
          <c:showCatName val="0"/>
          <c:showSerName val="0"/>
          <c:showPercent val="0"/>
          <c:showBubbleSize val="0"/>
        </c:dLbls>
        <c:gapWidth val="219"/>
        <c:overlap val="-27"/>
        <c:axId val="689481648"/>
        <c:axId val="1464040704"/>
      </c:barChart>
      <c:catAx>
        <c:axId val="689481648"/>
        <c:scaling>
          <c:orientation val="minMax"/>
        </c:scaling>
        <c:delete val="1"/>
        <c:axPos val="b"/>
        <c:numFmt formatCode="General" sourceLinked="1"/>
        <c:majorTickMark val="none"/>
        <c:minorTickMark val="none"/>
        <c:tickLblPos val="nextTo"/>
        <c:crossAx val="1464040704"/>
        <c:crosses val="autoZero"/>
        <c:auto val="1"/>
        <c:lblAlgn val="ctr"/>
        <c:lblOffset val="100"/>
        <c:noMultiLvlLbl val="0"/>
      </c:catAx>
      <c:valAx>
        <c:axId val="1464040704"/>
        <c:scaling>
          <c:orientation val="minMax"/>
        </c:scaling>
        <c:delete val="1"/>
        <c:axPos val="l"/>
        <c:numFmt formatCode="\+0.0%;\-0.0%" sourceLinked="1"/>
        <c:majorTickMark val="none"/>
        <c:minorTickMark val="none"/>
        <c:tickLblPos val="nextTo"/>
        <c:crossAx val="68948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27034120735E-2"/>
          <c:y val="4.6296296296296294E-2"/>
          <c:w val="0.91901618547681541"/>
          <c:h val="0.8416746864975212"/>
        </c:manualLayout>
      </c:layout>
      <c:barChart>
        <c:barDir val="col"/>
        <c:grouping val="clustered"/>
        <c:varyColors val="0"/>
        <c:ser>
          <c:idx val="0"/>
          <c:order val="0"/>
          <c:tx>
            <c:strRef>
              <c:f>'analysis 2'!$AB$10</c:f>
              <c:strCache>
                <c:ptCount val="1"/>
                <c:pt idx="0">
                  <c:v>TOTAL REVENUE</c:v>
                </c:pt>
              </c:strCache>
            </c:strRef>
          </c:tx>
          <c:spPr>
            <a:solidFill>
              <a:srgbClr val="70C7E6"/>
            </a:solidFill>
            <a:ln>
              <a:noFill/>
            </a:ln>
            <a:effectLst/>
          </c:spPr>
          <c:invertIfNegative val="0"/>
          <c:cat>
            <c:strRef>
              <c:f>'analysis 2'!$AA$11:$AA$14</c:f>
              <c:strCache>
                <c:ptCount val="4"/>
                <c:pt idx="0">
                  <c:v>Q-1</c:v>
                </c:pt>
                <c:pt idx="1">
                  <c:v>Q-2</c:v>
                </c:pt>
                <c:pt idx="2">
                  <c:v>Q-3</c:v>
                </c:pt>
                <c:pt idx="3">
                  <c:v>Q-4</c:v>
                </c:pt>
              </c:strCache>
            </c:strRef>
          </c:cat>
          <c:val>
            <c:numRef>
              <c:f>'analysis 2'!$AB$11:$AB$14</c:f>
              <c:numCache>
                <c:formatCode>[&gt;=1000000]"$"0.0,,"M";[&gt;=1000]"$"0.0,"K";0.0</c:formatCode>
                <c:ptCount val="4"/>
                <c:pt idx="0">
                  <c:v>148559.17999999991</c:v>
                </c:pt>
                <c:pt idx="1">
                  <c:v>148689.5400000001</c:v>
                </c:pt>
                <c:pt idx="2">
                  <c:v>119673.33999999992</c:v>
                </c:pt>
                <c:pt idx="3">
                  <c:v>128173.20000000006</c:v>
                </c:pt>
              </c:numCache>
            </c:numRef>
          </c:val>
          <c:extLst>
            <c:ext xmlns:c16="http://schemas.microsoft.com/office/drawing/2014/chart" uri="{C3380CC4-5D6E-409C-BE32-E72D297353CC}">
              <c16:uniqueId val="{00000000-4E74-4B12-AFF1-A5B6D2BB5515}"/>
            </c:ext>
          </c:extLst>
        </c:ser>
        <c:ser>
          <c:idx val="1"/>
          <c:order val="1"/>
          <c:tx>
            <c:strRef>
              <c:f>'analysis 2'!$AC$10</c:f>
              <c:strCache>
                <c:ptCount val="1"/>
                <c:pt idx="0">
                  <c:v>HIGHLIGHT</c:v>
                </c:pt>
              </c:strCache>
            </c:strRef>
          </c:tx>
          <c:spPr>
            <a:solidFill>
              <a:srgbClr val="1F8CB3"/>
            </a:solidFill>
            <a:ln>
              <a:noFill/>
            </a:ln>
            <a:effectLst/>
          </c:spPr>
          <c:invertIfNegative val="0"/>
          <c:val>
            <c:numRef>
              <c:f>'analysis 2'!$AC$10:$AC$14</c:f>
              <c:numCache>
                <c:formatCode>[&gt;=1000000]"$"0.0,,"M";[&gt;=1000]"$"0.0,"K";0.0</c:formatCode>
                <c:ptCount val="5"/>
                <c:pt idx="0" formatCode="General">
                  <c:v>0</c:v>
                </c:pt>
                <c:pt idx="1">
                  <c:v>148559.17999999991</c:v>
                </c:pt>
                <c:pt idx="2">
                  <c:v>148689.5400000001</c:v>
                </c:pt>
                <c:pt idx="3">
                  <c:v>0</c:v>
                </c:pt>
                <c:pt idx="4">
                  <c:v>0</c:v>
                </c:pt>
              </c:numCache>
            </c:numRef>
          </c:val>
          <c:extLst>
            <c:ext xmlns:c16="http://schemas.microsoft.com/office/drawing/2014/chart" uri="{C3380CC4-5D6E-409C-BE32-E72D297353CC}">
              <c16:uniqueId val="{00000001-4E74-4B12-AFF1-A5B6D2BB5515}"/>
            </c:ext>
          </c:extLst>
        </c:ser>
        <c:ser>
          <c:idx val="2"/>
          <c:order val="2"/>
          <c:tx>
            <c:strRef>
              <c:f>'analysis 2'!$AD$10</c:f>
              <c:strCache>
                <c:ptCount val="1"/>
                <c:pt idx="0">
                  <c:v>AVERAGE</c:v>
                </c:pt>
              </c:strCache>
            </c:strRef>
          </c:tx>
          <c:spPr>
            <a:solidFill>
              <a:schemeClr val="accent3"/>
            </a:solidFill>
            <a:ln>
              <a:noFill/>
            </a:ln>
            <a:effectLst/>
          </c:spPr>
          <c:invertIfNegative val="0"/>
          <c:val>
            <c:numRef>
              <c:f>'analysis 2'!$AD$10:$AD$14</c:f>
              <c:numCache>
                <c:formatCode>[&gt;=1000000]"$"0.0,,"M";[&gt;=1000]"$"0.0,"K";0.0</c:formatCode>
                <c:ptCount val="5"/>
                <c:pt idx="0" formatCode="General">
                  <c:v>0</c:v>
                </c:pt>
                <c:pt idx="1">
                  <c:v>136273.81499999997</c:v>
                </c:pt>
                <c:pt idx="2">
                  <c:v>136273.81499999997</c:v>
                </c:pt>
                <c:pt idx="3">
                  <c:v>136273.81499999997</c:v>
                </c:pt>
                <c:pt idx="4">
                  <c:v>136273.81499999997</c:v>
                </c:pt>
              </c:numCache>
            </c:numRef>
          </c:val>
          <c:extLst>
            <c:ext xmlns:c16="http://schemas.microsoft.com/office/drawing/2014/chart" uri="{C3380CC4-5D6E-409C-BE32-E72D297353CC}">
              <c16:uniqueId val="{00000002-4E74-4B12-AFF1-A5B6D2BB5515}"/>
            </c:ext>
          </c:extLst>
        </c:ser>
        <c:dLbls>
          <c:showLegendKey val="0"/>
          <c:showVal val="0"/>
          <c:showCatName val="0"/>
          <c:showSerName val="0"/>
          <c:showPercent val="0"/>
          <c:showBubbleSize val="0"/>
        </c:dLbls>
        <c:gapWidth val="219"/>
        <c:overlap val="100"/>
        <c:axId val="681697248"/>
        <c:axId val="681675056"/>
      </c:barChart>
      <c:catAx>
        <c:axId val="68169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675056"/>
        <c:crosses val="autoZero"/>
        <c:auto val="1"/>
        <c:lblAlgn val="ctr"/>
        <c:lblOffset val="100"/>
        <c:noMultiLvlLbl val="0"/>
      </c:catAx>
      <c:valAx>
        <c:axId val="681675056"/>
        <c:scaling>
          <c:orientation val="minMax"/>
        </c:scaling>
        <c:delete val="1"/>
        <c:axPos val="l"/>
        <c:numFmt formatCode="[&gt;=1000000]&quot;$&quot;0.0,,&quot;M&quot;;[&gt;=1000]&quot;$&quot;0.0,&quot;K&quot;;0.0" sourceLinked="1"/>
        <c:majorTickMark val="none"/>
        <c:minorTickMark val="none"/>
        <c:tickLblPos val="nextTo"/>
        <c:crossAx val="681697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2'!$AB$10</c:f>
              <c:strCache>
                <c:ptCount val="1"/>
                <c:pt idx="0">
                  <c:v>TOTAL REVENUE</c:v>
                </c:pt>
              </c:strCache>
            </c:strRef>
          </c:tx>
          <c:spPr>
            <a:solidFill>
              <a:srgbClr val="70C7E6"/>
            </a:solidFill>
            <a:ln>
              <a:noFill/>
            </a:ln>
            <a:effectLst/>
          </c:spPr>
          <c:invertIfNegative val="0"/>
          <c:dLbls>
            <c:dLbl>
              <c:idx val="0"/>
              <c:tx>
                <c:rich>
                  <a:bodyPr/>
                  <a:lstStyle/>
                  <a:p>
                    <a:fld id="{F4CEA5DF-0931-4A24-8B51-DB29D90845EB}" type="CELLRANGE">
                      <a:rPr lang="en-US"/>
                      <a:pPr/>
                      <a:t>[CELLRANGE]</a:t>
                    </a:fld>
                    <a:endParaRPr lang="en-US" baseline="0"/>
                  </a:p>
                  <a:p>
                    <a:fld id="{81EDC38C-1B49-4B7C-AEB5-6F771AE31C5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4D41-4E1B-A03B-3326D41B7E68}"/>
                </c:ext>
              </c:extLst>
            </c:dLbl>
            <c:dLbl>
              <c:idx val="1"/>
              <c:tx>
                <c:rich>
                  <a:bodyPr/>
                  <a:lstStyle/>
                  <a:p>
                    <a:fld id="{54B1DABA-07A9-4769-B934-76E4BBDF192E}" type="CELLRANGE">
                      <a:rPr lang="en-US"/>
                      <a:pPr/>
                      <a:t>[CELLRANGE]</a:t>
                    </a:fld>
                    <a:endParaRPr lang="en-US" baseline="0"/>
                  </a:p>
                  <a:p>
                    <a:fld id="{5FCB2ADD-4AB6-4C6A-91CB-CAD3C0F5665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4D41-4E1B-A03B-3326D41B7E68}"/>
                </c:ext>
              </c:extLst>
            </c:dLbl>
            <c:dLbl>
              <c:idx val="2"/>
              <c:tx>
                <c:rich>
                  <a:bodyPr/>
                  <a:lstStyle/>
                  <a:p>
                    <a:fld id="{A307E1B1-EABA-4F18-872E-997C09A504F0}" type="CELLRANGE">
                      <a:rPr lang="en-US"/>
                      <a:pPr/>
                      <a:t>[CELLRANGE]</a:t>
                    </a:fld>
                    <a:endParaRPr lang="en-US" baseline="0"/>
                  </a:p>
                  <a:p>
                    <a:fld id="{25324C4F-0C23-49FA-A026-A1AED6F633D0}"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4D41-4E1B-A03B-3326D41B7E68}"/>
                </c:ext>
              </c:extLst>
            </c:dLbl>
            <c:dLbl>
              <c:idx val="3"/>
              <c:tx>
                <c:rich>
                  <a:bodyPr/>
                  <a:lstStyle/>
                  <a:p>
                    <a:fld id="{8F8BA808-BEB8-439D-BA8B-0168CAF98EB2}" type="CELLRANGE">
                      <a:rPr lang="en-US"/>
                      <a:pPr/>
                      <a:t>[CELLRANGE]</a:t>
                    </a:fld>
                    <a:endParaRPr lang="en-US" baseline="0"/>
                  </a:p>
                  <a:p>
                    <a:fld id="{C2863432-94A8-4413-ADE5-CC89B281FF0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4D41-4E1B-A03B-3326D41B7E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2'!$AA$11:$AA$14</c:f>
              <c:strCache>
                <c:ptCount val="4"/>
                <c:pt idx="0">
                  <c:v>Q-1</c:v>
                </c:pt>
                <c:pt idx="1">
                  <c:v>Q-2</c:v>
                </c:pt>
                <c:pt idx="2">
                  <c:v>Q-3</c:v>
                </c:pt>
                <c:pt idx="3">
                  <c:v>Q-4</c:v>
                </c:pt>
              </c:strCache>
            </c:strRef>
          </c:cat>
          <c:val>
            <c:numRef>
              <c:f>'analysis 2'!$AB$11:$AB$14</c:f>
              <c:numCache>
                <c:formatCode>[&gt;=1000000]"$"0.0,,"M";[&gt;=1000]"$"0.0,"K";0.0</c:formatCode>
                <c:ptCount val="4"/>
                <c:pt idx="0">
                  <c:v>148559.17999999991</c:v>
                </c:pt>
                <c:pt idx="1">
                  <c:v>148689.5400000001</c:v>
                </c:pt>
                <c:pt idx="2">
                  <c:v>119673.33999999992</c:v>
                </c:pt>
                <c:pt idx="3">
                  <c:v>128173.20000000006</c:v>
                </c:pt>
              </c:numCache>
            </c:numRef>
          </c:val>
          <c:extLst>
            <c:ext xmlns:c15="http://schemas.microsoft.com/office/drawing/2012/chart" uri="{02D57815-91ED-43cb-92C2-25804820EDAC}">
              <c15:datalabelsRange>
                <c15:f>'analysis 2'!$AD$2:$AD$5</c15:f>
                <c15:dlblRangeCache>
                  <c:ptCount val="4"/>
                  <c:pt idx="1">
                    <c:v>+0.09%</c:v>
                  </c:pt>
                  <c:pt idx="2">
                    <c:v>-19.51%</c:v>
                  </c:pt>
                  <c:pt idx="3">
                    <c:v>+7.10%</c:v>
                  </c:pt>
                </c15:dlblRangeCache>
              </c15:datalabelsRange>
            </c:ext>
            <c:ext xmlns:c16="http://schemas.microsoft.com/office/drawing/2014/chart" uri="{C3380CC4-5D6E-409C-BE32-E72D297353CC}">
              <c16:uniqueId val="{00000000-4D41-4E1B-A03B-3326D41B7E68}"/>
            </c:ext>
          </c:extLst>
        </c:ser>
        <c:ser>
          <c:idx val="1"/>
          <c:order val="1"/>
          <c:tx>
            <c:strRef>
              <c:f>'analysis 2'!$AC$10</c:f>
              <c:strCache>
                <c:ptCount val="1"/>
                <c:pt idx="0">
                  <c:v>HIGHLIGHT</c:v>
                </c:pt>
              </c:strCache>
            </c:strRef>
          </c:tx>
          <c:spPr>
            <a:solidFill>
              <a:srgbClr val="1F8CB3"/>
            </a:solidFill>
            <a:ln>
              <a:noFill/>
            </a:ln>
            <a:effectLst/>
          </c:spPr>
          <c:invertIfNegative val="0"/>
          <c:val>
            <c:numRef>
              <c:f>'analysis 2'!$AC$11:$AC$14</c:f>
              <c:numCache>
                <c:formatCode>[&gt;=1000000]"$"0.0,,"M";[&gt;=1000]"$"0.0,"K";0.0</c:formatCode>
                <c:ptCount val="4"/>
                <c:pt idx="0">
                  <c:v>148559.17999999991</c:v>
                </c:pt>
                <c:pt idx="1">
                  <c:v>148689.5400000001</c:v>
                </c:pt>
                <c:pt idx="2">
                  <c:v>0</c:v>
                </c:pt>
                <c:pt idx="3">
                  <c:v>0</c:v>
                </c:pt>
              </c:numCache>
            </c:numRef>
          </c:val>
          <c:extLst>
            <c:ext xmlns:c16="http://schemas.microsoft.com/office/drawing/2014/chart" uri="{C3380CC4-5D6E-409C-BE32-E72D297353CC}">
              <c16:uniqueId val="{00000001-4D41-4E1B-A03B-3326D41B7E68}"/>
            </c:ext>
          </c:extLst>
        </c:ser>
        <c:dLbls>
          <c:showLegendKey val="0"/>
          <c:showVal val="0"/>
          <c:showCatName val="0"/>
          <c:showSerName val="0"/>
          <c:showPercent val="0"/>
          <c:showBubbleSize val="0"/>
        </c:dLbls>
        <c:gapWidth val="219"/>
        <c:overlap val="100"/>
        <c:axId val="1453624112"/>
        <c:axId val="1453625072"/>
      </c:barChart>
      <c:lineChart>
        <c:grouping val="standard"/>
        <c:varyColors val="0"/>
        <c:ser>
          <c:idx val="2"/>
          <c:order val="2"/>
          <c:tx>
            <c:strRef>
              <c:f>'analysis 2'!$AD$10</c:f>
              <c:strCache>
                <c:ptCount val="1"/>
                <c:pt idx="0">
                  <c:v>AVERAGE</c:v>
                </c:pt>
              </c:strCache>
            </c:strRef>
          </c:tx>
          <c:spPr>
            <a:ln w="19050" cap="rnd">
              <a:solidFill>
                <a:schemeClr val="accent3"/>
              </a:solidFill>
              <a:prstDash val="lgDash"/>
              <a:round/>
            </a:ln>
            <a:effectLst/>
          </c:spPr>
          <c:marker>
            <c:symbol val="none"/>
          </c:marker>
          <c:val>
            <c:numRef>
              <c:f>'analysis 2'!$AD$11:$AD$14</c:f>
              <c:numCache>
                <c:formatCode>[&gt;=1000000]"$"0.0,,"M";[&gt;=1000]"$"0.0,"K";0.0</c:formatCode>
                <c:ptCount val="4"/>
                <c:pt idx="0">
                  <c:v>136273.81499999997</c:v>
                </c:pt>
                <c:pt idx="1">
                  <c:v>136273.81499999997</c:v>
                </c:pt>
                <c:pt idx="2">
                  <c:v>136273.81499999997</c:v>
                </c:pt>
                <c:pt idx="3">
                  <c:v>136273.81499999997</c:v>
                </c:pt>
              </c:numCache>
            </c:numRef>
          </c:val>
          <c:smooth val="0"/>
          <c:extLst>
            <c:ext xmlns:c16="http://schemas.microsoft.com/office/drawing/2014/chart" uri="{C3380CC4-5D6E-409C-BE32-E72D297353CC}">
              <c16:uniqueId val="{00000002-4D41-4E1B-A03B-3326D41B7E68}"/>
            </c:ext>
          </c:extLst>
        </c:ser>
        <c:dLbls>
          <c:showLegendKey val="0"/>
          <c:showVal val="0"/>
          <c:showCatName val="0"/>
          <c:showSerName val="0"/>
          <c:showPercent val="0"/>
          <c:showBubbleSize val="0"/>
        </c:dLbls>
        <c:marker val="1"/>
        <c:smooth val="0"/>
        <c:axId val="1580901888"/>
        <c:axId val="1580896128"/>
      </c:lineChart>
      <c:catAx>
        <c:axId val="1453624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625072"/>
        <c:crosses val="autoZero"/>
        <c:auto val="1"/>
        <c:lblAlgn val="ctr"/>
        <c:lblOffset val="100"/>
        <c:noMultiLvlLbl val="0"/>
      </c:catAx>
      <c:valAx>
        <c:axId val="1453625072"/>
        <c:scaling>
          <c:orientation val="minMax"/>
        </c:scaling>
        <c:delete val="1"/>
        <c:axPos val="l"/>
        <c:numFmt formatCode="[&gt;=1000000]&quot;$&quot;0.0,,&quot;M&quot;;[&gt;=1000]&quot;$&quot;0.0,&quot;K&quot;;0.0" sourceLinked="1"/>
        <c:majorTickMark val="none"/>
        <c:minorTickMark val="none"/>
        <c:tickLblPos val="nextTo"/>
        <c:crossAx val="1453624112"/>
        <c:crosses val="autoZero"/>
        <c:crossBetween val="between"/>
      </c:valAx>
      <c:valAx>
        <c:axId val="1580896128"/>
        <c:scaling>
          <c:orientation val="minMax"/>
        </c:scaling>
        <c:delete val="1"/>
        <c:axPos val="r"/>
        <c:numFmt formatCode="[&gt;=1000000]&quot;$&quot;0.0,,&quot;M&quot;;[&gt;=1000]&quot;$&quot;0.0,&quot;K&quot;;0.0" sourceLinked="1"/>
        <c:majorTickMark val="out"/>
        <c:minorTickMark val="none"/>
        <c:tickLblPos val="nextTo"/>
        <c:crossAx val="1580901888"/>
        <c:crosses val="max"/>
        <c:crossBetween val="between"/>
      </c:valAx>
      <c:catAx>
        <c:axId val="1580901888"/>
        <c:scaling>
          <c:orientation val="minMax"/>
        </c:scaling>
        <c:delete val="1"/>
        <c:axPos val="b"/>
        <c:majorTickMark val="out"/>
        <c:minorTickMark val="none"/>
        <c:tickLblPos val="nextTo"/>
        <c:crossAx val="158089612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5555555555555552E-2"/>
          <c:w val="0.93888888888888888"/>
          <c:h val="0.83704505686789155"/>
        </c:manualLayout>
      </c:layout>
      <c:barChart>
        <c:barDir val="col"/>
        <c:grouping val="clustered"/>
        <c:varyColors val="0"/>
        <c:ser>
          <c:idx val="0"/>
          <c:order val="0"/>
          <c:tx>
            <c:strRef>
              <c:f>'analysis 2'!$AV$2</c:f>
              <c:strCache>
                <c:ptCount val="1"/>
                <c:pt idx="0">
                  <c:v>TOTAL REVENUE</c:v>
                </c:pt>
              </c:strCache>
            </c:strRef>
          </c:tx>
          <c:spPr>
            <a:solidFill>
              <a:schemeClr val="accent1"/>
            </a:solidFill>
            <a:ln>
              <a:noFill/>
            </a:ln>
            <a:effectLst/>
          </c:spPr>
          <c:invertIfNegative val="0"/>
          <c:dLbls>
            <c:dLbl>
              <c:idx val="0"/>
              <c:tx>
                <c:rich>
                  <a:bodyPr/>
                  <a:lstStyle/>
                  <a:p>
                    <a:fld id="{8F47FB93-6D03-4630-A31B-C803B6031A45}" type="CELLRANGE">
                      <a:rPr lang="en-US"/>
                      <a:pPr/>
                      <a:t>[CELLRANGE]</a:t>
                    </a:fld>
                    <a:endParaRPr lang="en-US" baseline="0"/>
                  </a:p>
                  <a:p>
                    <a:fld id="{1EB4ED37-BBBA-4D2F-A588-A3F25832DC2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869D-443D-977D-A2C3643C57F6}"/>
                </c:ext>
              </c:extLst>
            </c:dLbl>
            <c:dLbl>
              <c:idx val="1"/>
              <c:tx>
                <c:rich>
                  <a:bodyPr/>
                  <a:lstStyle/>
                  <a:p>
                    <a:fld id="{5C755CD8-D7E6-4314-BF26-E43317AB065A}" type="CELLRANGE">
                      <a:rPr lang="en-US"/>
                      <a:pPr/>
                      <a:t>[CELLRANGE]</a:t>
                    </a:fld>
                    <a:endParaRPr lang="en-US" baseline="0"/>
                  </a:p>
                  <a:p>
                    <a:fld id="{53E89BE9-DECF-437B-9D45-49099E9745D5}"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869D-443D-977D-A2C3643C57F6}"/>
                </c:ext>
              </c:extLst>
            </c:dLbl>
            <c:dLbl>
              <c:idx val="2"/>
              <c:tx>
                <c:rich>
                  <a:bodyPr/>
                  <a:lstStyle/>
                  <a:p>
                    <a:fld id="{4F36A95B-1925-4052-8E1F-E414792790B5}" type="CELLRANGE">
                      <a:rPr lang="en-US"/>
                      <a:pPr/>
                      <a:t>[CELLRANGE]</a:t>
                    </a:fld>
                    <a:endParaRPr lang="en-US" baseline="0"/>
                  </a:p>
                  <a:p>
                    <a:fld id="{113ECE13-201B-49A9-82CD-83B7169D27C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869D-443D-977D-A2C3643C57F6}"/>
                </c:ext>
              </c:extLst>
            </c:dLbl>
            <c:dLbl>
              <c:idx val="3"/>
              <c:tx>
                <c:rich>
                  <a:bodyPr/>
                  <a:lstStyle/>
                  <a:p>
                    <a:fld id="{E810EAB8-2DF1-4981-9A1E-3F271C5D2E98}" type="CELLRANGE">
                      <a:rPr lang="en-US"/>
                      <a:pPr/>
                      <a:t>[CELLRANGE]</a:t>
                    </a:fld>
                    <a:endParaRPr lang="en-US" baseline="0"/>
                  </a:p>
                  <a:p>
                    <a:fld id="{2508959A-90BF-4E9C-AEE0-585F003438F8}"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869D-443D-977D-A2C3643C57F6}"/>
                </c:ext>
              </c:extLst>
            </c:dLbl>
            <c:dLbl>
              <c:idx val="4"/>
              <c:tx>
                <c:rich>
                  <a:bodyPr/>
                  <a:lstStyle/>
                  <a:p>
                    <a:fld id="{B31DCD99-B665-4586-A50A-342A90AF3288}" type="CELLRANGE">
                      <a:rPr lang="en-US"/>
                      <a:pPr/>
                      <a:t>[CELLRANGE]</a:t>
                    </a:fld>
                    <a:endParaRPr lang="en-US" baseline="0"/>
                  </a:p>
                  <a:p>
                    <a:fld id="{66320F00-BAFB-447B-8375-0F53408FB97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869D-443D-977D-A2C3643C57F6}"/>
                </c:ext>
              </c:extLst>
            </c:dLbl>
            <c:dLbl>
              <c:idx val="5"/>
              <c:tx>
                <c:rich>
                  <a:bodyPr/>
                  <a:lstStyle/>
                  <a:p>
                    <a:fld id="{CCE193F7-C9DC-41F6-AC8E-23AA477A90E9}" type="CELLRANGE">
                      <a:rPr lang="en-US"/>
                      <a:pPr/>
                      <a:t>[CELLRANGE]</a:t>
                    </a:fld>
                    <a:endParaRPr lang="en-US" baseline="0"/>
                  </a:p>
                  <a:p>
                    <a:fld id="{AA559664-FC89-43FA-8FA2-E64A1101556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869D-443D-977D-A2C3643C57F6}"/>
                </c:ext>
              </c:extLst>
            </c:dLbl>
            <c:dLbl>
              <c:idx val="6"/>
              <c:tx>
                <c:rich>
                  <a:bodyPr/>
                  <a:lstStyle/>
                  <a:p>
                    <a:fld id="{15DF594D-5935-4664-B0AD-7624716E6A0E}" type="CELLRANGE">
                      <a:rPr lang="en-US"/>
                      <a:pPr/>
                      <a:t>[CELLRANGE]</a:t>
                    </a:fld>
                    <a:endParaRPr lang="en-US" baseline="0"/>
                  </a:p>
                  <a:p>
                    <a:fld id="{3C5D3EC3-F31C-4C3F-BC06-56F1069613D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869D-443D-977D-A2C3643C57F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2'!$AU$3:$AU$9</c:f>
              <c:strCache>
                <c:ptCount val="7"/>
                <c:pt idx="0">
                  <c:v>Sun</c:v>
                </c:pt>
                <c:pt idx="1">
                  <c:v>Mon</c:v>
                </c:pt>
                <c:pt idx="2">
                  <c:v>Tue</c:v>
                </c:pt>
                <c:pt idx="3">
                  <c:v>Wed</c:v>
                </c:pt>
                <c:pt idx="4">
                  <c:v>Thu</c:v>
                </c:pt>
                <c:pt idx="5">
                  <c:v>Fri</c:v>
                </c:pt>
                <c:pt idx="6">
                  <c:v>Sat</c:v>
                </c:pt>
              </c:strCache>
            </c:strRef>
          </c:cat>
          <c:val>
            <c:numRef>
              <c:f>'analysis 2'!$AV$3:$AV$9</c:f>
              <c:numCache>
                <c:formatCode>General</c:formatCode>
                <c:ptCount val="7"/>
                <c:pt idx="0">
                  <c:v>70266.999999999956</c:v>
                </c:pt>
                <c:pt idx="1">
                  <c:v>78313.139999999956</c:v>
                </c:pt>
                <c:pt idx="2">
                  <c:v>79042.42</c:v>
                </c:pt>
                <c:pt idx="3">
                  <c:v>79869.34</c:v>
                </c:pt>
                <c:pt idx="4">
                  <c:v>82471.999999999985</c:v>
                </c:pt>
                <c:pt idx="5">
                  <c:v>83445.130000000019</c:v>
                </c:pt>
                <c:pt idx="6">
                  <c:v>71686.23000000004</c:v>
                </c:pt>
              </c:numCache>
            </c:numRef>
          </c:val>
          <c:extLst>
            <c:ext xmlns:c15="http://schemas.microsoft.com/office/drawing/2012/chart" uri="{02D57815-91ED-43cb-92C2-25804820EDAC}">
              <c15:datalabelsRange>
                <c15:f>'analysis 2'!$AS$3:$AS$9</c15:f>
                <c15:dlblRangeCache>
                  <c:ptCount val="7"/>
                  <c:pt idx="1">
                    <c:v>+11.45%</c:v>
                  </c:pt>
                  <c:pt idx="2">
                    <c:v>+0.93%</c:v>
                  </c:pt>
                  <c:pt idx="3">
                    <c:v>+1.05%</c:v>
                  </c:pt>
                  <c:pt idx="4">
                    <c:v>+3.26%</c:v>
                  </c:pt>
                  <c:pt idx="5">
                    <c:v>+1.18%</c:v>
                  </c:pt>
                  <c:pt idx="6">
                    <c:v>-14.09%</c:v>
                  </c:pt>
                </c15:dlblRangeCache>
              </c15:datalabelsRange>
            </c:ext>
            <c:ext xmlns:c16="http://schemas.microsoft.com/office/drawing/2014/chart" uri="{C3380CC4-5D6E-409C-BE32-E72D297353CC}">
              <c16:uniqueId val="{00000000-869D-443D-977D-A2C3643C57F6}"/>
            </c:ext>
          </c:extLst>
        </c:ser>
        <c:ser>
          <c:idx val="1"/>
          <c:order val="1"/>
          <c:tx>
            <c:strRef>
              <c:f>'analysis 2'!$AX$2</c:f>
              <c:strCache>
                <c:ptCount val="1"/>
                <c:pt idx="0">
                  <c:v>highlight</c:v>
                </c:pt>
              </c:strCache>
            </c:strRef>
          </c:tx>
          <c:spPr>
            <a:solidFill>
              <a:schemeClr val="accent2"/>
            </a:solidFill>
            <a:ln>
              <a:noFill/>
            </a:ln>
            <a:effectLst/>
          </c:spPr>
          <c:invertIfNegative val="0"/>
          <c:val>
            <c:numRef>
              <c:f>'analysis 2'!$AX$3:$AX$9</c:f>
              <c:numCache>
                <c:formatCode>General</c:formatCode>
                <c:ptCount val="7"/>
                <c:pt idx="0">
                  <c:v>0</c:v>
                </c:pt>
                <c:pt idx="1">
                  <c:v>78313.139999999956</c:v>
                </c:pt>
                <c:pt idx="2">
                  <c:v>79042.42</c:v>
                </c:pt>
                <c:pt idx="3">
                  <c:v>79869.34</c:v>
                </c:pt>
                <c:pt idx="4">
                  <c:v>82471.999999999985</c:v>
                </c:pt>
                <c:pt idx="5">
                  <c:v>83445.130000000019</c:v>
                </c:pt>
                <c:pt idx="6">
                  <c:v>0</c:v>
                </c:pt>
              </c:numCache>
            </c:numRef>
          </c:val>
          <c:extLst>
            <c:ext xmlns:c16="http://schemas.microsoft.com/office/drawing/2014/chart" uri="{C3380CC4-5D6E-409C-BE32-E72D297353CC}">
              <c16:uniqueId val="{00000001-869D-443D-977D-A2C3643C57F6}"/>
            </c:ext>
          </c:extLst>
        </c:ser>
        <c:dLbls>
          <c:showLegendKey val="0"/>
          <c:showVal val="0"/>
          <c:showCatName val="0"/>
          <c:showSerName val="0"/>
          <c:showPercent val="0"/>
          <c:showBubbleSize val="0"/>
        </c:dLbls>
        <c:gapWidth val="98"/>
        <c:overlap val="100"/>
        <c:axId val="1734434400"/>
        <c:axId val="1734432960"/>
      </c:barChart>
      <c:lineChart>
        <c:grouping val="standard"/>
        <c:varyColors val="0"/>
        <c:ser>
          <c:idx val="2"/>
          <c:order val="2"/>
          <c:tx>
            <c:strRef>
              <c:f>'analysis 2'!$AW$2</c:f>
              <c:strCache>
                <c:ptCount val="1"/>
                <c:pt idx="0">
                  <c:v>average</c:v>
                </c:pt>
              </c:strCache>
            </c:strRef>
          </c:tx>
          <c:spPr>
            <a:ln w="22225" cap="rnd">
              <a:solidFill>
                <a:schemeClr val="accent3"/>
              </a:solidFill>
              <a:prstDash val="dash"/>
              <a:round/>
            </a:ln>
            <a:effectLst/>
          </c:spPr>
          <c:marker>
            <c:symbol val="none"/>
          </c:marker>
          <c:val>
            <c:numRef>
              <c:f>'analysis 2'!$AW$3:$AW$9</c:f>
              <c:numCache>
                <c:formatCode>General</c:formatCode>
                <c:ptCount val="7"/>
                <c:pt idx="0">
                  <c:v>77870.751428571428</c:v>
                </c:pt>
                <c:pt idx="1">
                  <c:v>77870.751428571428</c:v>
                </c:pt>
                <c:pt idx="2">
                  <c:v>77870.751428571428</c:v>
                </c:pt>
                <c:pt idx="3">
                  <c:v>77870.751428571428</c:v>
                </c:pt>
                <c:pt idx="4">
                  <c:v>77870.751428571428</c:v>
                </c:pt>
                <c:pt idx="5">
                  <c:v>77870.751428571428</c:v>
                </c:pt>
                <c:pt idx="6">
                  <c:v>77870.751428571428</c:v>
                </c:pt>
              </c:numCache>
            </c:numRef>
          </c:val>
          <c:smooth val="0"/>
          <c:extLst>
            <c:ext xmlns:c16="http://schemas.microsoft.com/office/drawing/2014/chart" uri="{C3380CC4-5D6E-409C-BE32-E72D297353CC}">
              <c16:uniqueId val="{00000002-869D-443D-977D-A2C3643C57F6}"/>
            </c:ext>
          </c:extLst>
        </c:ser>
        <c:dLbls>
          <c:showLegendKey val="0"/>
          <c:showVal val="0"/>
          <c:showCatName val="0"/>
          <c:showSerName val="0"/>
          <c:showPercent val="0"/>
          <c:showBubbleSize val="0"/>
        </c:dLbls>
        <c:marker val="1"/>
        <c:smooth val="0"/>
        <c:axId val="1734434400"/>
        <c:axId val="1734432960"/>
      </c:lineChart>
      <c:catAx>
        <c:axId val="173443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432960"/>
        <c:crosses val="autoZero"/>
        <c:auto val="1"/>
        <c:lblAlgn val="ctr"/>
        <c:lblOffset val="100"/>
        <c:noMultiLvlLbl val="0"/>
      </c:catAx>
      <c:valAx>
        <c:axId val="1734432960"/>
        <c:scaling>
          <c:orientation val="minMax"/>
        </c:scaling>
        <c:delete val="1"/>
        <c:axPos val="l"/>
        <c:numFmt formatCode="General" sourceLinked="1"/>
        <c:majorTickMark val="none"/>
        <c:minorTickMark val="none"/>
        <c:tickLblPos val="nextTo"/>
        <c:crossAx val="17344344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3'!$L$21</c:f>
              <c:strCache>
                <c:ptCount val="1"/>
                <c:pt idx="0">
                  <c:v>PROFIT MARGIN</c:v>
                </c:pt>
              </c:strCache>
            </c:strRef>
          </c:tx>
          <c:spPr>
            <a:solidFill>
              <a:schemeClr val="accent1"/>
            </a:solidFill>
            <a:ln>
              <a:noFill/>
            </a:ln>
            <a:effectLst/>
          </c:spPr>
          <c:invertIfNegative val="0"/>
          <c:cat>
            <c:strRef>
              <c:f>'analysis 3'!$K$22:$K$26</c:f>
              <c:strCache>
                <c:ptCount val="5"/>
                <c:pt idx="0">
                  <c:v>Illinois</c:v>
                </c:pt>
                <c:pt idx="1">
                  <c:v>Maryland</c:v>
                </c:pt>
                <c:pt idx="2">
                  <c:v>Wisconsin</c:v>
                </c:pt>
                <c:pt idx="3">
                  <c:v>New York</c:v>
                </c:pt>
                <c:pt idx="4">
                  <c:v>Pennsylvania</c:v>
                </c:pt>
              </c:strCache>
            </c:strRef>
          </c:cat>
          <c:val>
            <c:numRef>
              <c:f>'analysis 3'!$L$22:$L$26</c:f>
              <c:numCache>
                <c:formatCode>[&gt;=1000000]"$"0,,"M";[&gt;=1000]"$"0,"K";0</c:formatCode>
                <c:ptCount val="5"/>
                <c:pt idx="0">
                  <c:v>2434.0599999999995</c:v>
                </c:pt>
                <c:pt idx="1">
                  <c:v>2676.5899999999983</c:v>
                </c:pt>
                <c:pt idx="2">
                  <c:v>3135.8699999999972</c:v>
                </c:pt>
                <c:pt idx="3">
                  <c:v>3193.4100000000071</c:v>
                </c:pt>
                <c:pt idx="4">
                  <c:v>3429.0399999999972</c:v>
                </c:pt>
              </c:numCache>
            </c:numRef>
          </c:val>
          <c:extLst>
            <c:ext xmlns:c16="http://schemas.microsoft.com/office/drawing/2014/chart" uri="{C3380CC4-5D6E-409C-BE32-E72D297353CC}">
              <c16:uniqueId val="{00000000-20BE-4ADC-9C4B-327BAF5A1F39}"/>
            </c:ext>
          </c:extLst>
        </c:ser>
        <c:dLbls>
          <c:showLegendKey val="0"/>
          <c:showVal val="0"/>
          <c:showCatName val="0"/>
          <c:showSerName val="0"/>
          <c:showPercent val="0"/>
          <c:showBubbleSize val="0"/>
        </c:dLbls>
        <c:gapWidth val="219"/>
        <c:overlap val="-27"/>
        <c:axId val="1633355248"/>
        <c:axId val="1633368208"/>
      </c:barChart>
      <c:catAx>
        <c:axId val="163335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368208"/>
        <c:crosses val="autoZero"/>
        <c:auto val="1"/>
        <c:lblAlgn val="ctr"/>
        <c:lblOffset val="100"/>
        <c:noMultiLvlLbl val="0"/>
      </c:catAx>
      <c:valAx>
        <c:axId val="1633368208"/>
        <c:scaling>
          <c:orientation val="minMax"/>
        </c:scaling>
        <c:delete val="1"/>
        <c:axPos val="l"/>
        <c:numFmt formatCode="[&gt;=1000000]&quot;$&quot;0,,&quot;M&quot;;[&gt;=1000]&quot;$&quot;0,&quot;K&quot;;0" sourceLinked="1"/>
        <c:majorTickMark val="none"/>
        <c:minorTickMark val="none"/>
        <c:tickLblPos val="nextTo"/>
        <c:crossAx val="1633355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3!age group</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3'!$AB$11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3'!$AA$12:$AA$17</c:f>
              <c:strCache>
                <c:ptCount val="6"/>
                <c:pt idx="0">
                  <c:v>0-20</c:v>
                </c:pt>
                <c:pt idx="1">
                  <c:v>21-30</c:v>
                </c:pt>
                <c:pt idx="2">
                  <c:v>31-40</c:v>
                </c:pt>
                <c:pt idx="3">
                  <c:v>41-50</c:v>
                </c:pt>
                <c:pt idx="4">
                  <c:v>51-60</c:v>
                </c:pt>
                <c:pt idx="5">
                  <c:v>61 +</c:v>
                </c:pt>
              </c:strCache>
            </c:strRef>
          </c:cat>
          <c:val>
            <c:numRef>
              <c:f>'analysis 3'!$AB$12:$AB$17</c:f>
              <c:numCache>
                <c:formatCode>[&gt;=1000000]"$"0,,"M";[&gt;=1000]"$"0,"K";0</c:formatCode>
                <c:ptCount val="6"/>
                <c:pt idx="0">
                  <c:v>4105.1800000000039</c:v>
                </c:pt>
                <c:pt idx="1">
                  <c:v>13693.169999999998</c:v>
                </c:pt>
                <c:pt idx="2">
                  <c:v>17912.220000000016</c:v>
                </c:pt>
                <c:pt idx="3">
                  <c:v>21094.570000000138</c:v>
                </c:pt>
                <c:pt idx="4">
                  <c:v>12795.330000000016</c:v>
                </c:pt>
                <c:pt idx="5">
                  <c:v>16848.69000000009</c:v>
                </c:pt>
              </c:numCache>
            </c:numRef>
          </c:val>
          <c:extLst>
            <c:ext xmlns:c16="http://schemas.microsoft.com/office/drawing/2014/chart" uri="{C3380CC4-5D6E-409C-BE32-E72D297353CC}">
              <c16:uniqueId val="{00000000-8EBE-4EA2-BE3F-B8D25A837860}"/>
            </c:ext>
          </c:extLst>
        </c:ser>
        <c:dLbls>
          <c:dLblPos val="outEnd"/>
          <c:showLegendKey val="0"/>
          <c:showVal val="1"/>
          <c:showCatName val="0"/>
          <c:showSerName val="0"/>
          <c:showPercent val="0"/>
          <c:showBubbleSize val="0"/>
        </c:dLbls>
        <c:gapWidth val="219"/>
        <c:overlap val="-27"/>
        <c:axId val="1639275504"/>
        <c:axId val="1639276464"/>
      </c:barChart>
      <c:catAx>
        <c:axId val="163927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276464"/>
        <c:crosses val="autoZero"/>
        <c:auto val="1"/>
        <c:lblAlgn val="ctr"/>
        <c:lblOffset val="100"/>
        <c:noMultiLvlLbl val="0"/>
      </c:catAx>
      <c:valAx>
        <c:axId val="1639276464"/>
        <c:scaling>
          <c:orientation val="minMax"/>
        </c:scaling>
        <c:delete val="1"/>
        <c:axPos val="l"/>
        <c:numFmt formatCode="[&gt;=1000000]&quot;$&quot;0,,&quot;M&quot;;[&gt;=1000]&quot;$&quot;0,&quot;K&quot;;0" sourceLinked="1"/>
        <c:majorTickMark val="none"/>
        <c:minorTickMark val="none"/>
        <c:tickLblPos val="nextTo"/>
        <c:crossAx val="163927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1"/>
          <c:order val="1"/>
          <c:tx>
            <c:strRef>
              <c:f>'analysis 3'!$AU$11</c:f>
              <c:strCache>
                <c:ptCount val="1"/>
                <c:pt idx="0">
                  <c:v>PROFIT MARGIN2</c:v>
                </c:pt>
              </c:strCache>
            </c:strRef>
          </c:tx>
          <c:spPr>
            <a:gradFill>
              <a:gsLst>
                <a:gs pos="34000">
                  <a:srgbClr val="0070C0">
                    <a:alpha val="56000"/>
                  </a:srgbClr>
                </a:gs>
                <a:gs pos="0">
                  <a:schemeClr val="accent6">
                    <a:lumMod val="0"/>
                    <a:lumOff val="100000"/>
                    <a:alpha val="54000"/>
                  </a:schemeClr>
                </a:gs>
                <a:gs pos="63000">
                  <a:schemeClr val="accent6">
                    <a:lumMod val="0"/>
                    <a:lumOff val="100000"/>
                    <a:alpha val="83000"/>
                  </a:schemeClr>
                </a:gs>
                <a:gs pos="100000">
                  <a:srgbClr val="0C82FF">
                    <a:alpha val="58000"/>
                  </a:srgbClr>
                </a:gs>
              </a:gsLst>
              <a:path path="circle">
                <a:fillToRect l="50000" t="-80000" r="50000" b="180000"/>
              </a:path>
            </a:gradFill>
            <a:ln>
              <a:noFill/>
            </a:ln>
            <a:effectLst/>
          </c:spPr>
          <c:val>
            <c:numRef>
              <c:f>'analysis 3'!$AU$12:$AU$23</c:f>
              <c:numCache>
                <c:formatCode>[&gt;=1000000]"$"0,,"M";[&gt;=1000]"$"0,"K";0</c:formatCode>
                <c:ptCount val="12"/>
                <c:pt idx="0">
                  <c:v>6315.5700000000179</c:v>
                </c:pt>
                <c:pt idx="1">
                  <c:v>7281.3199999999961</c:v>
                </c:pt>
                <c:pt idx="2">
                  <c:v>8227.9299999999748</c:v>
                </c:pt>
                <c:pt idx="3">
                  <c:v>6979.02</c:v>
                </c:pt>
                <c:pt idx="4">
                  <c:v>4960.9399999999914</c:v>
                </c:pt>
                <c:pt idx="5">
                  <c:v>8592.8399999999929</c:v>
                </c:pt>
                <c:pt idx="6">
                  <c:v>8086.6100000000151</c:v>
                </c:pt>
                <c:pt idx="7">
                  <c:v>6881.5300000000279</c:v>
                </c:pt>
                <c:pt idx="8">
                  <c:v>7012.78999999999</c:v>
                </c:pt>
                <c:pt idx="9">
                  <c:v>6700.2699999999713</c:v>
                </c:pt>
                <c:pt idx="10">
                  <c:v>6771.5999999999876</c:v>
                </c:pt>
                <c:pt idx="11">
                  <c:v>8638.7400000000271</c:v>
                </c:pt>
              </c:numCache>
            </c:numRef>
          </c:val>
          <c:extLst>
            <c:ext xmlns:c16="http://schemas.microsoft.com/office/drawing/2014/chart" uri="{C3380CC4-5D6E-409C-BE32-E72D297353CC}">
              <c16:uniqueId val="{00000002-D570-4E87-AA77-8350E28E0739}"/>
            </c:ext>
          </c:extLst>
        </c:ser>
        <c:dLbls>
          <c:showLegendKey val="0"/>
          <c:showVal val="0"/>
          <c:showCatName val="0"/>
          <c:showSerName val="0"/>
          <c:showPercent val="0"/>
          <c:showBubbleSize val="0"/>
        </c:dLbls>
        <c:axId val="118999567"/>
        <c:axId val="119007727"/>
      </c:areaChart>
      <c:lineChart>
        <c:grouping val="stacked"/>
        <c:varyColors val="0"/>
        <c:ser>
          <c:idx val="0"/>
          <c:order val="0"/>
          <c:tx>
            <c:strRef>
              <c:f>'analysis 3'!$AT$11</c:f>
              <c:strCache>
                <c:ptCount val="1"/>
                <c:pt idx="0">
                  <c:v>PROFIT MARGIN2</c:v>
                </c:pt>
              </c:strCache>
            </c:strRef>
          </c:tx>
          <c:spPr>
            <a:ln w="28575" cap="rnd">
              <a:solidFill>
                <a:srgbClr val="9FE6FF"/>
              </a:solidFill>
              <a:round/>
            </a:ln>
            <a:effectLst/>
          </c:spPr>
          <c:marker>
            <c:symbol val="circle"/>
            <c:size val="5"/>
            <c:spPr>
              <a:solidFill>
                <a:srgbClr val="70C7E6"/>
              </a:solidFill>
              <a:ln w="9525">
                <a:noFill/>
              </a:ln>
              <a:effectLst/>
            </c:spPr>
          </c:marker>
          <c:dLbls>
            <c:dLbl>
              <c:idx val="0"/>
              <c:tx>
                <c:rich>
                  <a:bodyPr/>
                  <a:lstStyle/>
                  <a:p>
                    <a:fld id="{64254710-C32D-496D-8233-71D1C5539D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D570-4E87-AA77-8350E28E0739}"/>
                </c:ext>
              </c:extLst>
            </c:dLbl>
            <c:dLbl>
              <c:idx val="1"/>
              <c:layout>
                <c:manualLayout>
                  <c:x val="-6.6562673408539552E-2"/>
                  <c:y val="-0.11566267986280362"/>
                </c:manualLayout>
              </c:layout>
              <c:tx>
                <c:rich>
                  <a:bodyPr/>
                  <a:lstStyle/>
                  <a:p>
                    <a:fld id="{FDB6F30C-DA11-4C4B-BAE0-820EB279B8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D570-4E87-AA77-8350E28E0739}"/>
                </c:ext>
              </c:extLst>
            </c:dLbl>
            <c:dLbl>
              <c:idx val="2"/>
              <c:layout>
                <c:manualLayout>
                  <c:x val="-5.4082172144438383E-2"/>
                  <c:y val="-0.10281127098915878"/>
                </c:manualLayout>
              </c:layout>
              <c:tx>
                <c:rich>
                  <a:bodyPr/>
                  <a:lstStyle/>
                  <a:p>
                    <a:fld id="{BF136CEE-7B37-4D5B-8F42-C1512A47AB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D570-4E87-AA77-8350E28E0739}"/>
                </c:ext>
              </c:extLst>
            </c:dLbl>
            <c:dLbl>
              <c:idx val="3"/>
              <c:layout>
                <c:manualLayout>
                  <c:x val="-4.1601670880337213E-2"/>
                  <c:y val="0.10281127098915878"/>
                </c:manualLayout>
              </c:layout>
              <c:tx>
                <c:rich>
                  <a:bodyPr/>
                  <a:lstStyle/>
                  <a:p>
                    <a:fld id="{ECF4608E-42D4-4BB7-A2CF-09D2F03E68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D570-4E87-AA77-8350E28E0739}"/>
                </c:ext>
              </c:extLst>
            </c:dLbl>
            <c:dLbl>
              <c:idx val="4"/>
              <c:layout>
                <c:manualLayout>
                  <c:x val="-4.9922005056404657E-2"/>
                  <c:y val="-0.10923697542598119"/>
                </c:manualLayout>
              </c:layout>
              <c:tx>
                <c:rich>
                  <a:bodyPr/>
                  <a:lstStyle/>
                  <a:p>
                    <a:fld id="{BD5DF5A2-9DC5-467B-BCA2-4FA491B883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D570-4E87-AA77-8350E28E0739}"/>
                </c:ext>
              </c:extLst>
            </c:dLbl>
            <c:dLbl>
              <c:idx val="5"/>
              <c:layout>
                <c:manualLayout>
                  <c:x val="-5.4082172144438383E-2"/>
                  <c:y val="0.11566267986280356"/>
                </c:manualLayout>
              </c:layout>
              <c:tx>
                <c:rich>
                  <a:bodyPr/>
                  <a:lstStyle/>
                  <a:p>
                    <a:fld id="{47DF04A1-D522-44F2-A645-CA072A4639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D570-4E87-AA77-8350E28E0739}"/>
                </c:ext>
              </c:extLst>
            </c:dLbl>
            <c:dLbl>
              <c:idx val="6"/>
              <c:layout>
                <c:manualLayout>
                  <c:x val="-4.5761837968370939E-2"/>
                  <c:y val="0.11566267986280356"/>
                </c:manualLayout>
              </c:layout>
              <c:tx>
                <c:rich>
                  <a:bodyPr/>
                  <a:lstStyle/>
                  <a:p>
                    <a:fld id="{B716AF1D-D3AF-4553-8AFA-1A146C390E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D570-4E87-AA77-8350E28E0739}"/>
                </c:ext>
              </c:extLst>
            </c:dLbl>
            <c:dLbl>
              <c:idx val="7"/>
              <c:layout>
                <c:manualLayout>
                  <c:x val="-4.9922005056404657E-2"/>
                  <c:y val="-8.9959862115513947E-2"/>
                </c:manualLayout>
              </c:layout>
              <c:tx>
                <c:rich>
                  <a:bodyPr/>
                  <a:lstStyle/>
                  <a:p>
                    <a:fld id="{23145E6E-A31B-4F7C-A6C6-AFBA0F96D6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D570-4E87-AA77-8350E28E0739}"/>
                </c:ext>
              </c:extLst>
            </c:dLbl>
            <c:dLbl>
              <c:idx val="8"/>
              <c:layout>
                <c:manualLayout>
                  <c:x val="-4.5761837968371015E-2"/>
                  <c:y val="0.13493979317327084"/>
                </c:manualLayout>
              </c:layout>
              <c:tx>
                <c:rich>
                  <a:bodyPr/>
                  <a:lstStyle/>
                  <a:p>
                    <a:fld id="{5C40F438-9B35-4B98-B3B1-BC9A5FC083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D570-4E87-AA77-8350E28E0739}"/>
                </c:ext>
              </c:extLst>
            </c:dLbl>
            <c:dLbl>
              <c:idx val="9"/>
              <c:layout>
                <c:manualLayout>
                  <c:x val="-4.992200505640481E-2"/>
                  <c:y val="-0.11566267986280365"/>
                </c:manualLayout>
              </c:layout>
              <c:tx>
                <c:rich>
                  <a:bodyPr/>
                  <a:lstStyle/>
                  <a:p>
                    <a:fld id="{A69F642E-390B-4130-AA32-08807D8925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D570-4E87-AA77-8350E28E0739}"/>
                </c:ext>
              </c:extLst>
            </c:dLbl>
            <c:dLbl>
              <c:idx val="10"/>
              <c:layout>
                <c:manualLayout>
                  <c:x val="-4.1601670880337213E-2"/>
                  <c:y val="-0.10281127098915881"/>
                </c:manualLayout>
              </c:layout>
              <c:tx>
                <c:rich>
                  <a:bodyPr/>
                  <a:lstStyle/>
                  <a:p>
                    <a:fld id="{F735F612-0C75-4F72-860E-CAF1F38E87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D570-4E87-AA77-8350E28E0739}"/>
                </c:ext>
              </c:extLst>
            </c:dLbl>
            <c:dLbl>
              <c:idx val="11"/>
              <c:layout>
                <c:manualLayout>
                  <c:x val="-5.4082172144438383E-2"/>
                  <c:y val="0.12208838429962617"/>
                </c:manualLayout>
              </c:layout>
              <c:tx>
                <c:rich>
                  <a:bodyPr/>
                  <a:lstStyle/>
                  <a:p>
                    <a:fld id="{04EF4BB1-637C-4289-AD12-6EE6FC3109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D570-4E87-AA77-8350E28E0739}"/>
                </c:ext>
              </c:extLst>
            </c:dLbl>
            <c:spPr>
              <a:noFill/>
              <a:ln>
                <a:noFill/>
              </a:ln>
              <a:effectLst/>
            </c:spPr>
            <c:txPr>
              <a:bodyPr rot="-5400000" spcFirstLastPara="1" vertOverflow="ellipsis"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'analysis 3'!$AS$12:$AS$23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3'!$AT$12:$AT$23</c:f>
              <c:numCache>
                <c:formatCode>[&gt;=1000000]"$"0,,"M";[&gt;=1000]"$"0,"K";0</c:formatCode>
                <c:ptCount val="12"/>
                <c:pt idx="0">
                  <c:v>6315.5700000000179</c:v>
                </c:pt>
                <c:pt idx="1">
                  <c:v>7281.3199999999961</c:v>
                </c:pt>
                <c:pt idx="2">
                  <c:v>8227.9299999999748</c:v>
                </c:pt>
                <c:pt idx="3">
                  <c:v>6979.02</c:v>
                </c:pt>
                <c:pt idx="4">
                  <c:v>4960.9399999999914</c:v>
                </c:pt>
                <c:pt idx="5">
                  <c:v>8592.8399999999929</c:v>
                </c:pt>
                <c:pt idx="6">
                  <c:v>8086.6100000000151</c:v>
                </c:pt>
                <c:pt idx="7">
                  <c:v>6881.5300000000279</c:v>
                </c:pt>
                <c:pt idx="8">
                  <c:v>7012.78999999999</c:v>
                </c:pt>
                <c:pt idx="9">
                  <c:v>6700.2699999999713</c:v>
                </c:pt>
                <c:pt idx="10">
                  <c:v>6771.5999999999876</c:v>
                </c:pt>
                <c:pt idx="11">
                  <c:v>8638.7400000000271</c:v>
                </c:pt>
              </c:numCache>
            </c:numRef>
          </c:val>
          <c:smooth val="1"/>
          <c:extLst>
            <c:ext xmlns:c15="http://schemas.microsoft.com/office/drawing/2012/chart" uri="{02D57815-91ED-43cb-92C2-25804820EDAC}">
              <c15:datalabelsRange>
                <c15:f>'analysis 3'!$AQ$12:$AQ$23</c15:f>
                <c15:dlblRangeCache>
                  <c:ptCount val="12"/>
                  <c:pt idx="1">
                    <c:v>+15.3%</c:v>
                  </c:pt>
                  <c:pt idx="2">
                    <c:v>+13.0%</c:v>
                  </c:pt>
                  <c:pt idx="3">
                    <c:v>-15.2%</c:v>
                  </c:pt>
                  <c:pt idx="4">
                    <c:v>-28.9%</c:v>
                  </c:pt>
                  <c:pt idx="5">
                    <c:v>+73.2%</c:v>
                  </c:pt>
                  <c:pt idx="6">
                    <c:v>-5.9%</c:v>
                  </c:pt>
                  <c:pt idx="7">
                    <c:v>-14.9%</c:v>
                  </c:pt>
                  <c:pt idx="8">
                    <c:v>+1.9%</c:v>
                  </c:pt>
                  <c:pt idx="9">
                    <c:v>-4.5%</c:v>
                  </c:pt>
                  <c:pt idx="10">
                    <c:v>+1.1%</c:v>
                  </c:pt>
                  <c:pt idx="11">
                    <c:v>+27.6%</c:v>
                  </c:pt>
                </c15:dlblRangeCache>
              </c15:datalabelsRange>
            </c:ext>
            <c:ext xmlns:c16="http://schemas.microsoft.com/office/drawing/2014/chart" uri="{C3380CC4-5D6E-409C-BE32-E72D297353CC}">
              <c16:uniqueId val="{00000000-D570-4E87-AA77-8350E28E0739}"/>
            </c:ext>
          </c:extLst>
        </c:ser>
        <c:dLbls>
          <c:showLegendKey val="0"/>
          <c:showVal val="0"/>
          <c:showCatName val="0"/>
          <c:showSerName val="0"/>
          <c:showPercent val="0"/>
          <c:showBubbleSize val="0"/>
        </c:dLbls>
        <c:marker val="1"/>
        <c:smooth val="0"/>
        <c:axId val="118999567"/>
        <c:axId val="119007727"/>
      </c:lineChart>
      <c:catAx>
        <c:axId val="11899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07727"/>
        <c:crosses val="autoZero"/>
        <c:auto val="1"/>
        <c:lblAlgn val="ctr"/>
        <c:lblOffset val="100"/>
        <c:noMultiLvlLbl val="0"/>
      </c:catAx>
      <c:valAx>
        <c:axId val="119007727"/>
        <c:scaling>
          <c:orientation val="minMax"/>
        </c:scaling>
        <c:delete val="1"/>
        <c:axPos val="l"/>
        <c:numFmt formatCode="[&gt;=1000000]&quot;$&quot;0,,&quot;M&quot;;[&gt;=1000]&quot;$&quot;0,&quot;K&quot;;0" sourceLinked="1"/>
        <c:majorTickMark val="none"/>
        <c:minorTickMark val="none"/>
        <c:tickLblPos val="nextTo"/>
        <c:crossAx val="11899956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3!week day</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3'!$AY$11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3'!$AX$12:$AX$18</c:f>
              <c:strCache>
                <c:ptCount val="7"/>
                <c:pt idx="0">
                  <c:v>Sun</c:v>
                </c:pt>
                <c:pt idx="1">
                  <c:v>Mon</c:v>
                </c:pt>
                <c:pt idx="2">
                  <c:v>Tue</c:v>
                </c:pt>
                <c:pt idx="3">
                  <c:v>Wed</c:v>
                </c:pt>
                <c:pt idx="4">
                  <c:v>Thu</c:v>
                </c:pt>
                <c:pt idx="5">
                  <c:v>Fri</c:v>
                </c:pt>
                <c:pt idx="6">
                  <c:v>Sat</c:v>
                </c:pt>
              </c:strCache>
            </c:strRef>
          </c:cat>
          <c:val>
            <c:numRef>
              <c:f>'analysis 3'!$AY$12:$AY$18</c:f>
              <c:numCache>
                <c:formatCode>[&gt;=1000000]"$"0,,"M";[&gt;=1000]"$"0,"K";0</c:formatCode>
                <c:ptCount val="7"/>
                <c:pt idx="0">
                  <c:v>12442.599999999955</c:v>
                </c:pt>
                <c:pt idx="1">
                  <c:v>12369.979999999989</c:v>
                </c:pt>
                <c:pt idx="2">
                  <c:v>10680.370000000054</c:v>
                </c:pt>
                <c:pt idx="3">
                  <c:v>15579.290000000015</c:v>
                </c:pt>
                <c:pt idx="4">
                  <c:v>13431.509999999966</c:v>
                </c:pt>
                <c:pt idx="5">
                  <c:v>13910.699999999997</c:v>
                </c:pt>
                <c:pt idx="6">
                  <c:v>8034.7100000000064</c:v>
                </c:pt>
              </c:numCache>
            </c:numRef>
          </c:val>
          <c:extLst>
            <c:ext xmlns:c16="http://schemas.microsoft.com/office/drawing/2014/chart" uri="{C3380CC4-5D6E-409C-BE32-E72D297353CC}">
              <c16:uniqueId val="{00000000-A312-4163-B09A-3EB63B501C91}"/>
            </c:ext>
          </c:extLst>
        </c:ser>
        <c:dLbls>
          <c:dLblPos val="outEnd"/>
          <c:showLegendKey val="0"/>
          <c:showVal val="1"/>
          <c:showCatName val="0"/>
          <c:showSerName val="0"/>
          <c:showPercent val="0"/>
          <c:showBubbleSize val="0"/>
        </c:dLbls>
        <c:gapWidth val="219"/>
        <c:overlap val="-27"/>
        <c:axId val="692693231"/>
        <c:axId val="692695631"/>
      </c:barChart>
      <c:catAx>
        <c:axId val="692693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695631"/>
        <c:crosses val="autoZero"/>
        <c:auto val="1"/>
        <c:lblAlgn val="ctr"/>
        <c:lblOffset val="100"/>
        <c:noMultiLvlLbl val="0"/>
      </c:catAx>
      <c:valAx>
        <c:axId val="692695631"/>
        <c:scaling>
          <c:orientation val="minMax"/>
        </c:scaling>
        <c:delete val="1"/>
        <c:axPos val="l"/>
        <c:numFmt formatCode="[&gt;=1000000]&quot;$&quot;0,,&quot;M&quot;;[&gt;=1000]&quot;$&quot;0,&quot;K&quot;;0" sourceLinked="1"/>
        <c:majorTickMark val="none"/>
        <c:minorTickMark val="none"/>
        <c:tickLblPos val="nextTo"/>
        <c:crossAx val="692693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3'!$BL$15</c:f>
              <c:strCache>
                <c:ptCount val="1"/>
                <c:pt idx="0">
                  <c:v>PROFIT MARGIN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3'!$BK$16:$BK$20</c:f>
              <c:strCache>
                <c:ptCount val="5"/>
                <c:pt idx="0">
                  <c:v>Name Rush</c:v>
                </c:pt>
                <c:pt idx="1">
                  <c:v>Society Rush</c:v>
                </c:pt>
                <c:pt idx="2">
                  <c:v>Training Mist</c:v>
                </c:pt>
                <c:pt idx="3">
                  <c:v>Let Dew</c:v>
                </c:pt>
                <c:pt idx="4">
                  <c:v>Only Dew</c:v>
                </c:pt>
              </c:strCache>
            </c:strRef>
          </c:cat>
          <c:val>
            <c:numRef>
              <c:f>'analysis 3'!$BL$16:$BL$20</c:f>
              <c:numCache>
                <c:formatCode>[&gt;=1000000]0.00,,"M";[&gt;=1000]0.00,"K";0</c:formatCode>
                <c:ptCount val="5"/>
                <c:pt idx="0">
                  <c:v>36733.600000000057</c:v>
                </c:pt>
                <c:pt idx="1">
                  <c:v>32065.139999999952</c:v>
                </c:pt>
                <c:pt idx="2">
                  <c:v>16798.080000000002</c:v>
                </c:pt>
                <c:pt idx="3">
                  <c:v>15387.719999999994</c:v>
                </c:pt>
                <c:pt idx="4">
                  <c:v>8106.2399999999907</c:v>
                </c:pt>
              </c:numCache>
            </c:numRef>
          </c:val>
          <c:extLst>
            <c:ext xmlns:c16="http://schemas.microsoft.com/office/drawing/2014/chart" uri="{C3380CC4-5D6E-409C-BE32-E72D297353CC}">
              <c16:uniqueId val="{00000000-2872-4CEF-AB88-E07EEF311A63}"/>
            </c:ext>
          </c:extLst>
        </c:ser>
        <c:dLbls>
          <c:dLblPos val="outEnd"/>
          <c:showLegendKey val="0"/>
          <c:showVal val="1"/>
          <c:showCatName val="0"/>
          <c:showSerName val="0"/>
          <c:showPercent val="0"/>
          <c:showBubbleSize val="0"/>
        </c:dLbls>
        <c:gapWidth val="219"/>
        <c:overlap val="-27"/>
        <c:axId val="210430912"/>
        <c:axId val="210446752"/>
      </c:barChart>
      <c:catAx>
        <c:axId val="21043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446752"/>
        <c:crosses val="autoZero"/>
        <c:auto val="1"/>
        <c:lblAlgn val="ctr"/>
        <c:lblOffset val="100"/>
        <c:noMultiLvlLbl val="0"/>
      </c:catAx>
      <c:valAx>
        <c:axId val="210446752"/>
        <c:scaling>
          <c:orientation val="minMax"/>
        </c:scaling>
        <c:delete val="1"/>
        <c:axPos val="l"/>
        <c:numFmt formatCode="[&gt;=1000000]0.00,,&quot;M&quot;;[&gt;=1000]0.00,&quot;K&quot;;0" sourceLinked="1"/>
        <c:majorTickMark val="none"/>
        <c:minorTickMark val="none"/>
        <c:tickLblPos val="nextTo"/>
        <c:crossAx val="21043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3!CATEGORY TOP 5</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27165398075240593"/>
          <c:h val="0.89814814814814814"/>
        </c:manualLayout>
      </c:layout>
      <c:barChart>
        <c:barDir val="bar"/>
        <c:grouping val="clustered"/>
        <c:varyColors val="0"/>
        <c:ser>
          <c:idx val="0"/>
          <c:order val="0"/>
          <c:tx>
            <c:strRef>
              <c:f>'analysis 3'!$CB$6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3'!$CA$7:$CA$14</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3'!$CB$7:$CB$14</c:f>
              <c:numCache>
                <c:formatCode>[&gt;=1000000]"$"0,,"M";[&gt;=1000]"$"0,"K";0</c:formatCode>
                <c:ptCount val="8"/>
                <c:pt idx="0">
                  <c:v>718216.26999999932</c:v>
                </c:pt>
                <c:pt idx="1">
                  <c:v>417457.830000002</c:v>
                </c:pt>
                <c:pt idx="2">
                  <c:v>367414.25000000041</c:v>
                </c:pt>
                <c:pt idx="3">
                  <c:v>339210.4900000029</c:v>
                </c:pt>
                <c:pt idx="4">
                  <c:v>174072.76000000047</c:v>
                </c:pt>
                <c:pt idx="5">
                  <c:v>142236.05999999959</c:v>
                </c:pt>
                <c:pt idx="6">
                  <c:v>86449.160000000265</c:v>
                </c:pt>
                <c:pt idx="7">
                  <c:v>52455.239999999583</c:v>
                </c:pt>
              </c:numCache>
            </c:numRef>
          </c:val>
          <c:extLst>
            <c:ext xmlns:c16="http://schemas.microsoft.com/office/drawing/2014/chart" uri="{C3380CC4-5D6E-409C-BE32-E72D297353CC}">
              <c16:uniqueId val="{00000000-E375-430E-A0AB-762A63539A57}"/>
            </c:ext>
          </c:extLst>
        </c:ser>
        <c:dLbls>
          <c:dLblPos val="outEnd"/>
          <c:showLegendKey val="0"/>
          <c:showVal val="1"/>
          <c:showCatName val="0"/>
          <c:showSerName val="0"/>
          <c:showPercent val="0"/>
          <c:showBubbleSize val="0"/>
        </c:dLbls>
        <c:gapWidth val="182"/>
        <c:axId val="2020347040"/>
        <c:axId val="247901696"/>
      </c:barChart>
      <c:catAx>
        <c:axId val="2020347040"/>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7901696"/>
        <c:crosses val="autoZero"/>
        <c:auto val="1"/>
        <c:lblAlgn val="ctr"/>
        <c:lblOffset val="100"/>
        <c:noMultiLvlLbl val="0"/>
      </c:catAx>
      <c:valAx>
        <c:axId val="247901696"/>
        <c:scaling>
          <c:orientation val="minMax"/>
        </c:scaling>
        <c:delete val="1"/>
        <c:axPos val="t"/>
        <c:numFmt formatCode="[&gt;=1000000]&quot;$&quot;0,,&quot;M&quot;;[&gt;=1000]&quot;$&quot;0,&quot;K&quot;;0" sourceLinked="1"/>
        <c:majorTickMark val="none"/>
        <c:minorTickMark val="none"/>
        <c:tickLblPos val="nextTo"/>
        <c:crossAx val="2020347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3'!$G$3" lockText="1" noThreeD="1"/>
</file>

<file path=xl/ctrlProps/ctrlProp2.xml><?xml version="1.0" encoding="utf-8"?>
<formControlPr xmlns="http://schemas.microsoft.com/office/spreadsheetml/2009/9/main" objectType="Drop" dropLines="4" dropStyle="combo" dx="22" fmlaLink="'analysis 3'!$G$4" fmlaRange="'analysis 3'!$I$3:$I$4" noThreeD="1" sel="2" val="0"/>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checked="Checked" firstButton="1" fmlaLink="'analysis 3'!$BK$3"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store!A1"/><Relationship Id="rId3" Type="http://schemas.openxmlformats.org/officeDocument/2006/relationships/image" Target="../media/image2.png"/><Relationship Id="rId7" Type="http://schemas.openxmlformats.org/officeDocument/2006/relationships/image" Target="../media/image5.emf"/><Relationship Id="rId12" Type="http://schemas.openxmlformats.org/officeDocument/2006/relationships/hyperlink" Target="#timeframe!A1"/><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image" Target="../media/image4.png"/><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 Id="rId14" Type="http://schemas.openxmlformats.org/officeDocument/2006/relationships/hyperlink" Target="#'Profit view'!A1"/></Relationships>
</file>

<file path=xl/drawings/_rels/drawing3.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png"/><Relationship Id="rId1" Type="http://schemas.microsoft.com/office/2011/relationships/webextension" Target="../webextensions/webextension1.xml"/><Relationship Id="rId6" Type="http://schemas.openxmlformats.org/officeDocument/2006/relationships/hyperlink" Target="#'Profit view'!A1"/><Relationship Id="rId5" Type="http://schemas.openxmlformats.org/officeDocument/2006/relationships/hyperlink" Target="#store!A1"/><Relationship Id="rId4" Type="http://schemas.openxmlformats.org/officeDocument/2006/relationships/hyperlink" Target="#timeframe!A1"/></Relationships>
</file>

<file path=xl/drawings/_rels/drawing4.xml.rels><?xml version="1.0" encoding="UTF-8" standalone="yes"?>
<Relationships xmlns="http://schemas.openxmlformats.org/package/2006/relationships"><Relationship Id="rId8" Type="http://schemas.openxmlformats.org/officeDocument/2006/relationships/hyperlink" Target="#timeframe!A1"/><Relationship Id="rId3" Type="http://schemas.openxmlformats.org/officeDocument/2006/relationships/image" Target="../media/image10.emf"/><Relationship Id="rId7" Type="http://schemas.openxmlformats.org/officeDocument/2006/relationships/chart" Target="../charts/chart10.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9.xml"/><Relationship Id="rId5" Type="http://schemas.openxmlformats.org/officeDocument/2006/relationships/image" Target="../media/image12.emf"/><Relationship Id="rId10" Type="http://schemas.openxmlformats.org/officeDocument/2006/relationships/hyperlink" Target="#'Profit view'!A1"/><Relationship Id="rId4" Type="http://schemas.openxmlformats.org/officeDocument/2006/relationships/image" Target="../media/image11.emf"/><Relationship Id="rId9" Type="http://schemas.openxmlformats.org/officeDocument/2006/relationships/hyperlink" Target="#store!A1"/></Relationships>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0.png"/><Relationship Id="rId1" Type="http://schemas.openxmlformats.org/officeDocument/2006/relationships/customXml" Target="../ink/ink1.xml"/><Relationship Id="rId6" Type="http://schemas.openxmlformats.org/officeDocument/2006/relationships/image" Target="../media/image16.emf"/><Relationship Id="rId5" Type="http://schemas.openxmlformats.org/officeDocument/2006/relationships/customXml" Target="../ink/ink4.xml"/><Relationship Id="rId4" Type="http://schemas.openxmlformats.org/officeDocument/2006/relationships/customXml" Target="../ink/ink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16</xdr:col>
      <xdr:colOff>66675</xdr:colOff>
      <xdr:row>2</xdr:row>
      <xdr:rowOff>85724</xdr:rowOff>
    </xdr:from>
    <xdr:to>
      <xdr:col>17</xdr:col>
      <xdr:colOff>457200</xdr:colOff>
      <xdr:row>14</xdr:row>
      <xdr:rowOff>123824</xdr:rowOff>
    </xdr:to>
    <xdr:sp macro="" textlink="">
      <xdr:nvSpPr>
        <xdr:cNvPr id="10308" name="Oval 10307">
          <a:extLst>
            <a:ext uri="{FF2B5EF4-FFF2-40B4-BE49-F238E27FC236}">
              <a16:creationId xmlns:a16="http://schemas.microsoft.com/office/drawing/2014/main" id="{313CE842-F096-D46D-FC91-78464D563D63}"/>
            </a:ext>
          </a:extLst>
        </xdr:cNvPr>
        <xdr:cNvSpPr/>
      </xdr:nvSpPr>
      <xdr:spPr>
        <a:xfrm rot="19685044">
          <a:off x="9820275" y="466724"/>
          <a:ext cx="1000125" cy="2324100"/>
        </a:xfrm>
        <a:prstGeom prst="ellipse">
          <a:avLst/>
        </a:prstGeom>
        <a:gradFill>
          <a:gsLst>
            <a:gs pos="55000">
              <a:srgbClr val="002060"/>
            </a:gs>
            <a:gs pos="0">
              <a:srgbClr val="002060"/>
            </a:gs>
            <a:gs pos="100000">
              <a:srgbClr val="002060"/>
            </a:gs>
          </a:gsLst>
          <a:path path="shape">
            <a:fillToRect l="50000" t="50000" r="50000" b="5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504824</xdr:colOff>
      <xdr:row>7</xdr:row>
      <xdr:rowOff>152399</xdr:rowOff>
    </xdr:from>
    <xdr:to>
      <xdr:col>7</xdr:col>
      <xdr:colOff>285750</xdr:colOff>
      <xdr:row>20</xdr:row>
      <xdr:rowOff>59435</xdr:rowOff>
    </xdr:to>
    <xdr:sp macro="" textlink="">
      <xdr:nvSpPr>
        <xdr:cNvPr id="10270" name="Rectangle 10269">
          <a:extLst>
            <a:ext uri="{FF2B5EF4-FFF2-40B4-BE49-F238E27FC236}">
              <a16:creationId xmlns:a16="http://schemas.microsoft.com/office/drawing/2014/main" id="{8A8A4E81-C038-F691-BF39-A41A21E6C344}"/>
            </a:ext>
          </a:extLst>
        </xdr:cNvPr>
        <xdr:cNvSpPr/>
      </xdr:nvSpPr>
      <xdr:spPr>
        <a:xfrm>
          <a:off x="2333624" y="1485899"/>
          <a:ext cx="2219326" cy="245973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590549</xdr:colOff>
      <xdr:row>7</xdr:row>
      <xdr:rowOff>133349</xdr:rowOff>
    </xdr:from>
    <xdr:to>
      <xdr:col>3</xdr:col>
      <xdr:colOff>409574</xdr:colOff>
      <xdr:row>20</xdr:row>
      <xdr:rowOff>40385</xdr:rowOff>
    </xdr:to>
    <xdr:sp macro="" textlink="">
      <xdr:nvSpPr>
        <xdr:cNvPr id="10271" name="Rectangle 10270">
          <a:extLst>
            <a:ext uri="{FF2B5EF4-FFF2-40B4-BE49-F238E27FC236}">
              <a16:creationId xmlns:a16="http://schemas.microsoft.com/office/drawing/2014/main" id="{6AD60B2E-F494-6E1E-C81E-0035DC4D8714}"/>
            </a:ext>
          </a:extLst>
        </xdr:cNvPr>
        <xdr:cNvSpPr/>
      </xdr:nvSpPr>
      <xdr:spPr>
        <a:xfrm>
          <a:off x="590549" y="1466849"/>
          <a:ext cx="1647825" cy="245973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20</xdr:row>
      <xdr:rowOff>171449</xdr:rowOff>
    </xdr:from>
    <xdr:to>
      <xdr:col>7</xdr:col>
      <xdr:colOff>104776</xdr:colOff>
      <xdr:row>29</xdr:row>
      <xdr:rowOff>28574</xdr:rowOff>
    </xdr:to>
    <xdr:sp macro="" textlink="">
      <xdr:nvSpPr>
        <xdr:cNvPr id="10272" name="Rectangle 10271">
          <a:extLst>
            <a:ext uri="{FF2B5EF4-FFF2-40B4-BE49-F238E27FC236}">
              <a16:creationId xmlns:a16="http://schemas.microsoft.com/office/drawing/2014/main" id="{4133943C-62F3-F6DB-4729-52E8F608362A}"/>
            </a:ext>
          </a:extLst>
        </xdr:cNvPr>
        <xdr:cNvSpPr/>
      </xdr:nvSpPr>
      <xdr:spPr>
        <a:xfrm>
          <a:off x="609600" y="4057649"/>
          <a:ext cx="3762376" cy="15716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219074</xdr:colOff>
      <xdr:row>20</xdr:row>
      <xdr:rowOff>152399</xdr:rowOff>
    </xdr:from>
    <xdr:to>
      <xdr:col>12</xdr:col>
      <xdr:colOff>286511</xdr:colOff>
      <xdr:row>29</xdr:row>
      <xdr:rowOff>9524</xdr:rowOff>
    </xdr:to>
    <xdr:sp macro="" textlink="">
      <xdr:nvSpPr>
        <xdr:cNvPr id="10274" name="Rectangle 10273">
          <a:extLst>
            <a:ext uri="{FF2B5EF4-FFF2-40B4-BE49-F238E27FC236}">
              <a16:creationId xmlns:a16="http://schemas.microsoft.com/office/drawing/2014/main" id="{34CA69DC-4141-84FC-DE06-37920E039F07}"/>
            </a:ext>
          </a:extLst>
        </xdr:cNvPr>
        <xdr:cNvSpPr/>
      </xdr:nvSpPr>
      <xdr:spPr>
        <a:xfrm>
          <a:off x="4486274" y="4038599"/>
          <a:ext cx="3115437" cy="15716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523874</xdr:colOff>
      <xdr:row>0</xdr:row>
      <xdr:rowOff>0</xdr:rowOff>
    </xdr:from>
    <xdr:to>
      <xdr:col>22</xdr:col>
      <xdr:colOff>133349</xdr:colOff>
      <xdr:row>8</xdr:row>
      <xdr:rowOff>9525</xdr:rowOff>
    </xdr:to>
    <xdr:sp macro="" textlink="">
      <xdr:nvSpPr>
        <xdr:cNvPr id="5" name="Rectangle 4">
          <a:extLst>
            <a:ext uri="{FF2B5EF4-FFF2-40B4-BE49-F238E27FC236}">
              <a16:creationId xmlns:a16="http://schemas.microsoft.com/office/drawing/2014/main" id="{C6301378-87E1-4CB5-AA09-5132826544D8}"/>
            </a:ext>
          </a:extLst>
        </xdr:cNvPr>
        <xdr:cNvSpPr/>
      </xdr:nvSpPr>
      <xdr:spPr>
        <a:xfrm>
          <a:off x="10887074" y="0"/>
          <a:ext cx="2657475" cy="15335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285750</xdr:colOff>
      <xdr:row>0</xdr:row>
      <xdr:rowOff>0</xdr:rowOff>
    </xdr:from>
    <xdr:to>
      <xdr:col>22</xdr:col>
      <xdr:colOff>105918</xdr:colOff>
      <xdr:row>38</xdr:row>
      <xdr:rowOff>9144</xdr:rowOff>
    </xdr:to>
    <xdr:sp macro="" textlink="">
      <xdr:nvSpPr>
        <xdr:cNvPr id="2" name="Moon 1">
          <a:extLst>
            <a:ext uri="{FF2B5EF4-FFF2-40B4-BE49-F238E27FC236}">
              <a16:creationId xmlns:a16="http://schemas.microsoft.com/office/drawing/2014/main" id="{0C2C10FA-A611-454C-B221-B046CDEF1FAB}"/>
            </a:ext>
          </a:extLst>
        </xdr:cNvPr>
        <xdr:cNvSpPr/>
      </xdr:nvSpPr>
      <xdr:spPr>
        <a:xfrm rot="10800000">
          <a:off x="9429750" y="0"/>
          <a:ext cx="4087368" cy="7324344"/>
        </a:xfrm>
        <a:prstGeom prst="moon">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295275</xdr:colOff>
      <xdr:row>0</xdr:row>
      <xdr:rowOff>0</xdr:rowOff>
    </xdr:from>
    <xdr:to>
      <xdr:col>22</xdr:col>
      <xdr:colOff>115443</xdr:colOff>
      <xdr:row>38</xdr:row>
      <xdr:rowOff>9144</xdr:rowOff>
    </xdr:to>
    <xdr:sp macro="" textlink="">
      <xdr:nvSpPr>
        <xdr:cNvPr id="4" name="Moon 3">
          <a:extLst>
            <a:ext uri="{FF2B5EF4-FFF2-40B4-BE49-F238E27FC236}">
              <a16:creationId xmlns:a16="http://schemas.microsoft.com/office/drawing/2014/main" id="{AF1E6A73-AA28-42B9-A323-5A4FDD0B2D9B}"/>
            </a:ext>
          </a:extLst>
        </xdr:cNvPr>
        <xdr:cNvSpPr/>
      </xdr:nvSpPr>
      <xdr:spPr>
        <a:xfrm rot="10800000">
          <a:off x="9439275" y="0"/>
          <a:ext cx="4087368" cy="7324344"/>
        </a:xfrm>
        <a:prstGeom prst="moon">
          <a:avLst>
            <a:gd name="adj" fmla="val 49301"/>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95251</xdr:colOff>
      <xdr:row>0</xdr:row>
      <xdr:rowOff>0</xdr:rowOff>
    </xdr:from>
    <xdr:to>
      <xdr:col>18</xdr:col>
      <xdr:colOff>95251</xdr:colOff>
      <xdr:row>1</xdr:row>
      <xdr:rowOff>47625</xdr:rowOff>
    </xdr:to>
    <xdr:sp macro="" textlink="">
      <xdr:nvSpPr>
        <xdr:cNvPr id="6" name="Rectangle 5">
          <a:extLst>
            <a:ext uri="{FF2B5EF4-FFF2-40B4-BE49-F238E27FC236}">
              <a16:creationId xmlns:a16="http://schemas.microsoft.com/office/drawing/2014/main" id="{4DF25EFF-B8CA-4E8F-B71F-6F71A6B87D8E}"/>
            </a:ext>
          </a:extLst>
        </xdr:cNvPr>
        <xdr:cNvSpPr/>
      </xdr:nvSpPr>
      <xdr:spPr>
        <a:xfrm>
          <a:off x="9848851" y="0"/>
          <a:ext cx="1219200" cy="2381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0</xdr:row>
      <xdr:rowOff>38100</xdr:rowOff>
    </xdr:from>
    <xdr:to>
      <xdr:col>15</xdr:col>
      <xdr:colOff>333375</xdr:colOff>
      <xdr:row>3</xdr:row>
      <xdr:rowOff>0</xdr:rowOff>
    </xdr:to>
    <xdr:sp macro="" textlink="">
      <xdr:nvSpPr>
        <xdr:cNvPr id="7" name="Rectangle 6">
          <a:extLst>
            <a:ext uri="{FF2B5EF4-FFF2-40B4-BE49-F238E27FC236}">
              <a16:creationId xmlns:a16="http://schemas.microsoft.com/office/drawing/2014/main" id="{A43D7472-2CF8-48F2-9A46-4C022583AC7F}"/>
            </a:ext>
          </a:extLst>
        </xdr:cNvPr>
        <xdr:cNvSpPr/>
      </xdr:nvSpPr>
      <xdr:spPr>
        <a:xfrm>
          <a:off x="66675" y="38100"/>
          <a:ext cx="9410700" cy="533400"/>
        </a:xfrm>
        <a:prstGeom prst="rect">
          <a:avLst/>
        </a:prstGeom>
        <a:gradFill>
          <a:gsLst>
            <a:gs pos="4000">
              <a:schemeClr val="bg1">
                <a:lumMod val="85000"/>
              </a:schemeClr>
            </a:gs>
            <a:gs pos="47000">
              <a:schemeClr val="bg1">
                <a:alpha val="14000"/>
              </a:schemeClr>
            </a:gs>
            <a:gs pos="100000">
              <a:schemeClr val="bg1">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180975</xdr:colOff>
      <xdr:row>3</xdr:row>
      <xdr:rowOff>95250</xdr:rowOff>
    </xdr:from>
    <xdr:to>
      <xdr:col>2</xdr:col>
      <xdr:colOff>543687</xdr:colOff>
      <xdr:row>7</xdr:row>
      <xdr:rowOff>28194</xdr:rowOff>
    </xdr:to>
    <xdr:grpSp>
      <xdr:nvGrpSpPr>
        <xdr:cNvPr id="10268" name="Group 10267">
          <a:extLst>
            <a:ext uri="{FF2B5EF4-FFF2-40B4-BE49-F238E27FC236}">
              <a16:creationId xmlns:a16="http://schemas.microsoft.com/office/drawing/2014/main" id="{430C7FA8-F9E8-81C6-297F-7578E31AF9A6}"/>
            </a:ext>
          </a:extLst>
        </xdr:cNvPr>
        <xdr:cNvGrpSpPr/>
      </xdr:nvGrpSpPr>
      <xdr:grpSpPr>
        <a:xfrm>
          <a:off x="180975" y="666750"/>
          <a:ext cx="1581912" cy="694944"/>
          <a:chOff x="180975" y="666750"/>
          <a:chExt cx="1581912" cy="694944"/>
        </a:xfrm>
      </xdr:grpSpPr>
      <xdr:sp macro="" textlink="">
        <xdr:nvSpPr>
          <xdr:cNvPr id="60" name="Rectangle: Rounded Corners 59">
            <a:extLst>
              <a:ext uri="{FF2B5EF4-FFF2-40B4-BE49-F238E27FC236}">
                <a16:creationId xmlns:a16="http://schemas.microsoft.com/office/drawing/2014/main" id="{D15B6EDD-5A70-67C7-ACE0-44DC5A06B554}"/>
              </a:ext>
            </a:extLst>
          </xdr:cNvPr>
          <xdr:cNvSpPr/>
        </xdr:nvSpPr>
        <xdr:spPr>
          <a:xfrm>
            <a:off x="180975" y="666750"/>
            <a:ext cx="1581912" cy="694944"/>
          </a:xfrm>
          <a:prstGeom prst="roundRect">
            <a:avLst/>
          </a:prstGeom>
          <a:gradFill flip="none" rotWithShape="1">
            <a:gsLst>
              <a:gs pos="0">
                <a:srgbClr val="00B0F0"/>
              </a:gs>
              <a:gs pos="48000">
                <a:srgbClr val="002060">
                  <a:alpha val="62000"/>
                </a:srgbClr>
              </a:gs>
              <a:gs pos="100000">
                <a:srgbClr val="002060"/>
              </a:gs>
            </a:gsLst>
            <a:lin ang="90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44" name="Oval 10243">
            <a:extLst>
              <a:ext uri="{FF2B5EF4-FFF2-40B4-BE49-F238E27FC236}">
                <a16:creationId xmlns:a16="http://schemas.microsoft.com/office/drawing/2014/main" id="{88344588-971B-23C9-4220-A4D477A8024D}"/>
              </a:ext>
            </a:extLst>
          </xdr:cNvPr>
          <xdr:cNvSpPr/>
        </xdr:nvSpPr>
        <xdr:spPr>
          <a:xfrm>
            <a:off x="247651" y="798910"/>
            <a:ext cx="342899" cy="389490"/>
          </a:xfrm>
          <a:prstGeom prst="ellipse">
            <a:avLst/>
          </a:prstGeom>
          <a:solidFill>
            <a:srgbClr val="70C7E6">
              <a:alpha val="6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49" name="TextBox 10248">
            <a:extLst>
              <a:ext uri="{FF2B5EF4-FFF2-40B4-BE49-F238E27FC236}">
                <a16:creationId xmlns:a16="http://schemas.microsoft.com/office/drawing/2014/main" id="{B623AE84-1273-E76B-F1D2-BE8FE4B1DB76}"/>
              </a:ext>
            </a:extLst>
          </xdr:cNvPr>
          <xdr:cNvSpPr txBox="1"/>
        </xdr:nvSpPr>
        <xdr:spPr>
          <a:xfrm>
            <a:off x="581024" y="1052513"/>
            <a:ext cx="92392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tx2">
                    <a:lumMod val="40000"/>
                    <a:lumOff val="60000"/>
                  </a:schemeClr>
                </a:solidFill>
              </a:rPr>
              <a:t>COGS</a:t>
            </a:r>
          </a:p>
        </xdr:txBody>
      </xdr:sp>
      <xdr:sp macro="" textlink="'analysis 3'!U16">
        <xdr:nvSpPr>
          <xdr:cNvPr id="10253" name="TextBox 10252">
            <a:extLst>
              <a:ext uri="{FF2B5EF4-FFF2-40B4-BE49-F238E27FC236}">
                <a16:creationId xmlns:a16="http://schemas.microsoft.com/office/drawing/2014/main" id="{93970BC8-0F14-FA92-4F5E-41A14EF0886F}"/>
              </a:ext>
            </a:extLst>
          </xdr:cNvPr>
          <xdr:cNvSpPr txBox="1"/>
        </xdr:nvSpPr>
        <xdr:spPr>
          <a:xfrm>
            <a:off x="628649" y="726281"/>
            <a:ext cx="923925" cy="319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5F9E59-7C1D-4CDD-9949-E358EB8A6314}" type="TxLink">
              <a:rPr lang="en-US" sz="1800" b="0" i="0" u="none" strike="noStrike">
                <a:solidFill>
                  <a:schemeClr val="bg1"/>
                </a:solidFill>
                <a:latin typeface="Calibri"/>
                <a:cs typeface="Calibri"/>
              </a:rPr>
              <a:pPr algn="ctr"/>
              <a:t>$341.5K</a:t>
            </a:fld>
            <a:endParaRPr lang="en-US" sz="1800">
              <a:solidFill>
                <a:schemeClr val="bg1"/>
              </a:solidFill>
            </a:endParaRPr>
          </a:p>
        </xdr:txBody>
      </xdr:sp>
    </xdr:grpSp>
    <xdr:clientData/>
  </xdr:twoCellAnchor>
  <xdr:twoCellAnchor>
    <xdr:from>
      <xdr:col>3</xdr:col>
      <xdr:colOff>301625</xdr:colOff>
      <xdr:row>3</xdr:row>
      <xdr:rowOff>95250</xdr:rowOff>
    </xdr:from>
    <xdr:to>
      <xdr:col>6</xdr:col>
      <xdr:colOff>54737</xdr:colOff>
      <xdr:row>7</xdr:row>
      <xdr:rowOff>28194</xdr:rowOff>
    </xdr:to>
    <xdr:grpSp>
      <xdr:nvGrpSpPr>
        <xdr:cNvPr id="10267" name="Group 10266">
          <a:extLst>
            <a:ext uri="{FF2B5EF4-FFF2-40B4-BE49-F238E27FC236}">
              <a16:creationId xmlns:a16="http://schemas.microsoft.com/office/drawing/2014/main" id="{2717400D-2ED4-0ACB-ECBE-C375C2D11086}"/>
            </a:ext>
          </a:extLst>
        </xdr:cNvPr>
        <xdr:cNvGrpSpPr/>
      </xdr:nvGrpSpPr>
      <xdr:grpSpPr>
        <a:xfrm>
          <a:off x="2130425" y="666750"/>
          <a:ext cx="1581912" cy="694944"/>
          <a:chOff x="2009775" y="666750"/>
          <a:chExt cx="1581912" cy="694944"/>
        </a:xfrm>
      </xdr:grpSpPr>
      <xdr:sp macro="" textlink="">
        <xdr:nvSpPr>
          <xdr:cNvPr id="10240" name="Rectangle: Rounded Corners 10239">
            <a:extLst>
              <a:ext uri="{FF2B5EF4-FFF2-40B4-BE49-F238E27FC236}">
                <a16:creationId xmlns:a16="http://schemas.microsoft.com/office/drawing/2014/main" id="{1B54FD47-BE3C-283A-17DE-35EA619C3B82}"/>
              </a:ext>
            </a:extLst>
          </xdr:cNvPr>
          <xdr:cNvSpPr/>
        </xdr:nvSpPr>
        <xdr:spPr>
          <a:xfrm>
            <a:off x="2009775" y="666750"/>
            <a:ext cx="1581912" cy="694944"/>
          </a:xfrm>
          <a:prstGeom prst="roundRect">
            <a:avLst/>
          </a:prstGeom>
          <a:gradFill flip="none" rotWithShape="1">
            <a:gsLst>
              <a:gs pos="0">
                <a:schemeClr val="accent2">
                  <a:lumMod val="75000"/>
                </a:schemeClr>
              </a:gs>
              <a:gs pos="48000">
                <a:srgbClr val="002060">
                  <a:alpha val="62000"/>
                </a:srgbClr>
              </a:gs>
              <a:gs pos="100000">
                <a:srgbClr val="002060"/>
              </a:gs>
            </a:gsLst>
            <a:lin ang="90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46" name="Oval 10245">
            <a:extLst>
              <a:ext uri="{FF2B5EF4-FFF2-40B4-BE49-F238E27FC236}">
                <a16:creationId xmlns:a16="http://schemas.microsoft.com/office/drawing/2014/main" id="{0CFB5CAB-D84E-1FE0-3090-11EB84E4998B}"/>
              </a:ext>
            </a:extLst>
          </xdr:cNvPr>
          <xdr:cNvSpPr/>
        </xdr:nvSpPr>
        <xdr:spPr>
          <a:xfrm>
            <a:off x="2076451" y="817960"/>
            <a:ext cx="384174" cy="436373"/>
          </a:xfrm>
          <a:prstGeom prst="ellipse">
            <a:avLst/>
          </a:prstGeom>
          <a:solidFill>
            <a:schemeClr val="accent2">
              <a:lumMod val="7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50" name="TextBox 10249">
            <a:extLst>
              <a:ext uri="{FF2B5EF4-FFF2-40B4-BE49-F238E27FC236}">
                <a16:creationId xmlns:a16="http://schemas.microsoft.com/office/drawing/2014/main" id="{F70C3622-F75D-0A9D-9DE4-AD2299BD053B}"/>
              </a:ext>
            </a:extLst>
          </xdr:cNvPr>
          <xdr:cNvSpPr txBox="1"/>
        </xdr:nvSpPr>
        <xdr:spPr>
          <a:xfrm>
            <a:off x="2295525" y="1095375"/>
            <a:ext cx="12573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tx2">
                    <a:lumMod val="40000"/>
                    <a:lumOff val="60000"/>
                  </a:schemeClr>
                </a:solidFill>
              </a:rPr>
              <a:t>Tota</a:t>
            </a:r>
            <a:r>
              <a:rPr lang="en-US" sz="1000" b="1" baseline="0">
                <a:solidFill>
                  <a:schemeClr val="tx2">
                    <a:lumMod val="40000"/>
                    <a:lumOff val="60000"/>
                  </a:schemeClr>
                </a:solidFill>
              </a:rPr>
              <a:t>l </a:t>
            </a:r>
            <a:r>
              <a:rPr lang="en-US" sz="1200" b="1" baseline="0">
                <a:solidFill>
                  <a:schemeClr val="tx2">
                    <a:lumMod val="40000"/>
                    <a:lumOff val="60000"/>
                  </a:schemeClr>
                </a:solidFill>
              </a:rPr>
              <a:t>Revenue</a:t>
            </a:r>
            <a:endParaRPr lang="en-US" sz="1000" b="1">
              <a:solidFill>
                <a:schemeClr val="tx2">
                  <a:lumMod val="40000"/>
                  <a:lumOff val="60000"/>
                </a:schemeClr>
              </a:solidFill>
            </a:endParaRPr>
          </a:p>
        </xdr:txBody>
      </xdr:sp>
      <xdr:sp macro="" textlink="'analysis 3'!V16">
        <xdr:nvSpPr>
          <xdr:cNvPr id="10254" name="TextBox 10253">
            <a:extLst>
              <a:ext uri="{FF2B5EF4-FFF2-40B4-BE49-F238E27FC236}">
                <a16:creationId xmlns:a16="http://schemas.microsoft.com/office/drawing/2014/main" id="{D30BFE58-37C2-2957-1B30-CA6BECCC9349}"/>
              </a:ext>
            </a:extLst>
          </xdr:cNvPr>
          <xdr:cNvSpPr txBox="1"/>
        </xdr:nvSpPr>
        <xdr:spPr>
          <a:xfrm>
            <a:off x="2305049" y="723900"/>
            <a:ext cx="11811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ADF194-43CE-4BE4-BCC1-382FB7E9CC5D}" type="TxLink">
              <a:rPr lang="en-US" sz="1800" b="0" i="0" u="none" strike="noStrike">
                <a:solidFill>
                  <a:schemeClr val="bg1"/>
                </a:solidFill>
                <a:latin typeface="Calibri"/>
                <a:cs typeface="Calibri"/>
              </a:rPr>
              <a:pPr algn="ctr"/>
              <a:t>$427.9K</a:t>
            </a:fld>
            <a:endParaRPr lang="en-US" sz="1400" b="1">
              <a:solidFill>
                <a:schemeClr val="bg1"/>
              </a:solidFill>
            </a:endParaRPr>
          </a:p>
        </xdr:txBody>
      </xdr:sp>
    </xdr:grpSp>
    <xdr:clientData/>
  </xdr:twoCellAnchor>
  <xdr:twoCellAnchor>
    <xdr:from>
      <xdr:col>6</xdr:col>
      <xdr:colOff>422275</xdr:colOff>
      <xdr:row>3</xdr:row>
      <xdr:rowOff>95250</xdr:rowOff>
    </xdr:from>
    <xdr:to>
      <xdr:col>9</xdr:col>
      <xdr:colOff>175387</xdr:colOff>
      <xdr:row>7</xdr:row>
      <xdr:rowOff>28194</xdr:rowOff>
    </xdr:to>
    <xdr:grpSp>
      <xdr:nvGrpSpPr>
        <xdr:cNvPr id="10266" name="Group 10265">
          <a:extLst>
            <a:ext uri="{FF2B5EF4-FFF2-40B4-BE49-F238E27FC236}">
              <a16:creationId xmlns:a16="http://schemas.microsoft.com/office/drawing/2014/main" id="{516E9D49-5F21-3B61-E2AA-8FCAEA819ADF}"/>
            </a:ext>
          </a:extLst>
        </xdr:cNvPr>
        <xdr:cNvGrpSpPr/>
      </xdr:nvGrpSpPr>
      <xdr:grpSpPr>
        <a:xfrm>
          <a:off x="4079875" y="666750"/>
          <a:ext cx="1581912" cy="694944"/>
          <a:chOff x="3800475" y="666750"/>
          <a:chExt cx="1581912" cy="694944"/>
        </a:xfrm>
      </xdr:grpSpPr>
      <xdr:sp macro="" textlink="">
        <xdr:nvSpPr>
          <xdr:cNvPr id="61" name="Rectangle: Rounded Corners 60">
            <a:extLst>
              <a:ext uri="{FF2B5EF4-FFF2-40B4-BE49-F238E27FC236}">
                <a16:creationId xmlns:a16="http://schemas.microsoft.com/office/drawing/2014/main" id="{A9BA856C-B79E-8CF8-2AB9-7974A2D570AE}"/>
              </a:ext>
            </a:extLst>
          </xdr:cNvPr>
          <xdr:cNvSpPr/>
        </xdr:nvSpPr>
        <xdr:spPr>
          <a:xfrm>
            <a:off x="3800475" y="666750"/>
            <a:ext cx="1581912" cy="694944"/>
          </a:xfrm>
          <a:prstGeom prst="roundRect">
            <a:avLst/>
          </a:prstGeom>
          <a:gradFill flip="none" rotWithShape="1">
            <a:gsLst>
              <a:gs pos="0">
                <a:schemeClr val="accent4">
                  <a:lumMod val="75000"/>
                </a:schemeClr>
              </a:gs>
              <a:gs pos="48000">
                <a:srgbClr val="002060">
                  <a:alpha val="62000"/>
                </a:srgbClr>
              </a:gs>
              <a:gs pos="100000">
                <a:srgbClr val="002060"/>
              </a:gs>
            </a:gsLst>
            <a:lin ang="90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47" name="Oval 10246">
            <a:extLst>
              <a:ext uri="{FF2B5EF4-FFF2-40B4-BE49-F238E27FC236}">
                <a16:creationId xmlns:a16="http://schemas.microsoft.com/office/drawing/2014/main" id="{68FA87D6-A65F-CC8D-8ADD-250B121D402B}"/>
              </a:ext>
            </a:extLst>
          </xdr:cNvPr>
          <xdr:cNvSpPr/>
        </xdr:nvSpPr>
        <xdr:spPr>
          <a:xfrm>
            <a:off x="3876676" y="808435"/>
            <a:ext cx="370015" cy="420290"/>
          </a:xfrm>
          <a:prstGeom prst="ellipse">
            <a:avLst/>
          </a:prstGeom>
          <a:solidFill>
            <a:schemeClr val="accent4">
              <a:lumMod val="60000"/>
              <a:lumOff val="40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51" name="TextBox 10250">
            <a:extLst>
              <a:ext uri="{FF2B5EF4-FFF2-40B4-BE49-F238E27FC236}">
                <a16:creationId xmlns:a16="http://schemas.microsoft.com/office/drawing/2014/main" id="{74D7FBBE-8953-F1C2-2CF7-AA549786F19E}"/>
              </a:ext>
            </a:extLst>
          </xdr:cNvPr>
          <xdr:cNvSpPr txBox="1"/>
        </xdr:nvSpPr>
        <xdr:spPr>
          <a:xfrm>
            <a:off x="4105275" y="1052513"/>
            <a:ext cx="1247775" cy="223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2">
                    <a:lumMod val="40000"/>
                    <a:lumOff val="60000"/>
                  </a:schemeClr>
                </a:solidFill>
              </a:rPr>
              <a:t>Profit</a:t>
            </a:r>
            <a:r>
              <a:rPr lang="en-US" sz="1200" b="1" baseline="0">
                <a:solidFill>
                  <a:schemeClr val="tx2">
                    <a:lumMod val="40000"/>
                    <a:lumOff val="60000"/>
                  </a:schemeClr>
                </a:solidFill>
              </a:rPr>
              <a:t> Margin</a:t>
            </a:r>
            <a:endParaRPr lang="en-US" sz="1200" b="1">
              <a:solidFill>
                <a:schemeClr val="tx2">
                  <a:lumMod val="40000"/>
                  <a:lumOff val="60000"/>
                </a:schemeClr>
              </a:solidFill>
            </a:endParaRPr>
          </a:p>
        </xdr:txBody>
      </xdr:sp>
      <xdr:sp macro="" textlink="'analysis 3'!W16">
        <xdr:nvSpPr>
          <xdr:cNvPr id="10255" name="TextBox 10254">
            <a:extLst>
              <a:ext uri="{FF2B5EF4-FFF2-40B4-BE49-F238E27FC236}">
                <a16:creationId xmlns:a16="http://schemas.microsoft.com/office/drawing/2014/main" id="{5D8E5ACC-06E8-D1FF-27C6-C30B0238D2A9}"/>
              </a:ext>
            </a:extLst>
          </xdr:cNvPr>
          <xdr:cNvSpPr txBox="1"/>
        </xdr:nvSpPr>
        <xdr:spPr>
          <a:xfrm>
            <a:off x="4238624" y="733425"/>
            <a:ext cx="1133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8FFD41-2F63-46E3-B89E-4E8F240231A0}" type="TxLink">
              <a:rPr lang="en-US" sz="1800" b="0" i="0" u="none" strike="noStrike">
                <a:solidFill>
                  <a:schemeClr val="bg1"/>
                </a:solidFill>
                <a:latin typeface="Calibri"/>
                <a:cs typeface="Calibri"/>
              </a:rPr>
              <a:pPr algn="ctr"/>
              <a:t>$86.4K</a:t>
            </a:fld>
            <a:endParaRPr lang="en-US" sz="1400" b="1">
              <a:solidFill>
                <a:schemeClr val="bg1"/>
              </a:solidFill>
            </a:endParaRPr>
          </a:p>
        </xdr:txBody>
      </xdr:sp>
    </xdr:grpSp>
    <xdr:clientData/>
  </xdr:twoCellAnchor>
  <xdr:twoCellAnchor>
    <xdr:from>
      <xdr:col>9</xdr:col>
      <xdr:colOff>542925</xdr:colOff>
      <xdr:row>3</xdr:row>
      <xdr:rowOff>85725</xdr:rowOff>
    </xdr:from>
    <xdr:to>
      <xdr:col>12</xdr:col>
      <xdr:colOff>296037</xdr:colOff>
      <xdr:row>7</xdr:row>
      <xdr:rowOff>18669</xdr:rowOff>
    </xdr:to>
    <xdr:grpSp>
      <xdr:nvGrpSpPr>
        <xdr:cNvPr id="10265" name="Group 10264">
          <a:extLst>
            <a:ext uri="{FF2B5EF4-FFF2-40B4-BE49-F238E27FC236}">
              <a16:creationId xmlns:a16="http://schemas.microsoft.com/office/drawing/2014/main" id="{B5698BD2-9EE8-F567-D903-1AE65DD56A80}"/>
            </a:ext>
          </a:extLst>
        </xdr:cNvPr>
        <xdr:cNvGrpSpPr/>
      </xdr:nvGrpSpPr>
      <xdr:grpSpPr>
        <a:xfrm>
          <a:off x="6029325" y="657225"/>
          <a:ext cx="1581912" cy="694944"/>
          <a:chOff x="5676900" y="666750"/>
          <a:chExt cx="1581912" cy="694944"/>
        </a:xfrm>
      </xdr:grpSpPr>
      <xdr:sp macro="" textlink="">
        <xdr:nvSpPr>
          <xdr:cNvPr id="62" name="Rectangle: Rounded Corners 61">
            <a:extLst>
              <a:ext uri="{FF2B5EF4-FFF2-40B4-BE49-F238E27FC236}">
                <a16:creationId xmlns:a16="http://schemas.microsoft.com/office/drawing/2014/main" id="{B19F3089-6428-FD16-8228-3E1CCCBD2C63}"/>
              </a:ext>
            </a:extLst>
          </xdr:cNvPr>
          <xdr:cNvSpPr/>
        </xdr:nvSpPr>
        <xdr:spPr>
          <a:xfrm>
            <a:off x="5676900" y="666750"/>
            <a:ext cx="1581912" cy="694944"/>
          </a:xfrm>
          <a:prstGeom prst="roundRect">
            <a:avLst/>
          </a:prstGeom>
          <a:gradFill flip="none" rotWithShape="1">
            <a:gsLst>
              <a:gs pos="0">
                <a:srgbClr val="FF0000">
                  <a:alpha val="65000"/>
                </a:srgbClr>
              </a:gs>
              <a:gs pos="48000">
                <a:srgbClr val="002060">
                  <a:alpha val="62000"/>
                </a:srgbClr>
              </a:gs>
              <a:gs pos="100000">
                <a:srgbClr val="002060"/>
              </a:gs>
            </a:gsLst>
            <a:lin ang="90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48" name="Oval 10247">
            <a:extLst>
              <a:ext uri="{FF2B5EF4-FFF2-40B4-BE49-F238E27FC236}">
                <a16:creationId xmlns:a16="http://schemas.microsoft.com/office/drawing/2014/main" id="{891C7303-B350-5D01-2DEB-EC69455250EA}"/>
              </a:ext>
            </a:extLst>
          </xdr:cNvPr>
          <xdr:cNvSpPr/>
        </xdr:nvSpPr>
        <xdr:spPr>
          <a:xfrm>
            <a:off x="5715001" y="770335"/>
            <a:ext cx="411943" cy="467915"/>
          </a:xfrm>
          <a:prstGeom prst="ellipse">
            <a:avLst/>
          </a:prstGeom>
          <a:solidFill>
            <a:srgbClr val="FF0000">
              <a:alpha val="5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52" name="TextBox 10251">
            <a:extLst>
              <a:ext uri="{FF2B5EF4-FFF2-40B4-BE49-F238E27FC236}">
                <a16:creationId xmlns:a16="http://schemas.microsoft.com/office/drawing/2014/main" id="{E1F4D9EA-2EF8-E92B-6948-EAE4525772E4}"/>
              </a:ext>
            </a:extLst>
          </xdr:cNvPr>
          <xdr:cNvSpPr txBox="1"/>
        </xdr:nvSpPr>
        <xdr:spPr>
          <a:xfrm>
            <a:off x="6115049" y="1052513"/>
            <a:ext cx="1095376" cy="20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tx2">
                    <a:lumMod val="40000"/>
                    <a:lumOff val="60000"/>
                  </a:schemeClr>
                </a:solidFill>
                <a:effectLst/>
                <a:latin typeface="+mn-lt"/>
                <a:ea typeface="+mn-ea"/>
                <a:cs typeface="+mn-cs"/>
              </a:rPr>
              <a:t>% Profit</a:t>
            </a:r>
            <a:r>
              <a:rPr lang="en-US" sz="1100" b="1" baseline="0">
                <a:solidFill>
                  <a:schemeClr val="tx2">
                    <a:lumMod val="40000"/>
                    <a:lumOff val="60000"/>
                  </a:schemeClr>
                </a:solidFill>
                <a:effectLst/>
                <a:latin typeface="+mn-lt"/>
                <a:ea typeface="+mn-ea"/>
                <a:cs typeface="+mn-cs"/>
              </a:rPr>
              <a:t> Margin</a:t>
            </a:r>
            <a:endParaRPr lang="en-US" sz="1400">
              <a:solidFill>
                <a:schemeClr val="tx2">
                  <a:lumMod val="40000"/>
                  <a:lumOff val="60000"/>
                </a:schemeClr>
              </a:solidFill>
              <a:effectLst/>
            </a:endParaRPr>
          </a:p>
          <a:p>
            <a:pPr algn="ctr"/>
            <a:endParaRPr lang="en-US" sz="1400">
              <a:solidFill>
                <a:schemeClr val="tx2">
                  <a:lumMod val="40000"/>
                  <a:lumOff val="60000"/>
                </a:schemeClr>
              </a:solidFill>
            </a:endParaRPr>
          </a:p>
        </xdr:txBody>
      </xdr:sp>
      <xdr:sp macro="" textlink="'analysis 3'!X16">
        <xdr:nvSpPr>
          <xdr:cNvPr id="10256" name="TextBox 10255">
            <a:extLst>
              <a:ext uri="{FF2B5EF4-FFF2-40B4-BE49-F238E27FC236}">
                <a16:creationId xmlns:a16="http://schemas.microsoft.com/office/drawing/2014/main" id="{09D0F7BC-2DC9-3730-CD28-FC348E8ACBC1}"/>
              </a:ext>
            </a:extLst>
          </xdr:cNvPr>
          <xdr:cNvSpPr txBox="1"/>
        </xdr:nvSpPr>
        <xdr:spPr>
          <a:xfrm>
            <a:off x="6124575" y="742950"/>
            <a:ext cx="10858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F6F463-06C9-4427-95CA-5B4A69BB9574}" type="TxLink">
              <a:rPr lang="en-US" sz="1800" b="0" i="0" u="none" strike="noStrike">
                <a:solidFill>
                  <a:schemeClr val="bg1"/>
                </a:solidFill>
                <a:latin typeface="Calibri"/>
                <a:cs typeface="Calibri"/>
              </a:rPr>
              <a:pPr algn="ctr"/>
              <a:t>20.20%</a:t>
            </a:fld>
            <a:endParaRPr lang="en-US" sz="1400" b="1">
              <a:solidFill>
                <a:schemeClr val="bg1"/>
              </a:solidFill>
            </a:endParaRPr>
          </a:p>
        </xdr:txBody>
      </xdr:sp>
    </xdr:grpSp>
    <xdr:clientData/>
  </xdr:twoCellAnchor>
  <xdr:twoCellAnchor>
    <xdr:from>
      <xdr:col>12</xdr:col>
      <xdr:colOff>504825</xdr:colOff>
      <xdr:row>3</xdr:row>
      <xdr:rowOff>76200</xdr:rowOff>
    </xdr:from>
    <xdr:to>
      <xdr:col>18</xdr:col>
      <xdr:colOff>448553</xdr:colOff>
      <xdr:row>29</xdr:row>
      <xdr:rowOff>66675</xdr:rowOff>
    </xdr:to>
    <xdr:grpSp>
      <xdr:nvGrpSpPr>
        <xdr:cNvPr id="10264" name="Group 10263">
          <a:extLst>
            <a:ext uri="{FF2B5EF4-FFF2-40B4-BE49-F238E27FC236}">
              <a16:creationId xmlns:a16="http://schemas.microsoft.com/office/drawing/2014/main" id="{E88F8412-FEC8-59D9-30DC-9B8F88C00C85}"/>
            </a:ext>
          </a:extLst>
        </xdr:cNvPr>
        <xdr:cNvGrpSpPr/>
      </xdr:nvGrpSpPr>
      <xdr:grpSpPr>
        <a:xfrm>
          <a:off x="7820025" y="647700"/>
          <a:ext cx="3601328" cy="5019675"/>
          <a:chOff x="7800975" y="600075"/>
          <a:chExt cx="3601328" cy="5019675"/>
        </a:xfrm>
      </xdr:grpSpPr>
      <xdr:grpSp>
        <xdr:nvGrpSpPr>
          <xdr:cNvPr id="10262" name="Group 10261">
            <a:extLst>
              <a:ext uri="{FF2B5EF4-FFF2-40B4-BE49-F238E27FC236}">
                <a16:creationId xmlns:a16="http://schemas.microsoft.com/office/drawing/2014/main" id="{8E232617-0770-D472-C961-24C16C61F7F8}"/>
              </a:ext>
            </a:extLst>
          </xdr:cNvPr>
          <xdr:cNvGrpSpPr/>
        </xdr:nvGrpSpPr>
        <xdr:grpSpPr>
          <a:xfrm>
            <a:off x="7800975" y="600075"/>
            <a:ext cx="3162300" cy="5019675"/>
            <a:chOff x="7820025" y="447673"/>
            <a:chExt cx="3162300" cy="5181602"/>
          </a:xfrm>
        </xdr:grpSpPr>
        <xdr:sp macro="" textlink="">
          <xdr:nvSpPr>
            <xdr:cNvPr id="10257" name="Rectangle: Diagonal Corners Rounded 10256">
              <a:extLst>
                <a:ext uri="{FF2B5EF4-FFF2-40B4-BE49-F238E27FC236}">
                  <a16:creationId xmlns:a16="http://schemas.microsoft.com/office/drawing/2014/main" id="{2BB42706-A8E2-AA57-B2A5-FA8C8B1A85A6}"/>
                </a:ext>
              </a:extLst>
            </xdr:cNvPr>
            <xdr:cNvSpPr/>
          </xdr:nvSpPr>
          <xdr:spPr>
            <a:xfrm>
              <a:off x="7820025" y="447673"/>
              <a:ext cx="2167128" cy="5181602"/>
            </a:xfrm>
            <a:prstGeom prst="round2DiagRect">
              <a:avLst>
                <a:gd name="adj1" fmla="val 12272"/>
                <a:gd name="adj2" fmla="val 0"/>
              </a:avLst>
            </a:prstGeom>
            <a:gradFill flip="none" rotWithShape="1">
              <a:gsLst>
                <a:gs pos="5000">
                  <a:srgbClr val="002060"/>
                </a:gs>
                <a:gs pos="100000">
                  <a:srgbClr val="002060"/>
                </a:gs>
              </a:gsLst>
              <a:path path="shape">
                <a:fillToRect l="50000" t="50000" r="50000" b="5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58" name="Rectangle 10257">
              <a:extLst>
                <a:ext uri="{FF2B5EF4-FFF2-40B4-BE49-F238E27FC236}">
                  <a16:creationId xmlns:a16="http://schemas.microsoft.com/office/drawing/2014/main" id="{025E453C-E270-E90A-C1AA-32AB38AAA64C}"/>
                </a:ext>
              </a:extLst>
            </xdr:cNvPr>
            <xdr:cNvSpPr/>
          </xdr:nvSpPr>
          <xdr:spPr>
            <a:xfrm>
              <a:off x="9677400" y="704849"/>
              <a:ext cx="590550" cy="4695825"/>
            </a:xfrm>
            <a:prstGeom prst="rect">
              <a:avLst/>
            </a:prstGeom>
            <a:gradFill>
              <a:gsLst>
                <a:gs pos="0">
                  <a:srgbClr val="002060"/>
                </a:gs>
                <a:gs pos="100000">
                  <a:srgbClr val="002060"/>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59" name="Rectangle 10258">
              <a:extLst>
                <a:ext uri="{FF2B5EF4-FFF2-40B4-BE49-F238E27FC236}">
                  <a16:creationId xmlns:a16="http://schemas.microsoft.com/office/drawing/2014/main" id="{641BD622-DEF5-6EE4-D6DE-65E62A07B874}"/>
                </a:ext>
              </a:extLst>
            </xdr:cNvPr>
            <xdr:cNvSpPr/>
          </xdr:nvSpPr>
          <xdr:spPr>
            <a:xfrm>
              <a:off x="9829800" y="876299"/>
              <a:ext cx="590550" cy="4314826"/>
            </a:xfrm>
            <a:prstGeom prst="rect">
              <a:avLst/>
            </a:prstGeom>
            <a:gradFill>
              <a:gsLst>
                <a:gs pos="0">
                  <a:srgbClr val="002060"/>
                </a:gs>
                <a:gs pos="100000">
                  <a:srgbClr val="002060"/>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60" name="Rectangle 10259">
              <a:extLst>
                <a:ext uri="{FF2B5EF4-FFF2-40B4-BE49-F238E27FC236}">
                  <a16:creationId xmlns:a16="http://schemas.microsoft.com/office/drawing/2014/main" id="{AC1B43FE-02DB-B645-F303-402D354B98B4}"/>
                </a:ext>
              </a:extLst>
            </xdr:cNvPr>
            <xdr:cNvSpPr/>
          </xdr:nvSpPr>
          <xdr:spPr>
            <a:xfrm>
              <a:off x="9982200" y="1181099"/>
              <a:ext cx="676275" cy="3781426"/>
            </a:xfrm>
            <a:prstGeom prst="rect">
              <a:avLst/>
            </a:prstGeom>
            <a:gradFill>
              <a:gsLst>
                <a:gs pos="0">
                  <a:srgbClr val="002060"/>
                </a:gs>
                <a:gs pos="100000">
                  <a:srgbClr val="002060"/>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61" name="Rectangle 10260">
              <a:extLst>
                <a:ext uri="{FF2B5EF4-FFF2-40B4-BE49-F238E27FC236}">
                  <a16:creationId xmlns:a16="http://schemas.microsoft.com/office/drawing/2014/main" id="{77EAF4DC-46E1-CB75-E44B-264FE5200222}"/>
                </a:ext>
              </a:extLst>
            </xdr:cNvPr>
            <xdr:cNvSpPr/>
          </xdr:nvSpPr>
          <xdr:spPr>
            <a:xfrm>
              <a:off x="10325100" y="1743074"/>
              <a:ext cx="657225" cy="3019425"/>
            </a:xfrm>
            <a:prstGeom prst="rect">
              <a:avLst/>
            </a:prstGeom>
            <a:gradFill>
              <a:gsLst>
                <a:gs pos="0">
                  <a:srgbClr val="002060"/>
                </a:gs>
                <a:gs pos="100000">
                  <a:srgbClr val="002060"/>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263" name="Oval 10262">
            <a:extLst>
              <a:ext uri="{FF2B5EF4-FFF2-40B4-BE49-F238E27FC236}">
                <a16:creationId xmlns:a16="http://schemas.microsoft.com/office/drawing/2014/main" id="{6B374919-D7EE-139B-8DC3-C38770BAE472}"/>
              </a:ext>
            </a:extLst>
          </xdr:cNvPr>
          <xdr:cNvSpPr/>
        </xdr:nvSpPr>
        <xdr:spPr>
          <a:xfrm rot="21438258">
            <a:off x="10314376" y="1939787"/>
            <a:ext cx="1087927" cy="2679370"/>
          </a:xfrm>
          <a:prstGeom prst="ellipse">
            <a:avLst/>
          </a:prstGeom>
          <a:gradFill>
            <a:gsLst>
              <a:gs pos="55000">
                <a:srgbClr val="002060"/>
              </a:gs>
              <a:gs pos="0">
                <a:srgbClr val="002060"/>
              </a:gs>
              <a:gs pos="100000">
                <a:srgbClr val="002060"/>
              </a:gs>
            </a:gsLst>
            <a:path path="shape">
              <a:fillToRect l="50000" t="50000" r="50000" b="5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34</xdr:row>
      <xdr:rowOff>38099</xdr:rowOff>
    </xdr:from>
    <xdr:to>
      <xdr:col>0</xdr:col>
      <xdr:colOff>0</xdr:colOff>
      <xdr:row>42</xdr:row>
      <xdr:rowOff>85724</xdr:rowOff>
    </xdr:to>
    <xdr:sp macro="" textlink="">
      <xdr:nvSpPr>
        <xdr:cNvPr id="10273" name="Rectangle 10272">
          <a:extLst>
            <a:ext uri="{FF2B5EF4-FFF2-40B4-BE49-F238E27FC236}">
              <a16:creationId xmlns:a16="http://schemas.microsoft.com/office/drawing/2014/main" id="{216199D3-0B20-BC42-D504-FADDFA3F95E5}"/>
            </a:ext>
          </a:extLst>
        </xdr:cNvPr>
        <xdr:cNvSpPr/>
      </xdr:nvSpPr>
      <xdr:spPr>
        <a:xfrm>
          <a:off x="0" y="6591299"/>
          <a:ext cx="0" cy="15716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238125</xdr:colOff>
      <xdr:row>7</xdr:row>
      <xdr:rowOff>171449</xdr:rowOff>
    </xdr:from>
    <xdr:to>
      <xdr:col>12</xdr:col>
      <xdr:colOff>296036</xdr:colOff>
      <xdr:row>20</xdr:row>
      <xdr:rowOff>78485</xdr:rowOff>
    </xdr:to>
    <xdr:grpSp>
      <xdr:nvGrpSpPr>
        <xdr:cNvPr id="10307" name="Group 10306">
          <a:extLst>
            <a:ext uri="{FF2B5EF4-FFF2-40B4-BE49-F238E27FC236}">
              <a16:creationId xmlns:a16="http://schemas.microsoft.com/office/drawing/2014/main" id="{70A5A0DC-8B98-B758-B73C-82528607FA2B}"/>
            </a:ext>
          </a:extLst>
        </xdr:cNvPr>
        <xdr:cNvGrpSpPr/>
      </xdr:nvGrpSpPr>
      <xdr:grpSpPr>
        <a:xfrm>
          <a:off x="4505325" y="1504949"/>
          <a:ext cx="3105911" cy="2459736"/>
          <a:chOff x="4171950" y="1504949"/>
          <a:chExt cx="3439286" cy="2459736"/>
        </a:xfrm>
      </xdr:grpSpPr>
      <xdr:sp macro="" textlink="">
        <xdr:nvSpPr>
          <xdr:cNvPr id="10269" name="Rectangle 10268">
            <a:extLst>
              <a:ext uri="{FF2B5EF4-FFF2-40B4-BE49-F238E27FC236}">
                <a16:creationId xmlns:a16="http://schemas.microsoft.com/office/drawing/2014/main" id="{367DD68C-9BD5-FB55-A5FC-61D926B8BFF7}"/>
              </a:ext>
            </a:extLst>
          </xdr:cNvPr>
          <xdr:cNvSpPr/>
        </xdr:nvSpPr>
        <xdr:spPr>
          <a:xfrm>
            <a:off x="4286249" y="1504949"/>
            <a:ext cx="3324987" cy="245973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242" name="Option 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5040872" y="1533525"/>
                <a:ext cx="2190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6438900" y="1609725"/>
                <a:ext cx="1123950" cy="200025"/>
              </a:xfrm>
              <a:prstGeom prst="rect">
                <a:avLst/>
              </a:prstGeom>
              <a:noFill/>
              <a:ln>
                <a:noFill/>
              </a:ln>
              <a:extLst>
                <a:ext uri="{91240B29-F687-4F45-9708-019B960494DF}">
                  <a14:hiddenLine w="9525">
                    <a:noFill/>
                    <a:miter lim="800000"/>
                    <a:headEnd/>
                    <a:tailEnd/>
                  </a14:hiddenLine>
                </a:ext>
              </a:extLst>
            </xdr:spPr>
          </xdr:sp>
        </mc:Choice>
        <mc:Fallback/>
      </mc:AlternateContent>
      <xdr:graphicFrame macro="">
        <xdr:nvGraphicFramePr>
          <xdr:cNvPr id="59" name="Chart 58">
            <a:extLst>
              <a:ext uri="{FF2B5EF4-FFF2-40B4-BE49-F238E27FC236}">
                <a16:creationId xmlns:a16="http://schemas.microsoft.com/office/drawing/2014/main" id="{9DA89813-B08E-4208-AD18-1C14A24F44A6}"/>
              </a:ext>
            </a:extLst>
          </xdr:cNvPr>
          <xdr:cNvGraphicFramePr>
            <a:graphicFrameLocks/>
          </xdr:cNvGraphicFramePr>
        </xdr:nvGraphicFramePr>
        <xdr:xfrm>
          <a:off x="4171950" y="2552701"/>
          <a:ext cx="3409949" cy="1381124"/>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mc:Choice xmlns:a14="http://schemas.microsoft.com/office/drawing/2010/main" Requires="a14">
          <xdr:sp macro="" textlink="">
            <xdr:nvSpPr>
              <xdr:cNvPr id="10245" name="Option 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6168937" y="1552575"/>
                <a:ext cx="2190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278" name="TextBox 10277">
            <a:extLst>
              <a:ext uri="{FF2B5EF4-FFF2-40B4-BE49-F238E27FC236}">
                <a16:creationId xmlns:a16="http://schemas.microsoft.com/office/drawing/2014/main" id="{563288E5-D5DE-6F32-D8E5-115D9D937A07}"/>
              </a:ext>
            </a:extLst>
          </xdr:cNvPr>
          <xdr:cNvSpPr txBox="1"/>
        </xdr:nvSpPr>
        <xdr:spPr>
          <a:xfrm>
            <a:off x="4474408" y="1562100"/>
            <a:ext cx="571904"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Top</a:t>
            </a:r>
          </a:p>
        </xdr:txBody>
      </xdr:sp>
      <xdr:sp macro="" textlink="">
        <xdr:nvSpPr>
          <xdr:cNvPr id="10279" name="TextBox 10278">
            <a:extLst>
              <a:ext uri="{FF2B5EF4-FFF2-40B4-BE49-F238E27FC236}">
                <a16:creationId xmlns:a16="http://schemas.microsoft.com/office/drawing/2014/main" id="{0458D96D-FFD2-6154-3F3D-41651F1D0266}"/>
              </a:ext>
            </a:extLst>
          </xdr:cNvPr>
          <xdr:cNvSpPr txBox="1"/>
        </xdr:nvSpPr>
        <xdr:spPr>
          <a:xfrm>
            <a:off x="5220949" y="1581150"/>
            <a:ext cx="944454" cy="133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Bottom</a:t>
            </a:r>
          </a:p>
        </xdr:txBody>
      </xdr:sp>
      <xdr:sp macro="" textlink="'analysis 3'!N21">
        <xdr:nvSpPr>
          <xdr:cNvPr id="10280" name="TextBox 10279">
            <a:extLst>
              <a:ext uri="{FF2B5EF4-FFF2-40B4-BE49-F238E27FC236}">
                <a16:creationId xmlns:a16="http://schemas.microsoft.com/office/drawing/2014/main" id="{465A3F46-5622-947D-5C81-A8091BC5A4E1}"/>
              </a:ext>
            </a:extLst>
          </xdr:cNvPr>
          <xdr:cNvSpPr txBox="1"/>
        </xdr:nvSpPr>
        <xdr:spPr>
          <a:xfrm>
            <a:off x="4457699" y="1857374"/>
            <a:ext cx="2590801"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6DA9AF-E2E1-4211-A13D-555942F1CFB9}" type="TxLink">
              <a:rPr lang="en-US" sz="1400" b="1" i="0" u="none" strike="noStrike">
                <a:solidFill>
                  <a:srgbClr val="000000"/>
                </a:solidFill>
                <a:latin typeface="Calibri"/>
                <a:cs typeface="Calibri"/>
              </a:rPr>
              <a:pPr algn="ctr"/>
              <a:t>Least-5 profitable Locations</a:t>
            </a:fld>
            <a:endParaRPr lang="en-US" sz="1800" b="1"/>
          </a:p>
        </xdr:txBody>
      </xdr:sp>
      <xdr:sp macro="" textlink="">
        <xdr:nvSpPr>
          <xdr:cNvPr id="10282" name="Oval 10281">
            <a:extLst>
              <a:ext uri="{FF2B5EF4-FFF2-40B4-BE49-F238E27FC236}">
                <a16:creationId xmlns:a16="http://schemas.microsoft.com/office/drawing/2014/main" id="{80723736-ADE7-7B18-79B3-E4A4683D3628}"/>
              </a:ext>
            </a:extLst>
          </xdr:cNvPr>
          <xdr:cNvSpPr/>
        </xdr:nvSpPr>
        <xdr:spPr>
          <a:xfrm>
            <a:off x="4410075" y="1905000"/>
            <a:ext cx="141581" cy="16989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 3'!N22">
        <xdr:nvSpPr>
          <xdr:cNvPr id="10283" name="TextBox 10282">
            <a:extLst>
              <a:ext uri="{FF2B5EF4-FFF2-40B4-BE49-F238E27FC236}">
                <a16:creationId xmlns:a16="http://schemas.microsoft.com/office/drawing/2014/main" id="{72916BCB-2946-7A75-95F4-985DF483AB84}"/>
              </a:ext>
            </a:extLst>
          </xdr:cNvPr>
          <xdr:cNvSpPr txBox="1"/>
        </xdr:nvSpPr>
        <xdr:spPr>
          <a:xfrm>
            <a:off x="4581524" y="2019298"/>
            <a:ext cx="1123951" cy="609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3497D9E-25A7-43E6-B6BE-7F3D09528915}" type="TxLink">
              <a:rPr lang="en-US" sz="1200" b="0" i="0" u="none" strike="noStrike">
                <a:solidFill>
                  <a:srgbClr val="000000"/>
                </a:solidFill>
                <a:latin typeface="Calibri"/>
                <a:cs typeface="Calibri"/>
              </a:rPr>
              <a:pPr algn="l"/>
              <a:t>Total sales Location</a:t>
            </a:fld>
            <a:endParaRPr lang="en-US" sz="1800" b="0"/>
          </a:p>
        </xdr:txBody>
      </xdr:sp>
      <xdr:sp macro="" textlink="'analysis 3'!N23">
        <xdr:nvSpPr>
          <xdr:cNvPr id="10285" name="TextBox 10284">
            <a:extLst>
              <a:ext uri="{FF2B5EF4-FFF2-40B4-BE49-F238E27FC236}">
                <a16:creationId xmlns:a16="http://schemas.microsoft.com/office/drawing/2014/main" id="{0F741A17-FEC8-459C-BF18-AFB0DF92D20A}"/>
              </a:ext>
            </a:extLst>
          </xdr:cNvPr>
          <xdr:cNvSpPr txBox="1"/>
        </xdr:nvSpPr>
        <xdr:spPr>
          <a:xfrm>
            <a:off x="5695950" y="2038349"/>
            <a:ext cx="657226" cy="53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BFEF091-9BF4-4AAC-A3C6-AF026AE51074}" type="TxLink">
              <a:rPr lang="en-US" sz="2000" b="0" i="0" u="none" strike="noStrike">
                <a:solidFill>
                  <a:srgbClr val="002060"/>
                </a:solidFill>
                <a:latin typeface="Calibri"/>
                <a:cs typeface="Calibri"/>
              </a:rPr>
              <a:pPr algn="l"/>
              <a:t>20</a:t>
            </a:fld>
            <a:endParaRPr lang="en-US" sz="3600" b="0">
              <a:solidFill>
                <a:srgbClr val="002060"/>
              </a:solidFill>
            </a:endParaRPr>
          </a:p>
        </xdr:txBody>
      </xdr:sp>
      <xdr:sp macro="" textlink="">
        <xdr:nvSpPr>
          <xdr:cNvPr id="10286" name="Rectangle 10285">
            <a:extLst>
              <a:ext uri="{FF2B5EF4-FFF2-40B4-BE49-F238E27FC236}">
                <a16:creationId xmlns:a16="http://schemas.microsoft.com/office/drawing/2014/main" id="{B28E0F44-6BF1-C250-57FA-B08A520E7428}"/>
              </a:ext>
            </a:extLst>
          </xdr:cNvPr>
          <xdr:cNvSpPr/>
        </xdr:nvSpPr>
        <xdr:spPr>
          <a:xfrm>
            <a:off x="4438651" y="2124076"/>
            <a:ext cx="76199" cy="438149"/>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7030A0"/>
              </a:solidFill>
            </a:endParaRPr>
          </a:p>
        </xdr:txBody>
      </xdr:sp>
    </xdr:grpSp>
    <xdr:clientData/>
  </xdr:twoCellAnchor>
  <xdr:twoCellAnchor>
    <xdr:from>
      <xdr:col>0</xdr:col>
      <xdr:colOff>9525</xdr:colOff>
      <xdr:row>7</xdr:row>
      <xdr:rowOff>161925</xdr:rowOff>
    </xdr:from>
    <xdr:to>
      <xdr:col>0</xdr:col>
      <xdr:colOff>523875</xdr:colOff>
      <xdr:row>20</xdr:row>
      <xdr:rowOff>57150</xdr:rowOff>
    </xdr:to>
    <xdr:sp macro="" textlink="">
      <xdr:nvSpPr>
        <xdr:cNvPr id="10287" name="Rectangle: Diagonal Corners Rounded 10286">
          <a:extLst>
            <a:ext uri="{FF2B5EF4-FFF2-40B4-BE49-F238E27FC236}">
              <a16:creationId xmlns:a16="http://schemas.microsoft.com/office/drawing/2014/main" id="{D575222E-CE2D-A07F-44F8-3B8BF963ABB8}"/>
            </a:ext>
          </a:extLst>
        </xdr:cNvPr>
        <xdr:cNvSpPr/>
      </xdr:nvSpPr>
      <xdr:spPr>
        <a:xfrm>
          <a:off x="9525" y="1495425"/>
          <a:ext cx="514350" cy="2447925"/>
        </a:xfrm>
        <a:prstGeom prst="round2DiagRect">
          <a:avLst/>
        </a:prstGeom>
        <a:gradFill>
          <a:gsLst>
            <a:gs pos="4000">
              <a:srgbClr val="002060"/>
            </a:gs>
            <a:gs pos="47000">
              <a:schemeClr val="accent2">
                <a:lumMod val="60000"/>
                <a:lumOff val="40000"/>
              </a:schemeClr>
            </a:gs>
            <a:gs pos="100000">
              <a:srgbClr val="00206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b="1"/>
            <a:t>customer  analysis</a:t>
          </a:r>
        </a:p>
      </xdr:txBody>
    </xdr:sp>
    <xdr:clientData/>
  </xdr:twoCellAnchor>
  <xdr:twoCellAnchor editAs="oneCell">
    <xdr:from>
      <xdr:col>9</xdr:col>
      <xdr:colOff>590550</xdr:colOff>
      <xdr:row>4</xdr:row>
      <xdr:rowOff>116691</xdr:rowOff>
    </xdr:from>
    <xdr:to>
      <xdr:col>10</xdr:col>
      <xdr:colOff>364524</xdr:colOff>
      <xdr:row>6</xdr:row>
      <xdr:rowOff>18438</xdr:rowOff>
    </xdr:to>
    <xdr:pic>
      <xdr:nvPicPr>
        <xdr:cNvPr id="10289" name="Picture 10288">
          <a:extLst>
            <a:ext uri="{FF2B5EF4-FFF2-40B4-BE49-F238E27FC236}">
              <a16:creationId xmlns:a16="http://schemas.microsoft.com/office/drawing/2014/main" id="{B35BD95F-0DEC-DB96-4D76-DCB2EB06BB05}"/>
            </a:ext>
          </a:extLst>
        </xdr:cNvPr>
        <xdr:cNvPicPr>
          <a:picLocks noChangeAspect="1"/>
        </xdr:cNvPicPr>
      </xdr:nvPicPr>
      <xdr:blipFill>
        <a:blip xmlns:r="http://schemas.openxmlformats.org/officeDocument/2006/relationships" r:embed="rId2" cstate="print">
          <a:alphaModFix amt="86000"/>
          <a:extLst>
            <a:ext uri="{28A0092B-C50C-407E-A947-70E740481C1C}">
              <a14:useLocalDpi xmlns:a14="http://schemas.microsoft.com/office/drawing/2010/main" val="0"/>
            </a:ext>
          </a:extLst>
        </a:blip>
        <a:stretch>
          <a:fillRect/>
        </a:stretch>
      </xdr:blipFill>
      <xdr:spPr>
        <a:xfrm>
          <a:off x="6076950" y="878691"/>
          <a:ext cx="383574" cy="282747"/>
        </a:xfrm>
        <a:prstGeom prst="rect">
          <a:avLst/>
        </a:prstGeom>
        <a:noFill/>
      </xdr:spPr>
    </xdr:pic>
    <xdr:clientData/>
  </xdr:twoCellAnchor>
  <xdr:twoCellAnchor editAs="oneCell">
    <xdr:from>
      <xdr:col>0</xdr:col>
      <xdr:colOff>285750</xdr:colOff>
      <xdr:row>4</xdr:row>
      <xdr:rowOff>76200</xdr:rowOff>
    </xdr:from>
    <xdr:to>
      <xdr:col>0</xdr:col>
      <xdr:colOff>542925</xdr:colOff>
      <xdr:row>5</xdr:row>
      <xdr:rowOff>140496</xdr:rowOff>
    </xdr:to>
    <xdr:pic>
      <xdr:nvPicPr>
        <xdr:cNvPr id="10291" name="Picture 10290">
          <a:extLst>
            <a:ext uri="{FF2B5EF4-FFF2-40B4-BE49-F238E27FC236}">
              <a16:creationId xmlns:a16="http://schemas.microsoft.com/office/drawing/2014/main" id="{9D4C557A-8765-C92D-7B55-DF52DE776CDD}"/>
            </a:ext>
          </a:extLst>
        </xdr:cNvPr>
        <xdr:cNvPicPr>
          <a:picLocks noChangeAspect="1"/>
        </xdr:cNvPicPr>
      </xdr:nvPicPr>
      <xdr:blipFill>
        <a:blip xmlns:r="http://schemas.openxmlformats.org/officeDocument/2006/relationships" r:embed="rId3" cstate="print">
          <a:alphaModFix amt="86000"/>
          <a:extLst>
            <a:ext uri="{28A0092B-C50C-407E-A947-70E740481C1C}">
              <a14:useLocalDpi xmlns:a14="http://schemas.microsoft.com/office/drawing/2010/main" val="0"/>
            </a:ext>
          </a:extLst>
        </a:blip>
        <a:stretch>
          <a:fillRect/>
        </a:stretch>
      </xdr:blipFill>
      <xdr:spPr>
        <a:xfrm>
          <a:off x="285750" y="838200"/>
          <a:ext cx="257175" cy="254796"/>
        </a:xfrm>
        <a:prstGeom prst="rect">
          <a:avLst/>
        </a:prstGeom>
        <a:noFill/>
      </xdr:spPr>
    </xdr:pic>
    <xdr:clientData/>
  </xdr:twoCellAnchor>
  <xdr:twoCellAnchor editAs="oneCell">
    <xdr:from>
      <xdr:col>6</xdr:col>
      <xdr:colOff>514350</xdr:colOff>
      <xdr:row>4</xdr:row>
      <xdr:rowOff>104774</xdr:rowOff>
    </xdr:from>
    <xdr:to>
      <xdr:col>7</xdr:col>
      <xdr:colOff>197798</xdr:colOff>
      <xdr:row>6</xdr:row>
      <xdr:rowOff>4113</xdr:rowOff>
    </xdr:to>
    <xdr:pic>
      <xdr:nvPicPr>
        <xdr:cNvPr id="10293" name="Picture 10292">
          <a:extLst>
            <a:ext uri="{FF2B5EF4-FFF2-40B4-BE49-F238E27FC236}">
              <a16:creationId xmlns:a16="http://schemas.microsoft.com/office/drawing/2014/main" id="{281A8FAA-85A8-0399-B360-FE152BCABAFF}"/>
            </a:ext>
          </a:extLst>
        </xdr:cNvPr>
        <xdr:cNvPicPr>
          <a:picLocks noChangeAspect="1"/>
        </xdr:cNvPicPr>
      </xdr:nvPicPr>
      <xdr:blipFill>
        <a:blip xmlns:r="http://schemas.openxmlformats.org/officeDocument/2006/relationships" r:embed="rId4" cstate="print">
          <a:alphaModFix amt="86000"/>
          <a:extLst>
            <a:ext uri="{28A0092B-C50C-407E-A947-70E740481C1C}">
              <a14:useLocalDpi xmlns:a14="http://schemas.microsoft.com/office/drawing/2010/main" val="0"/>
            </a:ext>
          </a:extLst>
        </a:blip>
        <a:stretch>
          <a:fillRect/>
        </a:stretch>
      </xdr:blipFill>
      <xdr:spPr>
        <a:xfrm>
          <a:off x="4171950" y="866774"/>
          <a:ext cx="293048" cy="280339"/>
        </a:xfrm>
        <a:prstGeom prst="rect">
          <a:avLst/>
        </a:prstGeom>
        <a:noFill/>
      </xdr:spPr>
    </xdr:pic>
    <xdr:clientData/>
  </xdr:twoCellAnchor>
  <xdr:twoCellAnchor editAs="oneCell">
    <xdr:from>
      <xdr:col>3</xdr:col>
      <xdr:colOff>438149</xdr:colOff>
      <xdr:row>4</xdr:row>
      <xdr:rowOff>161924</xdr:rowOff>
    </xdr:from>
    <xdr:to>
      <xdr:col>4</xdr:col>
      <xdr:colOff>85114</xdr:colOff>
      <xdr:row>6</xdr:row>
      <xdr:rowOff>37489</xdr:rowOff>
    </xdr:to>
    <xdr:pic>
      <xdr:nvPicPr>
        <xdr:cNvPr id="10299" name="Picture 10298">
          <a:extLst>
            <a:ext uri="{FF2B5EF4-FFF2-40B4-BE49-F238E27FC236}">
              <a16:creationId xmlns:a16="http://schemas.microsoft.com/office/drawing/2014/main" id="{8B24BFA5-7CFF-D53B-0338-C573F971EA2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66949" y="923924"/>
          <a:ext cx="256565" cy="256565"/>
        </a:xfrm>
        <a:prstGeom prst="rect">
          <a:avLst/>
        </a:prstGeom>
      </xdr:spPr>
    </xdr:pic>
    <xdr:clientData/>
  </xdr:twoCellAnchor>
  <xdr:twoCellAnchor>
    <xdr:from>
      <xdr:col>0</xdr:col>
      <xdr:colOff>9525</xdr:colOff>
      <xdr:row>20</xdr:row>
      <xdr:rowOff>171450</xdr:rowOff>
    </xdr:from>
    <xdr:to>
      <xdr:col>0</xdr:col>
      <xdr:colOff>523875</xdr:colOff>
      <xdr:row>29</xdr:row>
      <xdr:rowOff>47625</xdr:rowOff>
    </xdr:to>
    <xdr:sp macro="" textlink="">
      <xdr:nvSpPr>
        <xdr:cNvPr id="10300" name="Rectangle: Diagonal Corners Rounded 10299">
          <a:extLst>
            <a:ext uri="{FF2B5EF4-FFF2-40B4-BE49-F238E27FC236}">
              <a16:creationId xmlns:a16="http://schemas.microsoft.com/office/drawing/2014/main" id="{69F1E398-4A95-9270-A402-877BD82FA44F}"/>
            </a:ext>
          </a:extLst>
        </xdr:cNvPr>
        <xdr:cNvSpPr/>
      </xdr:nvSpPr>
      <xdr:spPr>
        <a:xfrm>
          <a:off x="9525" y="4057650"/>
          <a:ext cx="514350" cy="1590675"/>
        </a:xfrm>
        <a:prstGeom prst="round2DiagRect">
          <a:avLst/>
        </a:prstGeom>
        <a:gradFill>
          <a:gsLst>
            <a:gs pos="4000">
              <a:srgbClr val="002060"/>
            </a:gs>
            <a:gs pos="47000">
              <a:schemeClr val="accent4">
                <a:lumMod val="75000"/>
              </a:schemeClr>
            </a:gs>
            <a:gs pos="100000">
              <a:srgbClr val="00206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2000" b="1"/>
            <a:t> Time</a:t>
          </a:r>
          <a:r>
            <a:rPr lang="en-US" sz="2000" b="1" baseline="0"/>
            <a:t> frame</a:t>
          </a:r>
          <a:endParaRPr lang="en-US" sz="2000" b="1"/>
        </a:p>
      </xdr:txBody>
    </xdr:sp>
    <xdr:clientData/>
  </xdr:twoCellAnchor>
  <xdr:twoCellAnchor>
    <xdr:from>
      <xdr:col>3</xdr:col>
      <xdr:colOff>485775</xdr:colOff>
      <xdr:row>12</xdr:row>
      <xdr:rowOff>47625</xdr:rowOff>
    </xdr:from>
    <xdr:to>
      <xdr:col>7</xdr:col>
      <xdr:colOff>276225</xdr:colOff>
      <xdr:row>20</xdr:row>
      <xdr:rowOff>85725</xdr:rowOff>
    </xdr:to>
    <xdr:graphicFrame macro="">
      <xdr:nvGraphicFramePr>
        <xdr:cNvPr id="10301" name="Chart 10300">
          <a:extLst>
            <a:ext uri="{FF2B5EF4-FFF2-40B4-BE49-F238E27FC236}">
              <a16:creationId xmlns:a16="http://schemas.microsoft.com/office/drawing/2014/main" id="{F9064C69-461A-4A16-81A6-E0C2F11D37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28575</xdr:colOff>
      <xdr:row>9</xdr:row>
      <xdr:rowOff>133350</xdr:rowOff>
    </xdr:from>
    <xdr:to>
      <xdr:col>5</xdr:col>
      <xdr:colOff>485775</xdr:colOff>
      <xdr:row>12</xdr:row>
      <xdr:rowOff>9524</xdr:rowOff>
    </xdr:to>
    <xdr:sp macro="" textlink="">
      <xdr:nvSpPr>
        <xdr:cNvPr id="10302" name="TextBox 10301">
          <a:extLst>
            <a:ext uri="{FF2B5EF4-FFF2-40B4-BE49-F238E27FC236}">
              <a16:creationId xmlns:a16="http://schemas.microsoft.com/office/drawing/2014/main" id="{F2668936-510A-7268-08C0-905379A9EC94}"/>
            </a:ext>
          </a:extLst>
        </xdr:cNvPr>
        <xdr:cNvSpPr txBox="1"/>
      </xdr:nvSpPr>
      <xdr:spPr>
        <a:xfrm>
          <a:off x="2466975" y="1847850"/>
          <a:ext cx="1066800" cy="44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Average</a:t>
          </a:r>
          <a:r>
            <a:rPr lang="en-US" sz="1100" b="0" baseline="0"/>
            <a:t> Customer age</a:t>
          </a:r>
          <a:endParaRPr lang="en-US" sz="1100" b="0"/>
        </a:p>
      </xdr:txBody>
    </xdr:sp>
    <xdr:clientData/>
  </xdr:twoCellAnchor>
  <xdr:twoCellAnchor>
    <xdr:from>
      <xdr:col>3</xdr:col>
      <xdr:colOff>590551</xdr:colOff>
      <xdr:row>9</xdr:row>
      <xdr:rowOff>161926</xdr:rowOff>
    </xdr:from>
    <xdr:to>
      <xdr:col>4</xdr:col>
      <xdr:colOff>62230</xdr:colOff>
      <xdr:row>12</xdr:row>
      <xdr:rowOff>28575</xdr:rowOff>
    </xdr:to>
    <xdr:sp macro="" textlink="">
      <xdr:nvSpPr>
        <xdr:cNvPr id="10303" name="Rectangle 10302">
          <a:extLst>
            <a:ext uri="{FF2B5EF4-FFF2-40B4-BE49-F238E27FC236}">
              <a16:creationId xmlns:a16="http://schemas.microsoft.com/office/drawing/2014/main" id="{A300793D-EE07-9177-6648-7842345D9C78}"/>
            </a:ext>
          </a:extLst>
        </xdr:cNvPr>
        <xdr:cNvSpPr/>
      </xdr:nvSpPr>
      <xdr:spPr>
        <a:xfrm>
          <a:off x="2419351" y="1876426"/>
          <a:ext cx="81279" cy="438149"/>
        </a:xfrm>
        <a:prstGeom prst="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7030A0"/>
            </a:solidFill>
          </a:endParaRPr>
        </a:p>
      </xdr:txBody>
    </xdr:sp>
    <xdr:clientData/>
  </xdr:twoCellAnchor>
  <xdr:twoCellAnchor>
    <xdr:from>
      <xdr:col>3</xdr:col>
      <xdr:colOff>581026</xdr:colOff>
      <xdr:row>7</xdr:row>
      <xdr:rowOff>142874</xdr:rowOff>
    </xdr:from>
    <xdr:to>
      <xdr:col>7</xdr:col>
      <xdr:colOff>28576</xdr:colOff>
      <xdr:row>8</xdr:row>
      <xdr:rowOff>190499</xdr:rowOff>
    </xdr:to>
    <xdr:sp macro="" textlink="'analysis 3'!N21">
      <xdr:nvSpPr>
        <xdr:cNvPr id="10304" name="TextBox 10303">
          <a:extLst>
            <a:ext uri="{FF2B5EF4-FFF2-40B4-BE49-F238E27FC236}">
              <a16:creationId xmlns:a16="http://schemas.microsoft.com/office/drawing/2014/main" id="{73A8BF0D-3B76-8ED5-6D3B-BDF64F8C4474}"/>
            </a:ext>
          </a:extLst>
        </xdr:cNvPr>
        <xdr:cNvSpPr txBox="1"/>
      </xdr:nvSpPr>
      <xdr:spPr>
        <a:xfrm>
          <a:off x="2409826" y="1476374"/>
          <a:ext cx="18859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profit by customer age</a:t>
          </a:r>
        </a:p>
      </xdr:txBody>
    </xdr:sp>
    <xdr:clientData/>
  </xdr:twoCellAnchor>
  <xdr:twoCellAnchor>
    <xdr:from>
      <xdr:col>3</xdr:col>
      <xdr:colOff>523875</xdr:colOff>
      <xdr:row>8</xdr:row>
      <xdr:rowOff>0</xdr:rowOff>
    </xdr:from>
    <xdr:to>
      <xdr:col>4</xdr:col>
      <xdr:colOff>57150</xdr:colOff>
      <xdr:row>8</xdr:row>
      <xdr:rowOff>171450</xdr:rowOff>
    </xdr:to>
    <xdr:sp macro="" textlink="">
      <xdr:nvSpPr>
        <xdr:cNvPr id="10305" name="Oval 10304">
          <a:extLst>
            <a:ext uri="{FF2B5EF4-FFF2-40B4-BE49-F238E27FC236}">
              <a16:creationId xmlns:a16="http://schemas.microsoft.com/office/drawing/2014/main" id="{D112A00D-8F46-684D-76E1-BF6FF4EC3CDA}"/>
            </a:ext>
          </a:extLst>
        </xdr:cNvPr>
        <xdr:cNvSpPr/>
      </xdr:nvSpPr>
      <xdr:spPr>
        <a:xfrm>
          <a:off x="2352675" y="1524000"/>
          <a:ext cx="142875" cy="17145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409575</xdr:colOff>
      <xdr:row>9</xdr:row>
      <xdr:rowOff>66674</xdr:rowOff>
    </xdr:from>
    <xdr:to>
      <xdr:col>6</xdr:col>
      <xdr:colOff>501015</xdr:colOff>
      <xdr:row>12</xdr:row>
      <xdr:rowOff>28576</xdr:rowOff>
    </xdr:to>
    <xdr:sp macro="" textlink="'analysis 3'!AD15">
      <xdr:nvSpPr>
        <xdr:cNvPr id="10306" name="TextBox 10305">
          <a:extLst>
            <a:ext uri="{FF2B5EF4-FFF2-40B4-BE49-F238E27FC236}">
              <a16:creationId xmlns:a16="http://schemas.microsoft.com/office/drawing/2014/main" id="{5F0AE1F4-5051-AA37-D2AE-07BF0183E99C}"/>
            </a:ext>
          </a:extLst>
        </xdr:cNvPr>
        <xdr:cNvSpPr txBox="1"/>
      </xdr:nvSpPr>
      <xdr:spPr>
        <a:xfrm>
          <a:off x="3457575" y="1781174"/>
          <a:ext cx="701040" cy="53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2E99B87-FE4C-4B41-BEE4-230B280E79E5}" type="TxLink">
            <a:rPr lang="en-US" sz="2400" b="0" i="0" u="none" strike="noStrike">
              <a:solidFill>
                <a:srgbClr val="002060"/>
              </a:solidFill>
              <a:latin typeface="Calibri"/>
              <a:cs typeface="Calibri"/>
            </a:rPr>
            <a:pPr algn="l"/>
            <a:t>46</a:t>
          </a:fld>
          <a:endParaRPr lang="en-US" sz="2400" b="0" i="0" u="none" strike="noStrike">
            <a:solidFill>
              <a:srgbClr val="002060"/>
            </a:solidFill>
            <a:latin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12</xdr:row>
          <xdr:rowOff>104775</xdr:rowOff>
        </xdr:from>
        <xdr:to>
          <xdr:col>3</xdr:col>
          <xdr:colOff>419100</xdr:colOff>
          <xdr:row>18</xdr:row>
          <xdr:rowOff>133350</xdr:rowOff>
        </xdr:to>
        <xdr:pic>
          <xdr:nvPicPr>
            <xdr:cNvPr id="9" name="Picture 8">
              <a:extLst>
                <a:ext uri="{FF2B5EF4-FFF2-40B4-BE49-F238E27FC236}">
                  <a16:creationId xmlns:a16="http://schemas.microsoft.com/office/drawing/2014/main" id="{EB4F120F-D68C-981D-1C06-D166B2EA819B}"/>
                </a:ext>
              </a:extLst>
            </xdr:cNvPr>
            <xdr:cNvPicPr>
              <a:picLocks noChangeAspect="1" noChangeArrowheads="1"/>
              <a:extLst>
                <a:ext uri="{84589F7E-364E-4C9E-8A38-B11213B215E9}">
                  <a14:cameraTool cellRange="'gender chart'!$H$9:$Q$18" spid="_x0000_s10320"/>
                </a:ext>
              </a:extLst>
            </xdr:cNvPicPr>
          </xdr:nvPicPr>
          <xdr:blipFill>
            <a:blip xmlns:r="http://schemas.openxmlformats.org/officeDocument/2006/relationships" r:embed="rId7"/>
            <a:srcRect/>
            <a:stretch>
              <a:fillRect/>
            </a:stretch>
          </xdr:blipFill>
          <xdr:spPr bwMode="auto">
            <a:xfrm>
              <a:off x="619125" y="2390775"/>
              <a:ext cx="1628775" cy="12477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381001</xdr:colOff>
      <xdr:row>7</xdr:row>
      <xdr:rowOff>95249</xdr:rowOff>
    </xdr:from>
    <xdr:to>
      <xdr:col>3</xdr:col>
      <xdr:colOff>438151</xdr:colOff>
      <xdr:row>8</xdr:row>
      <xdr:rowOff>142874</xdr:rowOff>
    </xdr:to>
    <xdr:sp macro="" textlink="'analysis 3'!N21">
      <xdr:nvSpPr>
        <xdr:cNvPr id="10" name="TextBox 9">
          <a:extLst>
            <a:ext uri="{FF2B5EF4-FFF2-40B4-BE49-F238E27FC236}">
              <a16:creationId xmlns:a16="http://schemas.microsoft.com/office/drawing/2014/main" id="{F74FAE04-AF81-BAC5-A520-D88FFA11C769}"/>
            </a:ext>
          </a:extLst>
        </xdr:cNvPr>
        <xdr:cNvSpPr txBox="1"/>
      </xdr:nvSpPr>
      <xdr:spPr>
        <a:xfrm>
          <a:off x="381001" y="1428749"/>
          <a:ext cx="18859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profit by gender</a:t>
          </a:r>
        </a:p>
      </xdr:txBody>
    </xdr:sp>
    <xdr:clientData/>
  </xdr:twoCellAnchor>
  <xdr:twoCellAnchor>
    <xdr:from>
      <xdr:col>0</xdr:col>
      <xdr:colOff>600075</xdr:colOff>
      <xdr:row>7</xdr:row>
      <xdr:rowOff>142875</xdr:rowOff>
    </xdr:from>
    <xdr:to>
      <xdr:col>1</xdr:col>
      <xdr:colOff>133350</xdr:colOff>
      <xdr:row>8</xdr:row>
      <xdr:rowOff>123825</xdr:rowOff>
    </xdr:to>
    <xdr:sp macro="" textlink="">
      <xdr:nvSpPr>
        <xdr:cNvPr id="11" name="Oval 10">
          <a:extLst>
            <a:ext uri="{FF2B5EF4-FFF2-40B4-BE49-F238E27FC236}">
              <a16:creationId xmlns:a16="http://schemas.microsoft.com/office/drawing/2014/main" id="{1CC3FC5E-204C-9328-D33E-3C33925BE9DC}"/>
            </a:ext>
          </a:extLst>
        </xdr:cNvPr>
        <xdr:cNvSpPr/>
      </xdr:nvSpPr>
      <xdr:spPr>
        <a:xfrm>
          <a:off x="600075" y="1476375"/>
          <a:ext cx="142875" cy="17145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38100</xdr:colOff>
      <xdr:row>9</xdr:row>
      <xdr:rowOff>123824</xdr:rowOff>
    </xdr:from>
    <xdr:to>
      <xdr:col>1</xdr:col>
      <xdr:colOff>200978</xdr:colOff>
      <xdr:row>10</xdr:row>
      <xdr:rowOff>114299</xdr:rowOff>
    </xdr:to>
    <xdr:sp macro="" textlink="">
      <xdr:nvSpPr>
        <xdr:cNvPr id="13" name="Rectangle 12">
          <a:extLst>
            <a:ext uri="{FF2B5EF4-FFF2-40B4-BE49-F238E27FC236}">
              <a16:creationId xmlns:a16="http://schemas.microsoft.com/office/drawing/2014/main" id="{0294DD4E-8639-4825-A86B-F2CB19D4E14B}"/>
            </a:ext>
          </a:extLst>
        </xdr:cNvPr>
        <xdr:cNvSpPr/>
      </xdr:nvSpPr>
      <xdr:spPr>
        <a:xfrm>
          <a:off x="647700" y="1838324"/>
          <a:ext cx="162878" cy="180975"/>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28575</xdr:colOff>
      <xdr:row>10</xdr:row>
      <xdr:rowOff>180975</xdr:rowOff>
    </xdr:from>
    <xdr:to>
      <xdr:col>1</xdr:col>
      <xdr:colOff>171450</xdr:colOff>
      <xdr:row>11</xdr:row>
      <xdr:rowOff>161925</xdr:rowOff>
    </xdr:to>
    <xdr:sp macro="" textlink="">
      <xdr:nvSpPr>
        <xdr:cNvPr id="14" name="Oval 13">
          <a:extLst>
            <a:ext uri="{FF2B5EF4-FFF2-40B4-BE49-F238E27FC236}">
              <a16:creationId xmlns:a16="http://schemas.microsoft.com/office/drawing/2014/main" id="{B86ABC01-3261-F336-D9A1-465970DDE7A7}"/>
            </a:ext>
          </a:extLst>
        </xdr:cNvPr>
        <xdr:cNvSpPr/>
      </xdr:nvSpPr>
      <xdr:spPr>
        <a:xfrm>
          <a:off x="638175" y="2085975"/>
          <a:ext cx="142875" cy="17145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352425</xdr:colOff>
      <xdr:row>9</xdr:row>
      <xdr:rowOff>85724</xdr:rowOff>
    </xdr:from>
    <xdr:to>
      <xdr:col>2</xdr:col>
      <xdr:colOff>400050</xdr:colOff>
      <xdr:row>10</xdr:row>
      <xdr:rowOff>133349</xdr:rowOff>
    </xdr:to>
    <xdr:sp macro="" textlink="'analysis 3'!Q25">
      <xdr:nvSpPr>
        <xdr:cNvPr id="15" name="TextBox 14">
          <a:extLst>
            <a:ext uri="{FF2B5EF4-FFF2-40B4-BE49-F238E27FC236}">
              <a16:creationId xmlns:a16="http://schemas.microsoft.com/office/drawing/2014/main" id="{B3FCC24F-1D1C-2C8A-FE14-95EC9D592FC9}"/>
            </a:ext>
          </a:extLst>
        </xdr:cNvPr>
        <xdr:cNvSpPr txBox="1"/>
      </xdr:nvSpPr>
      <xdr:spPr>
        <a:xfrm>
          <a:off x="962025" y="1800224"/>
          <a:ext cx="6572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t>Female</a:t>
          </a:r>
        </a:p>
      </xdr:txBody>
    </xdr:sp>
    <xdr:clientData/>
  </xdr:twoCellAnchor>
  <xdr:twoCellAnchor>
    <xdr:from>
      <xdr:col>1</xdr:col>
      <xdr:colOff>314326</xdr:colOff>
      <xdr:row>10</xdr:row>
      <xdr:rowOff>180974</xdr:rowOff>
    </xdr:from>
    <xdr:to>
      <xdr:col>2</xdr:col>
      <xdr:colOff>219076</xdr:colOff>
      <xdr:row>12</xdr:row>
      <xdr:rowOff>38099</xdr:rowOff>
    </xdr:to>
    <xdr:sp macro="" textlink="'analysis 3'!Q25">
      <xdr:nvSpPr>
        <xdr:cNvPr id="16" name="TextBox 15">
          <a:extLst>
            <a:ext uri="{FF2B5EF4-FFF2-40B4-BE49-F238E27FC236}">
              <a16:creationId xmlns:a16="http://schemas.microsoft.com/office/drawing/2014/main" id="{4BE9D317-44B8-69FB-36F0-2F3F5EA6B985}"/>
            </a:ext>
          </a:extLst>
        </xdr:cNvPr>
        <xdr:cNvSpPr txBox="1"/>
      </xdr:nvSpPr>
      <xdr:spPr>
        <a:xfrm>
          <a:off x="923926" y="2085974"/>
          <a:ext cx="5143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t>Male</a:t>
          </a:r>
        </a:p>
      </xdr:txBody>
    </xdr:sp>
    <xdr:clientData/>
  </xdr:twoCellAnchor>
  <xdr:twoCellAnchor>
    <xdr:from>
      <xdr:col>2</xdr:col>
      <xdr:colOff>381001</xdr:colOff>
      <xdr:row>9</xdr:row>
      <xdr:rowOff>104774</xdr:rowOff>
    </xdr:from>
    <xdr:to>
      <xdr:col>3</xdr:col>
      <xdr:colOff>285751</xdr:colOff>
      <xdr:row>10</xdr:row>
      <xdr:rowOff>152399</xdr:rowOff>
    </xdr:to>
    <xdr:sp macro="" textlink="'gender chart'!E5">
      <xdr:nvSpPr>
        <xdr:cNvPr id="17" name="TextBox 16">
          <a:extLst>
            <a:ext uri="{FF2B5EF4-FFF2-40B4-BE49-F238E27FC236}">
              <a16:creationId xmlns:a16="http://schemas.microsoft.com/office/drawing/2014/main" id="{B842709A-92C0-26C0-E059-2D25B22AF076}"/>
            </a:ext>
          </a:extLst>
        </xdr:cNvPr>
        <xdr:cNvSpPr txBox="1"/>
      </xdr:nvSpPr>
      <xdr:spPr>
        <a:xfrm>
          <a:off x="1600201" y="1819274"/>
          <a:ext cx="5143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FDDF959-B49D-4570-B78A-6F7A45DD8101}" type="TxLink">
            <a:rPr lang="en-US" sz="1400" b="1" i="0" u="none" strike="noStrike">
              <a:solidFill>
                <a:srgbClr val="00B050"/>
              </a:solidFill>
              <a:latin typeface="Calibri"/>
              <a:cs typeface="Calibri"/>
            </a:rPr>
            <a:pPr algn="l"/>
            <a:t>48%</a:t>
          </a:fld>
          <a:endParaRPr lang="en-US" sz="1200" b="1"/>
        </a:p>
      </xdr:txBody>
    </xdr:sp>
    <xdr:clientData/>
  </xdr:twoCellAnchor>
  <xdr:twoCellAnchor>
    <xdr:from>
      <xdr:col>2</xdr:col>
      <xdr:colOff>342901</xdr:colOff>
      <xdr:row>10</xdr:row>
      <xdr:rowOff>171449</xdr:rowOff>
    </xdr:from>
    <xdr:to>
      <xdr:col>3</xdr:col>
      <xdr:colOff>247651</xdr:colOff>
      <xdr:row>12</xdr:row>
      <xdr:rowOff>28574</xdr:rowOff>
    </xdr:to>
    <xdr:sp macro="" textlink="'gender chart'!$E$4">
      <xdr:nvSpPr>
        <xdr:cNvPr id="18" name="TextBox 17">
          <a:extLst>
            <a:ext uri="{FF2B5EF4-FFF2-40B4-BE49-F238E27FC236}">
              <a16:creationId xmlns:a16="http://schemas.microsoft.com/office/drawing/2014/main" id="{5244C01B-5B01-3F7A-F9F1-449AE4A76C80}"/>
            </a:ext>
          </a:extLst>
        </xdr:cNvPr>
        <xdr:cNvSpPr txBox="1"/>
      </xdr:nvSpPr>
      <xdr:spPr>
        <a:xfrm>
          <a:off x="1562101" y="2076449"/>
          <a:ext cx="5143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F8752F4-B04D-4C34-A3F1-82CA699AC6D1}" type="TxLink">
            <a:rPr lang="en-US" sz="1400" b="1" i="0" u="none" strike="noStrike">
              <a:solidFill>
                <a:srgbClr val="00B050"/>
              </a:solidFill>
              <a:latin typeface="Calibri"/>
              <a:cs typeface="Calibri"/>
            </a:rPr>
            <a:pPr algn="l"/>
            <a:t>52%</a:t>
          </a:fld>
          <a:endParaRPr lang="en-US" sz="1200" b="1"/>
        </a:p>
      </xdr:txBody>
    </xdr:sp>
    <xdr:clientData/>
  </xdr:twoCellAnchor>
  <xdr:twoCellAnchor>
    <xdr:from>
      <xdr:col>1</xdr:col>
      <xdr:colOff>238125</xdr:colOff>
      <xdr:row>20</xdr:row>
      <xdr:rowOff>161924</xdr:rowOff>
    </xdr:from>
    <xdr:to>
      <xdr:col>6</xdr:col>
      <xdr:colOff>200024</xdr:colOff>
      <xdr:row>22</xdr:row>
      <xdr:rowOff>19049</xdr:rowOff>
    </xdr:to>
    <xdr:sp macro="" textlink="'analysis 3'!N21">
      <xdr:nvSpPr>
        <xdr:cNvPr id="21" name="TextBox 20">
          <a:extLst>
            <a:ext uri="{FF2B5EF4-FFF2-40B4-BE49-F238E27FC236}">
              <a16:creationId xmlns:a16="http://schemas.microsoft.com/office/drawing/2014/main" id="{BFA25F44-8E30-53B9-3865-C40D649BAA16}"/>
            </a:ext>
          </a:extLst>
        </xdr:cNvPr>
        <xdr:cNvSpPr txBox="1"/>
      </xdr:nvSpPr>
      <xdr:spPr>
        <a:xfrm>
          <a:off x="847725" y="4048124"/>
          <a:ext cx="300989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profit</a:t>
          </a:r>
          <a:r>
            <a:rPr lang="en-US" sz="1200" b="1" baseline="0"/>
            <a:t> trend and MOM growth rate</a:t>
          </a:r>
          <a:endParaRPr lang="en-US" sz="1200" b="1"/>
        </a:p>
      </xdr:txBody>
    </xdr:sp>
    <xdr:clientData/>
  </xdr:twoCellAnchor>
  <xdr:twoCellAnchor>
    <xdr:from>
      <xdr:col>1</xdr:col>
      <xdr:colOff>85725</xdr:colOff>
      <xdr:row>21</xdr:row>
      <xdr:rowOff>19050</xdr:rowOff>
    </xdr:from>
    <xdr:to>
      <xdr:col>1</xdr:col>
      <xdr:colOff>228600</xdr:colOff>
      <xdr:row>22</xdr:row>
      <xdr:rowOff>0</xdr:rowOff>
    </xdr:to>
    <xdr:sp macro="" textlink="">
      <xdr:nvSpPr>
        <xdr:cNvPr id="22" name="Oval 21">
          <a:extLst>
            <a:ext uri="{FF2B5EF4-FFF2-40B4-BE49-F238E27FC236}">
              <a16:creationId xmlns:a16="http://schemas.microsoft.com/office/drawing/2014/main" id="{12B185D3-6991-5042-1A09-6020261797BE}"/>
            </a:ext>
          </a:extLst>
        </xdr:cNvPr>
        <xdr:cNvSpPr/>
      </xdr:nvSpPr>
      <xdr:spPr>
        <a:xfrm>
          <a:off x="695325" y="4095750"/>
          <a:ext cx="142875" cy="17145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219074</xdr:colOff>
      <xdr:row>20</xdr:row>
      <xdr:rowOff>152399</xdr:rowOff>
    </xdr:from>
    <xdr:to>
      <xdr:col>12</xdr:col>
      <xdr:colOff>266700</xdr:colOff>
      <xdr:row>28</xdr:row>
      <xdr:rowOff>180975</xdr:rowOff>
    </xdr:to>
    <xdr:graphicFrame macro="">
      <xdr:nvGraphicFramePr>
        <xdr:cNvPr id="23" name="Chart 22">
          <a:extLst>
            <a:ext uri="{FF2B5EF4-FFF2-40B4-BE49-F238E27FC236}">
              <a16:creationId xmlns:a16="http://schemas.microsoft.com/office/drawing/2014/main" id="{1DB19027-7918-44A7-A0BD-90E6835546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504826</xdr:colOff>
      <xdr:row>20</xdr:row>
      <xdr:rowOff>142874</xdr:rowOff>
    </xdr:from>
    <xdr:to>
      <xdr:col>10</xdr:col>
      <xdr:colOff>238126</xdr:colOff>
      <xdr:row>21</xdr:row>
      <xdr:rowOff>190499</xdr:rowOff>
    </xdr:to>
    <xdr:sp macro="" textlink="'analysis 3'!N21">
      <xdr:nvSpPr>
        <xdr:cNvPr id="24" name="TextBox 23">
          <a:extLst>
            <a:ext uri="{FF2B5EF4-FFF2-40B4-BE49-F238E27FC236}">
              <a16:creationId xmlns:a16="http://schemas.microsoft.com/office/drawing/2014/main" id="{DBE813B9-D96E-7494-8FF2-A328E2E35459}"/>
            </a:ext>
          </a:extLst>
        </xdr:cNvPr>
        <xdr:cNvSpPr txBox="1"/>
      </xdr:nvSpPr>
      <xdr:spPr>
        <a:xfrm>
          <a:off x="4772026" y="4029074"/>
          <a:ext cx="15621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t>profit by weekday</a:t>
          </a:r>
        </a:p>
      </xdr:txBody>
    </xdr:sp>
    <xdr:clientData/>
  </xdr:twoCellAnchor>
  <xdr:twoCellAnchor>
    <xdr:from>
      <xdr:col>7</xdr:col>
      <xdr:colOff>314325</xdr:colOff>
      <xdr:row>21</xdr:row>
      <xdr:rowOff>0</xdr:rowOff>
    </xdr:from>
    <xdr:to>
      <xdr:col>7</xdr:col>
      <xdr:colOff>457200</xdr:colOff>
      <xdr:row>21</xdr:row>
      <xdr:rowOff>171450</xdr:rowOff>
    </xdr:to>
    <xdr:sp macro="" textlink="">
      <xdr:nvSpPr>
        <xdr:cNvPr id="25" name="Oval 24">
          <a:extLst>
            <a:ext uri="{FF2B5EF4-FFF2-40B4-BE49-F238E27FC236}">
              <a16:creationId xmlns:a16="http://schemas.microsoft.com/office/drawing/2014/main" id="{476EE314-63EB-363F-D865-19832856423F}"/>
            </a:ext>
          </a:extLst>
        </xdr:cNvPr>
        <xdr:cNvSpPr/>
      </xdr:nvSpPr>
      <xdr:spPr>
        <a:xfrm>
          <a:off x="4581525" y="4076700"/>
          <a:ext cx="142875" cy="17145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123825</xdr:colOff>
      <xdr:row>3</xdr:row>
      <xdr:rowOff>142874</xdr:rowOff>
    </xdr:from>
    <xdr:to>
      <xdr:col>15</xdr:col>
      <xdr:colOff>57150</xdr:colOff>
      <xdr:row>4</xdr:row>
      <xdr:rowOff>190499</xdr:rowOff>
    </xdr:to>
    <xdr:sp macro="" textlink="'analysis 3'!N21">
      <xdr:nvSpPr>
        <xdr:cNvPr id="27" name="TextBox 26">
          <a:extLst>
            <a:ext uri="{FF2B5EF4-FFF2-40B4-BE49-F238E27FC236}">
              <a16:creationId xmlns:a16="http://schemas.microsoft.com/office/drawing/2014/main" id="{ADFFCB96-188F-922B-431B-5698F050DCA6}"/>
            </a:ext>
          </a:extLst>
        </xdr:cNvPr>
        <xdr:cNvSpPr txBox="1"/>
      </xdr:nvSpPr>
      <xdr:spPr>
        <a:xfrm>
          <a:off x="8048625" y="714374"/>
          <a:ext cx="11525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95000"/>
                </a:schemeClr>
              </a:solidFill>
            </a:rPr>
            <a:t>products</a:t>
          </a:r>
          <a:r>
            <a:rPr lang="en-US" sz="1200" b="1" baseline="0">
              <a:solidFill>
                <a:schemeClr val="bg1">
                  <a:lumMod val="95000"/>
                </a:schemeClr>
              </a:solidFill>
            </a:rPr>
            <a:t> sold</a:t>
          </a:r>
          <a:endParaRPr lang="en-US" sz="1200" b="1">
            <a:solidFill>
              <a:schemeClr val="bg1">
                <a:lumMod val="95000"/>
              </a:schemeClr>
            </a:solidFill>
          </a:endParaRPr>
        </a:p>
      </xdr:txBody>
    </xdr:sp>
    <xdr:clientData/>
  </xdr:twoCellAnchor>
  <xdr:twoCellAnchor>
    <xdr:from>
      <xdr:col>23</xdr:col>
      <xdr:colOff>485777</xdr:colOff>
      <xdr:row>0</xdr:row>
      <xdr:rowOff>0</xdr:rowOff>
    </xdr:from>
    <xdr:to>
      <xdr:col>26</xdr:col>
      <xdr:colOff>123827</xdr:colOff>
      <xdr:row>0</xdr:row>
      <xdr:rowOff>0</xdr:rowOff>
    </xdr:to>
    <xdr:sp macro="" textlink="'analysis 3'!N21">
      <xdr:nvSpPr>
        <xdr:cNvPr id="28" name="TextBox 27">
          <a:extLst>
            <a:ext uri="{FF2B5EF4-FFF2-40B4-BE49-F238E27FC236}">
              <a16:creationId xmlns:a16="http://schemas.microsoft.com/office/drawing/2014/main" id="{F3958D2A-DF2C-EE33-2A76-01A0B484EEDF}"/>
            </a:ext>
          </a:extLst>
        </xdr:cNvPr>
        <xdr:cNvSpPr txBox="1"/>
      </xdr:nvSpPr>
      <xdr:spPr>
        <a:xfrm>
          <a:off x="14506577" y="0"/>
          <a:ext cx="1466850"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95000"/>
                </a:schemeClr>
              </a:solidFill>
            </a:rPr>
            <a:t>products</a:t>
          </a:r>
          <a:r>
            <a:rPr lang="en-US" sz="1200" b="1" baseline="0">
              <a:solidFill>
                <a:schemeClr val="bg1">
                  <a:lumMod val="95000"/>
                </a:schemeClr>
              </a:solidFill>
            </a:rPr>
            <a:t> sold</a:t>
          </a:r>
          <a:endParaRPr lang="en-US" sz="1200" b="1">
            <a:solidFill>
              <a:schemeClr val="bg1">
                <a:lumMod val="95000"/>
              </a:schemeClr>
            </a:solidFill>
          </a:endParaRPr>
        </a:p>
      </xdr:txBody>
    </xdr:sp>
    <xdr:clientData/>
  </xdr:twoCellAnchor>
  <xdr:twoCellAnchor>
    <xdr:from>
      <xdr:col>13</xdr:col>
      <xdr:colOff>200025</xdr:colOff>
      <xdr:row>4</xdr:row>
      <xdr:rowOff>161923</xdr:rowOff>
    </xdr:from>
    <xdr:to>
      <xdr:col>14</xdr:col>
      <xdr:colOff>514350</xdr:colOff>
      <xdr:row>7</xdr:row>
      <xdr:rowOff>171449</xdr:rowOff>
    </xdr:to>
    <xdr:sp macro="" textlink="'analysis 3'!N21">
      <xdr:nvSpPr>
        <xdr:cNvPr id="29" name="TextBox 28">
          <a:extLst>
            <a:ext uri="{FF2B5EF4-FFF2-40B4-BE49-F238E27FC236}">
              <a16:creationId xmlns:a16="http://schemas.microsoft.com/office/drawing/2014/main" id="{E95352A2-66E3-3D01-495B-A5A0CB432591}"/>
            </a:ext>
          </a:extLst>
        </xdr:cNvPr>
        <xdr:cNvSpPr txBox="1"/>
      </xdr:nvSpPr>
      <xdr:spPr>
        <a:xfrm>
          <a:off x="8124825" y="923923"/>
          <a:ext cx="923925" cy="581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lumMod val="95000"/>
                </a:schemeClr>
              </a:solidFill>
            </a:rPr>
            <a:t>product return rate</a:t>
          </a:r>
        </a:p>
      </xdr:txBody>
    </xdr:sp>
    <xdr:clientData/>
  </xdr:twoCellAnchor>
  <xdr:twoCellAnchor>
    <xdr:from>
      <xdr:col>13</xdr:col>
      <xdr:colOff>209550</xdr:colOff>
      <xdr:row>6</xdr:row>
      <xdr:rowOff>142874</xdr:rowOff>
    </xdr:from>
    <xdr:to>
      <xdr:col>14</xdr:col>
      <xdr:colOff>523875</xdr:colOff>
      <xdr:row>9</xdr:row>
      <xdr:rowOff>152400</xdr:rowOff>
    </xdr:to>
    <xdr:sp macro="" textlink="'analysis 3'!N21">
      <xdr:nvSpPr>
        <xdr:cNvPr id="30" name="TextBox 29">
          <a:extLst>
            <a:ext uri="{FF2B5EF4-FFF2-40B4-BE49-F238E27FC236}">
              <a16:creationId xmlns:a16="http://schemas.microsoft.com/office/drawing/2014/main" id="{B1603A9D-DD06-78AB-5638-2426320662AD}"/>
            </a:ext>
          </a:extLst>
        </xdr:cNvPr>
        <xdr:cNvSpPr txBox="1"/>
      </xdr:nvSpPr>
      <xdr:spPr>
        <a:xfrm>
          <a:off x="8134350" y="1285874"/>
          <a:ext cx="923925" cy="581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lumMod val="95000"/>
                </a:schemeClr>
              </a:solidFill>
            </a:rPr>
            <a:t>product refund rate</a:t>
          </a:r>
        </a:p>
      </xdr:txBody>
    </xdr:sp>
    <xdr:clientData/>
  </xdr:twoCellAnchor>
  <xdr:twoCellAnchor>
    <xdr:from>
      <xdr:col>13</xdr:col>
      <xdr:colOff>9525</xdr:colOff>
      <xdr:row>4</xdr:row>
      <xdr:rowOff>47625</xdr:rowOff>
    </xdr:from>
    <xdr:to>
      <xdr:col>13</xdr:col>
      <xdr:colOff>152400</xdr:colOff>
      <xdr:row>5</xdr:row>
      <xdr:rowOff>28575</xdr:rowOff>
    </xdr:to>
    <xdr:sp macro="" textlink="">
      <xdr:nvSpPr>
        <xdr:cNvPr id="31" name="Oval 30">
          <a:extLst>
            <a:ext uri="{FF2B5EF4-FFF2-40B4-BE49-F238E27FC236}">
              <a16:creationId xmlns:a16="http://schemas.microsoft.com/office/drawing/2014/main" id="{FEAA7820-4671-428C-EB1C-2C08E9CF85AD}"/>
            </a:ext>
          </a:extLst>
        </xdr:cNvPr>
        <xdr:cNvSpPr/>
      </xdr:nvSpPr>
      <xdr:spPr>
        <a:xfrm>
          <a:off x="7934325" y="809625"/>
          <a:ext cx="142875" cy="17145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66676</xdr:colOff>
      <xdr:row>5</xdr:row>
      <xdr:rowOff>114302</xdr:rowOff>
    </xdr:from>
    <xdr:to>
      <xdr:col>13</xdr:col>
      <xdr:colOff>171450</xdr:colOff>
      <xdr:row>7</xdr:row>
      <xdr:rowOff>28576</xdr:rowOff>
    </xdr:to>
    <xdr:sp macro="" textlink="">
      <xdr:nvSpPr>
        <xdr:cNvPr id="34" name="Rectangle 33">
          <a:extLst>
            <a:ext uri="{FF2B5EF4-FFF2-40B4-BE49-F238E27FC236}">
              <a16:creationId xmlns:a16="http://schemas.microsoft.com/office/drawing/2014/main" id="{47747CA7-25C2-B4B2-4852-6F2BD81DED89}"/>
            </a:ext>
          </a:extLst>
        </xdr:cNvPr>
        <xdr:cNvSpPr/>
      </xdr:nvSpPr>
      <xdr:spPr>
        <a:xfrm>
          <a:off x="7991476" y="1066802"/>
          <a:ext cx="104774" cy="295274"/>
        </a:xfrm>
        <a:prstGeom prst="rect">
          <a:avLst/>
        </a:prstGeom>
        <a:solidFill>
          <a:srgbClr val="0C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7030A0"/>
            </a:solidFill>
          </a:endParaRPr>
        </a:p>
      </xdr:txBody>
    </xdr:sp>
    <xdr:clientData/>
  </xdr:twoCellAnchor>
  <xdr:twoCellAnchor>
    <xdr:from>
      <xdr:col>22</xdr:col>
      <xdr:colOff>152401</xdr:colOff>
      <xdr:row>1</xdr:row>
      <xdr:rowOff>66676</xdr:rowOff>
    </xdr:from>
    <xdr:to>
      <xdr:col>22</xdr:col>
      <xdr:colOff>233680</xdr:colOff>
      <xdr:row>3</xdr:row>
      <xdr:rowOff>123825</xdr:rowOff>
    </xdr:to>
    <xdr:sp macro="" textlink="">
      <xdr:nvSpPr>
        <xdr:cNvPr id="35" name="Rectangle 34">
          <a:extLst>
            <a:ext uri="{FF2B5EF4-FFF2-40B4-BE49-F238E27FC236}">
              <a16:creationId xmlns:a16="http://schemas.microsoft.com/office/drawing/2014/main" id="{6B60F5A8-A172-6C45-6FB1-D59A8175CDFC}"/>
            </a:ext>
          </a:extLst>
        </xdr:cNvPr>
        <xdr:cNvSpPr/>
      </xdr:nvSpPr>
      <xdr:spPr>
        <a:xfrm>
          <a:off x="13563601" y="257176"/>
          <a:ext cx="81279" cy="438149"/>
        </a:xfrm>
        <a:prstGeom prst="rect">
          <a:avLst/>
        </a:prstGeom>
        <a:solidFill>
          <a:srgbClr val="0C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7030A0"/>
            </a:solidFill>
          </a:endParaRPr>
        </a:p>
      </xdr:txBody>
    </xdr:sp>
    <xdr:clientData/>
  </xdr:twoCellAnchor>
  <xdr:twoCellAnchor>
    <xdr:from>
      <xdr:col>13</xdr:col>
      <xdr:colOff>95251</xdr:colOff>
      <xdr:row>7</xdr:row>
      <xdr:rowOff>104776</xdr:rowOff>
    </xdr:from>
    <xdr:to>
      <xdr:col>13</xdr:col>
      <xdr:colOff>200025</xdr:colOff>
      <xdr:row>9</xdr:row>
      <xdr:rowOff>9525</xdr:rowOff>
    </xdr:to>
    <xdr:sp macro="" textlink="">
      <xdr:nvSpPr>
        <xdr:cNvPr id="36" name="Rectangle 35">
          <a:extLst>
            <a:ext uri="{FF2B5EF4-FFF2-40B4-BE49-F238E27FC236}">
              <a16:creationId xmlns:a16="http://schemas.microsoft.com/office/drawing/2014/main" id="{FBDCA11E-72DF-7A4D-A0B6-53353A4A8DC8}"/>
            </a:ext>
          </a:extLst>
        </xdr:cNvPr>
        <xdr:cNvSpPr/>
      </xdr:nvSpPr>
      <xdr:spPr>
        <a:xfrm>
          <a:off x="8020051" y="1438276"/>
          <a:ext cx="104774" cy="285749"/>
        </a:xfrm>
        <a:prstGeom prst="rect">
          <a:avLst/>
        </a:prstGeom>
        <a:solidFill>
          <a:srgbClr val="0C82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7030A0"/>
            </a:solidFill>
          </a:endParaRPr>
        </a:p>
      </xdr:txBody>
    </xdr:sp>
    <xdr:clientData/>
  </xdr:twoCellAnchor>
  <xdr:twoCellAnchor>
    <xdr:from>
      <xdr:col>15</xdr:col>
      <xdr:colOff>28575</xdr:colOff>
      <xdr:row>3</xdr:row>
      <xdr:rowOff>95249</xdr:rowOff>
    </xdr:from>
    <xdr:to>
      <xdr:col>16</xdr:col>
      <xdr:colOff>120015</xdr:colOff>
      <xdr:row>5</xdr:row>
      <xdr:rowOff>123825</xdr:rowOff>
    </xdr:to>
    <xdr:sp macro="" textlink="'analysis 3'!BE11">
      <xdr:nvSpPr>
        <xdr:cNvPr id="37" name="TextBox 36">
          <a:extLst>
            <a:ext uri="{FF2B5EF4-FFF2-40B4-BE49-F238E27FC236}">
              <a16:creationId xmlns:a16="http://schemas.microsoft.com/office/drawing/2014/main" id="{0A468601-C06F-ED32-5CE8-1E5DCBE88E0C}"/>
            </a:ext>
          </a:extLst>
        </xdr:cNvPr>
        <xdr:cNvSpPr txBox="1"/>
      </xdr:nvSpPr>
      <xdr:spPr>
        <a:xfrm>
          <a:off x="9172575" y="666749"/>
          <a:ext cx="701040"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564A226-0B72-4FB4-B5C3-4FE7534585B9}" type="TxLink">
            <a:rPr lang="en-US" sz="2000" b="0" i="0" u="none" strike="noStrike">
              <a:solidFill>
                <a:schemeClr val="bg1">
                  <a:lumMod val="85000"/>
                </a:schemeClr>
              </a:solidFill>
              <a:latin typeface="Calibri"/>
              <a:cs typeface="Calibri"/>
            </a:rPr>
            <a:pPr algn="l"/>
            <a:t>9</a:t>
          </a:fld>
          <a:endParaRPr lang="en-US" sz="4400" b="0" i="0" u="none" strike="noStrike">
            <a:solidFill>
              <a:schemeClr val="bg1">
                <a:lumMod val="85000"/>
              </a:schemeClr>
            </a:solidFill>
            <a:latin typeface="Calibri"/>
            <a:cs typeface="Calibri"/>
          </a:endParaRPr>
        </a:p>
      </xdr:txBody>
    </xdr:sp>
    <xdr:clientData/>
  </xdr:twoCellAnchor>
  <xdr:twoCellAnchor>
    <xdr:from>
      <xdr:col>24</xdr:col>
      <xdr:colOff>257175</xdr:colOff>
      <xdr:row>0</xdr:row>
      <xdr:rowOff>0</xdr:rowOff>
    </xdr:from>
    <xdr:to>
      <xdr:col>25</xdr:col>
      <xdr:colOff>348615</xdr:colOff>
      <xdr:row>0</xdr:row>
      <xdr:rowOff>0</xdr:rowOff>
    </xdr:to>
    <xdr:sp macro="" textlink="'analysis 3'!BE11">
      <xdr:nvSpPr>
        <xdr:cNvPr id="38" name="TextBox 37">
          <a:extLst>
            <a:ext uri="{FF2B5EF4-FFF2-40B4-BE49-F238E27FC236}">
              <a16:creationId xmlns:a16="http://schemas.microsoft.com/office/drawing/2014/main" id="{97771AFD-E1C2-DA78-64AB-A9BA2FD26DC0}"/>
            </a:ext>
          </a:extLst>
        </xdr:cNvPr>
        <xdr:cNvSpPr txBox="1"/>
      </xdr:nvSpPr>
      <xdr:spPr>
        <a:xfrm>
          <a:off x="14887575" y="0"/>
          <a:ext cx="701040"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564A226-0B72-4FB4-B5C3-4FE7534585B9}" type="TxLink">
            <a:rPr lang="en-US" sz="2000" b="0" i="0" u="none" strike="noStrike">
              <a:solidFill>
                <a:schemeClr val="bg1">
                  <a:lumMod val="85000"/>
                </a:schemeClr>
              </a:solidFill>
              <a:latin typeface="Calibri"/>
              <a:cs typeface="Calibri"/>
            </a:rPr>
            <a:pPr algn="l"/>
            <a:t>9</a:t>
          </a:fld>
          <a:endParaRPr lang="en-US" sz="4400" b="0" i="0" u="none" strike="noStrike">
            <a:solidFill>
              <a:schemeClr val="bg1">
                <a:lumMod val="85000"/>
              </a:schemeClr>
            </a:solidFill>
            <a:latin typeface="Calibri"/>
            <a:cs typeface="Calibri"/>
          </a:endParaRPr>
        </a:p>
      </xdr:txBody>
    </xdr:sp>
    <xdr:clientData/>
  </xdr:twoCellAnchor>
  <xdr:twoCellAnchor>
    <xdr:from>
      <xdr:col>15</xdr:col>
      <xdr:colOff>28575</xdr:colOff>
      <xdr:row>5</xdr:row>
      <xdr:rowOff>161924</xdr:rowOff>
    </xdr:from>
    <xdr:to>
      <xdr:col>16</xdr:col>
      <xdr:colOff>120015</xdr:colOff>
      <xdr:row>8</xdr:row>
      <xdr:rowOff>0</xdr:rowOff>
    </xdr:to>
    <xdr:sp macro="" textlink="'analysis 3'!BG11">
      <xdr:nvSpPr>
        <xdr:cNvPr id="39" name="TextBox 38">
          <a:extLst>
            <a:ext uri="{FF2B5EF4-FFF2-40B4-BE49-F238E27FC236}">
              <a16:creationId xmlns:a16="http://schemas.microsoft.com/office/drawing/2014/main" id="{C26E2939-8964-874E-CA58-23E62F4819DB}"/>
            </a:ext>
          </a:extLst>
        </xdr:cNvPr>
        <xdr:cNvSpPr txBox="1"/>
      </xdr:nvSpPr>
      <xdr:spPr>
        <a:xfrm>
          <a:off x="9172575" y="1114424"/>
          <a:ext cx="701040"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6DD2FB6-9BCD-48FB-9D79-130F578856BF}" type="TxLink">
            <a:rPr lang="en-US" sz="1600" b="0" i="0" u="none" strike="noStrike">
              <a:solidFill>
                <a:schemeClr val="bg1">
                  <a:lumMod val="85000"/>
                </a:schemeClr>
              </a:solidFill>
              <a:latin typeface="Calibri"/>
              <a:cs typeface="Calibri"/>
            </a:rPr>
            <a:pPr algn="l"/>
            <a:t>8.02%</a:t>
          </a:fld>
          <a:endParaRPr lang="en-US" sz="6000" b="0" i="0" u="none" strike="noStrike">
            <a:solidFill>
              <a:schemeClr val="bg1">
                <a:lumMod val="85000"/>
              </a:schemeClr>
            </a:solidFill>
            <a:latin typeface="Calibri"/>
            <a:cs typeface="Calibri"/>
          </a:endParaRPr>
        </a:p>
      </xdr:txBody>
    </xdr:sp>
    <xdr:clientData/>
  </xdr:twoCellAnchor>
  <xdr:twoCellAnchor>
    <xdr:from>
      <xdr:col>15</xdr:col>
      <xdr:colOff>47625</xdr:colOff>
      <xdr:row>7</xdr:row>
      <xdr:rowOff>95249</xdr:rowOff>
    </xdr:from>
    <xdr:to>
      <xdr:col>16</xdr:col>
      <xdr:colOff>139065</xdr:colOff>
      <xdr:row>9</xdr:row>
      <xdr:rowOff>123825</xdr:rowOff>
    </xdr:to>
    <xdr:sp macro="" textlink="'analysis 3'!BF11">
      <xdr:nvSpPr>
        <xdr:cNvPr id="40" name="TextBox 39">
          <a:extLst>
            <a:ext uri="{FF2B5EF4-FFF2-40B4-BE49-F238E27FC236}">
              <a16:creationId xmlns:a16="http://schemas.microsoft.com/office/drawing/2014/main" id="{61ACCF0A-0BD2-A8C5-5579-9E5CB28F656E}"/>
            </a:ext>
          </a:extLst>
        </xdr:cNvPr>
        <xdr:cNvSpPr txBox="1"/>
      </xdr:nvSpPr>
      <xdr:spPr>
        <a:xfrm>
          <a:off x="9191625" y="1428749"/>
          <a:ext cx="701040" cy="40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95C405C-B01B-4475-99BC-B72202886FBF}" type="TxLink">
            <a:rPr lang="en-US" sz="1600" b="0" i="0" u="none" strike="noStrike">
              <a:solidFill>
                <a:schemeClr val="bg1">
                  <a:lumMod val="85000"/>
                </a:schemeClr>
              </a:solidFill>
              <a:latin typeface="Calibri"/>
              <a:ea typeface="+mn-ea"/>
              <a:cs typeface="Calibri"/>
            </a:rPr>
            <a:pPr marL="0" indent="0" algn="l"/>
            <a:t>8.03%</a:t>
          </a:fld>
          <a:endParaRPr lang="en-US" sz="1600" b="0" i="0" u="none" strike="noStrike">
            <a:solidFill>
              <a:schemeClr val="bg1">
                <a:lumMod val="85000"/>
              </a:schemeClr>
            </a:solidFill>
            <a:latin typeface="Calibri"/>
            <a:ea typeface="+mn-ea"/>
            <a:cs typeface="Calibri"/>
          </a:endParaRPr>
        </a:p>
      </xdr:txBody>
    </xdr:sp>
    <xdr:clientData/>
  </xdr:twoCellAnchor>
  <xdr:twoCellAnchor>
    <xdr:from>
      <xdr:col>13</xdr:col>
      <xdr:colOff>19051</xdr:colOff>
      <xdr:row>11</xdr:row>
      <xdr:rowOff>190499</xdr:rowOff>
    </xdr:from>
    <xdr:to>
      <xdr:col>13</xdr:col>
      <xdr:colOff>561975</xdr:colOff>
      <xdr:row>13</xdr:row>
      <xdr:rowOff>47624</xdr:rowOff>
    </xdr:to>
    <xdr:sp macro="" textlink="'analysis 3'!N21">
      <xdr:nvSpPr>
        <xdr:cNvPr id="43" name="TextBox 42">
          <a:extLst>
            <a:ext uri="{FF2B5EF4-FFF2-40B4-BE49-F238E27FC236}">
              <a16:creationId xmlns:a16="http://schemas.microsoft.com/office/drawing/2014/main" id="{3D72A0F1-D648-82C7-7B1E-D0444AD851F0}"/>
            </a:ext>
          </a:extLst>
        </xdr:cNvPr>
        <xdr:cNvSpPr txBox="1"/>
      </xdr:nvSpPr>
      <xdr:spPr>
        <a:xfrm>
          <a:off x="7943851" y="2285999"/>
          <a:ext cx="54292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85000"/>
                </a:schemeClr>
              </a:solidFill>
            </a:rPr>
            <a:t>profit</a:t>
          </a:r>
        </a:p>
      </xdr:txBody>
    </xdr:sp>
    <xdr:clientData/>
  </xdr:twoCellAnchor>
  <mc:AlternateContent xmlns:mc="http://schemas.openxmlformats.org/markup-compatibility/2006">
    <mc:Choice xmlns:a14="http://schemas.microsoft.com/office/drawing/2010/main" Requires="a14">
      <xdr:twoCellAnchor editAs="oneCell">
        <xdr:from>
          <xdr:col>13</xdr:col>
          <xdr:colOff>533400</xdr:colOff>
          <xdr:row>12</xdr:row>
          <xdr:rowOff>19050</xdr:rowOff>
        </xdr:from>
        <xdr:to>
          <xdr:col>14</xdr:col>
          <xdr:colOff>142875</xdr:colOff>
          <xdr:row>13</xdr:row>
          <xdr:rowOff>19050</xdr:rowOff>
        </xdr:to>
        <xdr:sp macro="" textlink="">
          <xdr:nvSpPr>
            <xdr:cNvPr id="3" name="Option Button 31" hidden="1">
              <a:extLst>
                <a:ext uri="{63B3BB69-23CF-44E3-9099-C40C66FF867C}">
                  <a14:compatExt spid="_x0000_s10271"/>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428625</xdr:colOff>
          <xdr:row>12</xdr:row>
          <xdr:rowOff>9525</xdr:rowOff>
        </xdr:from>
        <xdr:to>
          <xdr:col>16</xdr:col>
          <xdr:colOff>38100</xdr:colOff>
          <xdr:row>13</xdr:row>
          <xdr:rowOff>9525</xdr:rowOff>
        </xdr:to>
        <xdr:sp macro="" textlink="">
          <xdr:nvSpPr>
            <xdr:cNvPr id="8" name="Option Button 32" hidden="1">
              <a:extLst>
                <a:ext uri="{63B3BB69-23CF-44E3-9099-C40C66FF867C}">
                  <a14:compatExt spid="_x0000_s10272"/>
                </a:ext>
                <a:ext uri="{FF2B5EF4-FFF2-40B4-BE49-F238E27FC236}">
                  <a16:creationId xmlns:a16="http://schemas.microsoft.com/office/drawing/2014/main" id="{00000000-0008-0000-0000-000008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304801</xdr:colOff>
      <xdr:row>11</xdr:row>
      <xdr:rowOff>171449</xdr:rowOff>
    </xdr:from>
    <xdr:to>
      <xdr:col>15</xdr:col>
      <xdr:colOff>447675</xdr:colOff>
      <xdr:row>13</xdr:row>
      <xdr:rowOff>28574</xdr:rowOff>
    </xdr:to>
    <xdr:sp macro="" textlink="'analysis 3'!N21">
      <xdr:nvSpPr>
        <xdr:cNvPr id="45" name="TextBox 44">
          <a:extLst>
            <a:ext uri="{FF2B5EF4-FFF2-40B4-BE49-F238E27FC236}">
              <a16:creationId xmlns:a16="http://schemas.microsoft.com/office/drawing/2014/main" id="{7FAB2C9F-DC6C-FFF8-147C-B2D547AE3EE4}"/>
            </a:ext>
          </a:extLst>
        </xdr:cNvPr>
        <xdr:cNvSpPr txBox="1"/>
      </xdr:nvSpPr>
      <xdr:spPr>
        <a:xfrm>
          <a:off x="8839201" y="2266949"/>
          <a:ext cx="752474"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85000"/>
                </a:schemeClr>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13</xdr:col>
          <xdr:colOff>9525</xdr:colOff>
          <xdr:row>11</xdr:row>
          <xdr:rowOff>28575</xdr:rowOff>
        </xdr:from>
        <xdr:to>
          <xdr:col>16</xdr:col>
          <xdr:colOff>200025</xdr:colOff>
          <xdr:row>14</xdr:row>
          <xdr:rowOff>38100</xdr:rowOff>
        </xdr:to>
        <xdr:sp macro="" textlink="">
          <xdr:nvSpPr>
            <xdr:cNvPr id="10275" name="Group Box 35" hidden="1">
              <a:extLst>
                <a:ext uri="{63B3BB69-23CF-44E3-9099-C40C66FF867C}">
                  <a14:compatExt spid="_x0000_s10275"/>
                </a:ext>
                <a:ext uri="{FF2B5EF4-FFF2-40B4-BE49-F238E27FC236}">
                  <a16:creationId xmlns:a16="http://schemas.microsoft.com/office/drawing/2014/main" id="{00000000-0008-0000-0000-00002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13</xdr:col>
      <xdr:colOff>28575</xdr:colOff>
      <xdr:row>11</xdr:row>
      <xdr:rowOff>28575</xdr:rowOff>
    </xdr:from>
    <xdr:to>
      <xdr:col>16</xdr:col>
      <xdr:colOff>180975</xdr:colOff>
      <xdr:row>14</xdr:row>
      <xdr:rowOff>28575</xdr:rowOff>
    </xdr:to>
    <xdr:sp macro="" textlink="">
      <xdr:nvSpPr>
        <xdr:cNvPr id="47" name="Rectangle 46">
          <a:extLst>
            <a:ext uri="{FF2B5EF4-FFF2-40B4-BE49-F238E27FC236}">
              <a16:creationId xmlns:a16="http://schemas.microsoft.com/office/drawing/2014/main" id="{54903500-72BF-4386-FED2-F47EA0C4C154}"/>
            </a:ext>
          </a:extLst>
        </xdr:cNvPr>
        <xdr:cNvSpPr/>
      </xdr:nvSpPr>
      <xdr:spPr>
        <a:xfrm>
          <a:off x="7953375" y="2124075"/>
          <a:ext cx="1981200" cy="571500"/>
        </a:xfrm>
        <a:prstGeom prst="rect">
          <a:avLst/>
        </a:prstGeom>
        <a:noFill/>
        <a:ln w="0">
          <a:solidFill>
            <a:srgbClr val="000C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0</xdr:colOff>
      <xdr:row>11</xdr:row>
      <xdr:rowOff>47625</xdr:rowOff>
    </xdr:from>
    <xdr:to>
      <xdr:col>16</xdr:col>
      <xdr:colOff>219075</xdr:colOff>
      <xdr:row>14</xdr:row>
      <xdr:rowOff>38100</xdr:rowOff>
    </xdr:to>
    <xdr:sp macro="" textlink="">
      <xdr:nvSpPr>
        <xdr:cNvPr id="48" name="Rectangle 47">
          <a:extLst>
            <a:ext uri="{FF2B5EF4-FFF2-40B4-BE49-F238E27FC236}">
              <a16:creationId xmlns:a16="http://schemas.microsoft.com/office/drawing/2014/main" id="{AFA0C9A2-81C7-BCB9-C621-0F0111418F09}"/>
            </a:ext>
          </a:extLst>
        </xdr:cNvPr>
        <xdr:cNvSpPr/>
      </xdr:nvSpPr>
      <xdr:spPr>
        <a:xfrm>
          <a:off x="7924800" y="2143125"/>
          <a:ext cx="2047875" cy="561975"/>
        </a:xfrm>
        <a:prstGeom prst="rect">
          <a:avLst/>
        </a:prstGeom>
        <a:noFill/>
        <a:ln w="0">
          <a:solidFill>
            <a:srgbClr val="000C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533400</xdr:colOff>
      <xdr:row>9</xdr:row>
      <xdr:rowOff>133350</xdr:rowOff>
    </xdr:from>
    <xdr:to>
      <xdr:col>17</xdr:col>
      <xdr:colOff>257175</xdr:colOff>
      <xdr:row>9</xdr:row>
      <xdr:rowOff>152400</xdr:rowOff>
    </xdr:to>
    <xdr:cxnSp macro="">
      <xdr:nvCxnSpPr>
        <xdr:cNvPr id="50" name="Straight Connector 49">
          <a:extLst>
            <a:ext uri="{FF2B5EF4-FFF2-40B4-BE49-F238E27FC236}">
              <a16:creationId xmlns:a16="http://schemas.microsoft.com/office/drawing/2014/main" id="{61429D54-6F63-3584-5A47-CD97B0F3E3B2}"/>
            </a:ext>
          </a:extLst>
        </xdr:cNvPr>
        <xdr:cNvCxnSpPr/>
      </xdr:nvCxnSpPr>
      <xdr:spPr>
        <a:xfrm flipV="1">
          <a:off x="7848600" y="1847850"/>
          <a:ext cx="2771775" cy="19050"/>
        </a:xfrm>
        <a:prstGeom prst="line">
          <a:avLst/>
        </a:prstGeom>
        <a:ln w="15875">
          <a:gradFill>
            <a:gsLst>
              <a:gs pos="0">
                <a:srgbClr val="0C82FF">
                  <a:alpha val="19000"/>
                </a:srgbClr>
              </a:gs>
              <a:gs pos="53000">
                <a:schemeClr val="bg1"/>
              </a:gs>
              <a:gs pos="100000">
                <a:srgbClr val="0C82FF"/>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533401</xdr:colOff>
      <xdr:row>14</xdr:row>
      <xdr:rowOff>123826</xdr:rowOff>
    </xdr:from>
    <xdr:to>
      <xdr:col>17</xdr:col>
      <xdr:colOff>352425</xdr:colOff>
      <xdr:row>22</xdr:row>
      <xdr:rowOff>9525</xdr:rowOff>
    </xdr:to>
    <xdr:graphicFrame macro="">
      <xdr:nvGraphicFramePr>
        <xdr:cNvPr id="12" name="Chart 11">
          <a:extLst>
            <a:ext uri="{FF2B5EF4-FFF2-40B4-BE49-F238E27FC236}">
              <a16:creationId xmlns:a16="http://schemas.microsoft.com/office/drawing/2014/main" id="{3E2B39D1-8ADE-46D4-9545-51A96C00B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209549</xdr:colOff>
      <xdr:row>13</xdr:row>
      <xdr:rowOff>133349</xdr:rowOff>
    </xdr:from>
    <xdr:to>
      <xdr:col>17</xdr:col>
      <xdr:colOff>314324</xdr:colOff>
      <xdr:row>14</xdr:row>
      <xdr:rowOff>180974</xdr:rowOff>
    </xdr:to>
    <xdr:sp macro="" textlink="'analysis 3'!BK26">
      <xdr:nvSpPr>
        <xdr:cNvPr id="19" name="TextBox 18">
          <a:extLst>
            <a:ext uri="{FF2B5EF4-FFF2-40B4-BE49-F238E27FC236}">
              <a16:creationId xmlns:a16="http://schemas.microsoft.com/office/drawing/2014/main" id="{D064EBD5-D0AB-163C-B060-A79CA055941E}"/>
            </a:ext>
          </a:extLst>
        </xdr:cNvPr>
        <xdr:cNvSpPr txBox="1"/>
      </xdr:nvSpPr>
      <xdr:spPr>
        <a:xfrm>
          <a:off x="8134349" y="2609849"/>
          <a:ext cx="25431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8AC008-BD54-4E09-BE14-6C079106B5DE}" type="TxLink">
            <a:rPr lang="en-US" sz="1200" b="1">
              <a:solidFill>
                <a:schemeClr val="bg1">
                  <a:lumMod val="95000"/>
                </a:schemeClr>
              </a:solidFill>
              <a:latin typeface="+mn-lt"/>
              <a:ea typeface="+mn-ea"/>
              <a:cs typeface="+mn-cs"/>
            </a:rPr>
            <a:pPr marL="0" indent="0" algn="ctr"/>
            <a:t>Top-5 Profitable products</a:t>
          </a:fld>
          <a:endParaRPr lang="en-US" sz="1200" b="1">
            <a:solidFill>
              <a:schemeClr val="bg1">
                <a:lumMod val="95000"/>
              </a:schemeClr>
            </a:solidFill>
            <a:latin typeface="+mn-lt"/>
            <a:ea typeface="+mn-ea"/>
            <a:cs typeface="+mn-cs"/>
          </a:endParaRPr>
        </a:p>
      </xdr:txBody>
    </xdr:sp>
    <xdr:clientData/>
  </xdr:twoCellAnchor>
  <xdr:twoCellAnchor>
    <xdr:from>
      <xdr:col>13</xdr:col>
      <xdr:colOff>38100</xdr:colOff>
      <xdr:row>14</xdr:row>
      <xdr:rowOff>9525</xdr:rowOff>
    </xdr:from>
    <xdr:to>
      <xdr:col>13</xdr:col>
      <xdr:colOff>180975</xdr:colOff>
      <xdr:row>14</xdr:row>
      <xdr:rowOff>180975</xdr:rowOff>
    </xdr:to>
    <xdr:sp macro="" textlink="">
      <xdr:nvSpPr>
        <xdr:cNvPr id="26" name="Oval 25">
          <a:extLst>
            <a:ext uri="{FF2B5EF4-FFF2-40B4-BE49-F238E27FC236}">
              <a16:creationId xmlns:a16="http://schemas.microsoft.com/office/drawing/2014/main" id="{0607BDDF-D286-848D-5E5A-318EA85D4259}"/>
            </a:ext>
          </a:extLst>
        </xdr:cNvPr>
        <xdr:cNvSpPr/>
      </xdr:nvSpPr>
      <xdr:spPr>
        <a:xfrm>
          <a:off x="7962900" y="2676525"/>
          <a:ext cx="142875" cy="17145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590550</xdr:colOff>
      <xdr:row>21</xdr:row>
      <xdr:rowOff>38100</xdr:rowOff>
    </xdr:from>
    <xdr:to>
      <xdr:col>17</xdr:col>
      <xdr:colOff>476250</xdr:colOff>
      <xdr:row>21</xdr:row>
      <xdr:rowOff>57150</xdr:rowOff>
    </xdr:to>
    <xdr:cxnSp macro="">
      <xdr:nvCxnSpPr>
        <xdr:cNvPr id="32" name="Straight Connector 31">
          <a:extLst>
            <a:ext uri="{FF2B5EF4-FFF2-40B4-BE49-F238E27FC236}">
              <a16:creationId xmlns:a16="http://schemas.microsoft.com/office/drawing/2014/main" id="{87A79D5F-5E28-E8B3-F429-E0C0A7CF87E6}"/>
            </a:ext>
          </a:extLst>
        </xdr:cNvPr>
        <xdr:cNvCxnSpPr/>
      </xdr:nvCxnSpPr>
      <xdr:spPr>
        <a:xfrm flipV="1">
          <a:off x="7905750" y="4114800"/>
          <a:ext cx="2933700" cy="19050"/>
        </a:xfrm>
        <a:prstGeom prst="line">
          <a:avLst/>
        </a:prstGeom>
        <a:ln w="15875">
          <a:gradFill>
            <a:gsLst>
              <a:gs pos="0">
                <a:srgbClr val="0C82FF">
                  <a:alpha val="19000"/>
                </a:srgbClr>
              </a:gs>
              <a:gs pos="53000">
                <a:schemeClr val="bg1"/>
              </a:gs>
              <a:gs pos="100000">
                <a:srgbClr val="0C82FF"/>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285750</xdr:colOff>
      <xdr:row>21</xdr:row>
      <xdr:rowOff>47624</xdr:rowOff>
    </xdr:from>
    <xdr:to>
      <xdr:col>16</xdr:col>
      <xdr:colOff>161926</xdr:colOff>
      <xdr:row>22</xdr:row>
      <xdr:rowOff>95249</xdr:rowOff>
    </xdr:to>
    <xdr:sp macro="" textlink="'analysis 3'!BK26">
      <xdr:nvSpPr>
        <xdr:cNvPr id="33" name="TextBox 32">
          <a:extLst>
            <a:ext uri="{FF2B5EF4-FFF2-40B4-BE49-F238E27FC236}">
              <a16:creationId xmlns:a16="http://schemas.microsoft.com/office/drawing/2014/main" id="{D1E72EB8-2AB2-BFE1-0293-DA05E9EE8139}"/>
            </a:ext>
          </a:extLst>
        </xdr:cNvPr>
        <xdr:cNvSpPr txBox="1"/>
      </xdr:nvSpPr>
      <xdr:spPr>
        <a:xfrm>
          <a:off x="8210550" y="4124324"/>
          <a:ext cx="170497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a:solidFill>
                <a:schemeClr val="bg1">
                  <a:lumMod val="95000"/>
                </a:schemeClr>
              </a:solidFill>
              <a:latin typeface="+mn-lt"/>
              <a:ea typeface="+mn-ea"/>
              <a:cs typeface="+mn-cs"/>
            </a:rPr>
            <a:t>Profit</a:t>
          </a:r>
          <a:r>
            <a:rPr lang="en-US" sz="1200" b="1" baseline="0">
              <a:solidFill>
                <a:schemeClr val="bg1">
                  <a:lumMod val="95000"/>
                </a:schemeClr>
              </a:solidFill>
              <a:latin typeface="+mn-lt"/>
              <a:ea typeface="+mn-ea"/>
              <a:cs typeface="+mn-cs"/>
            </a:rPr>
            <a:t> by category</a:t>
          </a:r>
          <a:endParaRPr lang="en-US" sz="1200" b="1">
            <a:solidFill>
              <a:schemeClr val="bg1">
                <a:lumMod val="95000"/>
              </a:schemeClr>
            </a:solidFill>
            <a:latin typeface="+mn-lt"/>
            <a:ea typeface="+mn-ea"/>
            <a:cs typeface="+mn-cs"/>
          </a:endParaRPr>
        </a:p>
      </xdr:txBody>
    </xdr:sp>
    <xdr:clientData/>
  </xdr:twoCellAnchor>
  <xdr:twoCellAnchor>
    <xdr:from>
      <xdr:col>13</xdr:col>
      <xdr:colOff>114300</xdr:colOff>
      <xdr:row>21</xdr:row>
      <xdr:rowOff>114300</xdr:rowOff>
    </xdr:from>
    <xdr:to>
      <xdr:col>13</xdr:col>
      <xdr:colOff>257175</xdr:colOff>
      <xdr:row>22</xdr:row>
      <xdr:rowOff>95250</xdr:rowOff>
    </xdr:to>
    <xdr:sp macro="" textlink="">
      <xdr:nvSpPr>
        <xdr:cNvPr id="41" name="Oval 40">
          <a:extLst>
            <a:ext uri="{FF2B5EF4-FFF2-40B4-BE49-F238E27FC236}">
              <a16:creationId xmlns:a16="http://schemas.microsoft.com/office/drawing/2014/main" id="{DAF9712C-D020-7407-7210-3C3770955D58}"/>
            </a:ext>
          </a:extLst>
        </xdr:cNvPr>
        <xdr:cNvSpPr/>
      </xdr:nvSpPr>
      <xdr:spPr>
        <a:xfrm>
          <a:off x="8039100" y="4191000"/>
          <a:ext cx="142875" cy="17145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221477</xdr:colOff>
      <xdr:row>22</xdr:row>
      <xdr:rowOff>98654</xdr:rowOff>
    </xdr:from>
    <xdr:to>
      <xdr:col>18</xdr:col>
      <xdr:colOff>44185</xdr:colOff>
      <xdr:row>32</xdr:row>
      <xdr:rowOff>157488</xdr:rowOff>
    </xdr:to>
    <xdr:sp macro="" textlink="">
      <xdr:nvSpPr>
        <xdr:cNvPr id="63" name="Oval 62">
          <a:extLst>
            <a:ext uri="{FF2B5EF4-FFF2-40B4-BE49-F238E27FC236}">
              <a16:creationId xmlns:a16="http://schemas.microsoft.com/office/drawing/2014/main" id="{6A0ACD43-7A0C-41BD-28C5-0C448C2998F1}"/>
            </a:ext>
          </a:extLst>
        </xdr:cNvPr>
        <xdr:cNvSpPr/>
      </xdr:nvSpPr>
      <xdr:spPr>
        <a:xfrm rot="1916143">
          <a:off x="9975077" y="4365854"/>
          <a:ext cx="1041908" cy="1963834"/>
        </a:xfrm>
        <a:prstGeom prst="ellipse">
          <a:avLst/>
        </a:prstGeom>
        <a:gradFill>
          <a:gsLst>
            <a:gs pos="55000">
              <a:srgbClr val="002060"/>
            </a:gs>
            <a:gs pos="0">
              <a:srgbClr val="002060"/>
            </a:gs>
            <a:gs pos="100000">
              <a:srgbClr val="002060"/>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533399</xdr:colOff>
      <xdr:row>22</xdr:row>
      <xdr:rowOff>76200</xdr:rowOff>
    </xdr:from>
    <xdr:to>
      <xdr:col>17</xdr:col>
      <xdr:colOff>352425</xdr:colOff>
      <xdr:row>29</xdr:row>
      <xdr:rowOff>33338</xdr:rowOff>
    </xdr:to>
    <xdr:graphicFrame macro="">
      <xdr:nvGraphicFramePr>
        <xdr:cNvPr id="42" name="Chart 41">
          <a:extLst>
            <a:ext uri="{FF2B5EF4-FFF2-40B4-BE49-F238E27FC236}">
              <a16:creationId xmlns:a16="http://schemas.microsoft.com/office/drawing/2014/main" id="{3002BE08-0675-4E85-A8E9-EEC78AD62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304800</xdr:colOff>
      <xdr:row>0</xdr:row>
      <xdr:rowOff>47625</xdr:rowOff>
    </xdr:from>
    <xdr:to>
      <xdr:col>7</xdr:col>
      <xdr:colOff>171450</xdr:colOff>
      <xdr:row>2</xdr:row>
      <xdr:rowOff>161925</xdr:rowOff>
    </xdr:to>
    <xdr:sp macro="" textlink="">
      <xdr:nvSpPr>
        <xdr:cNvPr id="10310" name="Rectangle 10309">
          <a:extLst>
            <a:ext uri="{FF2B5EF4-FFF2-40B4-BE49-F238E27FC236}">
              <a16:creationId xmlns:a16="http://schemas.microsoft.com/office/drawing/2014/main" id="{87D43CC1-C3EB-BC32-035B-26297515B0BE}"/>
            </a:ext>
          </a:extLst>
        </xdr:cNvPr>
        <xdr:cNvSpPr/>
      </xdr:nvSpPr>
      <xdr:spPr>
        <a:xfrm>
          <a:off x="304800" y="47625"/>
          <a:ext cx="4133850" cy="4953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aseline="0">
              <a:gradFill>
                <a:gsLst>
                  <a:gs pos="4000">
                    <a:srgbClr val="002060"/>
                  </a:gs>
                  <a:gs pos="78000">
                    <a:srgbClr val="0070C0"/>
                  </a:gs>
                </a:gsLst>
                <a:lin ang="5400000" scaled="1"/>
              </a:gradFill>
            </a:rPr>
            <a:t>TEND BUSSINESS DASHBOARD</a:t>
          </a:r>
          <a:endParaRPr lang="en-US" sz="2400">
            <a:gradFill>
              <a:gsLst>
                <a:gs pos="4000">
                  <a:srgbClr val="002060"/>
                </a:gs>
                <a:gs pos="78000">
                  <a:srgbClr val="0070C0"/>
                </a:gs>
              </a:gsLst>
              <a:lin ang="5400000" scaled="1"/>
            </a:gradFill>
          </a:endParaRPr>
        </a:p>
      </xdr:txBody>
    </xdr:sp>
    <xdr:clientData/>
  </xdr:twoCellAnchor>
  <xdr:twoCellAnchor>
    <xdr:from>
      <xdr:col>0</xdr:col>
      <xdr:colOff>609599</xdr:colOff>
      <xdr:row>21</xdr:row>
      <xdr:rowOff>9525</xdr:rowOff>
    </xdr:from>
    <xdr:to>
      <xdr:col>7</xdr:col>
      <xdr:colOff>66674</xdr:colOff>
      <xdr:row>29</xdr:row>
      <xdr:rowOff>19050</xdr:rowOff>
    </xdr:to>
    <xdr:graphicFrame macro="">
      <xdr:nvGraphicFramePr>
        <xdr:cNvPr id="10314" name="Chart 10313">
          <a:extLst>
            <a:ext uri="{FF2B5EF4-FFF2-40B4-BE49-F238E27FC236}">
              <a16:creationId xmlns:a16="http://schemas.microsoft.com/office/drawing/2014/main" id="{E118E80A-2A2E-4DBB-BABD-9C91C4473F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219076</xdr:colOff>
      <xdr:row>0</xdr:row>
      <xdr:rowOff>142875</xdr:rowOff>
    </xdr:from>
    <xdr:to>
      <xdr:col>20</xdr:col>
      <xdr:colOff>66676</xdr:colOff>
      <xdr:row>2</xdr:row>
      <xdr:rowOff>19050</xdr:rowOff>
    </xdr:to>
    <xdr:sp macro="[0]!HideShow" textlink="">
      <xdr:nvSpPr>
        <xdr:cNvPr id="10316" name="Rectangle: Diagonal Corners Rounded 10315">
          <a:extLst>
            <a:ext uri="{FF2B5EF4-FFF2-40B4-BE49-F238E27FC236}">
              <a16:creationId xmlns:a16="http://schemas.microsoft.com/office/drawing/2014/main" id="{2424EAFB-69AE-9058-2EB9-056623CEA01D}"/>
            </a:ext>
          </a:extLst>
        </xdr:cNvPr>
        <xdr:cNvSpPr/>
      </xdr:nvSpPr>
      <xdr:spPr>
        <a:xfrm>
          <a:off x="11191876" y="142875"/>
          <a:ext cx="1066800" cy="257175"/>
        </a:xfrm>
        <a:prstGeom prst="round2DiagRect">
          <a:avLst>
            <a:gd name="adj1" fmla="val 42593"/>
            <a:gd name="adj2" fmla="val 40741"/>
          </a:avLst>
        </a:prstGeom>
        <a:solidFill>
          <a:srgbClr val="8497B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Open</a:t>
          </a:r>
          <a:r>
            <a:rPr lang="en-US" sz="1400" baseline="0"/>
            <a:t> Filter</a:t>
          </a:r>
          <a:endParaRPr lang="en-US" sz="1400"/>
        </a:p>
      </xdr:txBody>
    </xdr:sp>
    <xdr:clientData/>
  </xdr:twoCellAnchor>
  <xdr:twoCellAnchor>
    <xdr:from>
      <xdr:col>14</xdr:col>
      <xdr:colOff>581025</xdr:colOff>
      <xdr:row>0</xdr:row>
      <xdr:rowOff>142875</xdr:rowOff>
    </xdr:from>
    <xdr:to>
      <xdr:col>20</xdr:col>
      <xdr:colOff>76201</xdr:colOff>
      <xdr:row>28</xdr:row>
      <xdr:rowOff>114300</xdr:rowOff>
    </xdr:to>
    <xdr:grpSp>
      <xdr:nvGrpSpPr>
        <xdr:cNvPr id="10318" name="Group 10317" hidden="1">
          <a:extLst>
            <a:ext uri="{FF2B5EF4-FFF2-40B4-BE49-F238E27FC236}">
              <a16:creationId xmlns:a16="http://schemas.microsoft.com/office/drawing/2014/main" id="{5DE187F8-D399-6EF1-0D85-4824CA91D6A4}"/>
            </a:ext>
          </a:extLst>
        </xdr:cNvPr>
        <xdr:cNvGrpSpPr/>
      </xdr:nvGrpSpPr>
      <xdr:grpSpPr>
        <a:xfrm>
          <a:off x="9115425" y="142875"/>
          <a:ext cx="3152776" cy="5381625"/>
          <a:chOff x="9115425" y="142875"/>
          <a:chExt cx="3152776" cy="5381625"/>
        </a:xfrm>
      </xdr:grpSpPr>
      <xdr:sp macro="" textlink="">
        <xdr:nvSpPr>
          <xdr:cNvPr id="10315" name="Rectangle: Diagonal Corners Rounded 10314" hidden="1">
            <a:extLst>
              <a:ext uri="{FF2B5EF4-FFF2-40B4-BE49-F238E27FC236}">
                <a16:creationId xmlns:a16="http://schemas.microsoft.com/office/drawing/2014/main" id="{B217EC19-3471-66CD-3341-A4C399E10B24}"/>
              </a:ext>
            </a:extLst>
          </xdr:cNvPr>
          <xdr:cNvSpPr/>
        </xdr:nvSpPr>
        <xdr:spPr>
          <a:xfrm>
            <a:off x="9115425" y="276225"/>
            <a:ext cx="2019301" cy="5248275"/>
          </a:xfrm>
          <a:prstGeom prst="round2Diag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10312" name="Month Name 5" hidden="1">
                <a:extLst>
                  <a:ext uri="{FF2B5EF4-FFF2-40B4-BE49-F238E27FC236}">
                    <a16:creationId xmlns:a16="http://schemas.microsoft.com/office/drawing/2014/main" id="{13A901C5-EB8E-4A34-A2BC-F89E6AF5D856}"/>
                  </a:ext>
                </a:extLst>
              </xdr:cNvPr>
              <xdr:cNvGraphicFramePr/>
            </xdr:nvGraphicFramePr>
            <xdr:xfrm>
              <a:off x="9267825" y="3457576"/>
              <a:ext cx="1828800" cy="1962150"/>
            </xdr:xfrm>
            <a:graphic>
              <a:graphicData uri="http://schemas.microsoft.com/office/drawing/2010/slicer">
                <sle:slicer xmlns:sle="http://schemas.microsoft.com/office/drawing/2010/slicer" name="Month Name 5"/>
              </a:graphicData>
            </a:graphic>
          </xdr:graphicFrame>
        </mc:Choice>
        <mc:Fallback>
          <xdr:sp macro="" textlink="">
            <xdr:nvSpPr>
              <xdr:cNvPr id="0" name=""/>
              <xdr:cNvSpPr>
                <a:spLocks noTextEdit="1"/>
              </xdr:cNvSpPr>
            </xdr:nvSpPr>
            <xdr:spPr>
              <a:xfrm>
                <a:off x="9267825" y="3457576"/>
                <a:ext cx="1828800" cy="1962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0313" name="Category 1" hidden="1">
                <a:extLst>
                  <a:ext uri="{FF2B5EF4-FFF2-40B4-BE49-F238E27FC236}">
                    <a16:creationId xmlns:a16="http://schemas.microsoft.com/office/drawing/2014/main" id="{233D9DC9-BDBB-49F7-849E-BC471CE51603}"/>
                  </a:ext>
                </a:extLst>
              </xdr:cNvPr>
              <xdr:cNvGraphicFramePr/>
            </xdr:nvGraphicFramePr>
            <xdr:xfrm>
              <a:off x="9229725" y="685800"/>
              <a:ext cx="1828800" cy="2524125"/>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9229725" y="685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 textlink="">
        <xdr:nvSpPr>
          <xdr:cNvPr id="10317" name="Rectangle: Diagonal Corners Rounded 10316" hidden="1">
            <a:extLst>
              <a:ext uri="{FF2B5EF4-FFF2-40B4-BE49-F238E27FC236}">
                <a16:creationId xmlns:a16="http://schemas.microsoft.com/office/drawing/2014/main" id="{DFB2AADC-DE81-0535-4BF8-4818FA669508}"/>
              </a:ext>
            </a:extLst>
          </xdr:cNvPr>
          <xdr:cNvSpPr/>
        </xdr:nvSpPr>
        <xdr:spPr>
          <a:xfrm>
            <a:off x="11201401" y="142875"/>
            <a:ext cx="1066800" cy="257175"/>
          </a:xfrm>
          <a:prstGeom prst="round2DiagRect">
            <a:avLst>
              <a:gd name="adj1" fmla="val 42593"/>
              <a:gd name="adj2" fmla="val 40741"/>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Close Filter</a:t>
            </a:r>
            <a:endParaRPr lang="en-US" sz="1400"/>
          </a:p>
        </xdr:txBody>
      </xdr:sp>
    </xdr:grpSp>
    <xdr:clientData/>
  </xdr:twoCellAnchor>
  <xdr:twoCellAnchor>
    <xdr:from>
      <xdr:col>7</xdr:col>
      <xdr:colOff>266700</xdr:colOff>
      <xdr:row>0</xdr:row>
      <xdr:rowOff>161925</xdr:rowOff>
    </xdr:from>
    <xdr:to>
      <xdr:col>9</xdr:col>
      <xdr:colOff>0</xdr:colOff>
      <xdr:row>2</xdr:row>
      <xdr:rowOff>85725</xdr:rowOff>
    </xdr:to>
    <xdr:sp macro="" textlink="">
      <xdr:nvSpPr>
        <xdr:cNvPr id="10319" name="Rectangle: Diagonal Corners Rounded 10318">
          <a:hlinkClick xmlns:r="http://schemas.openxmlformats.org/officeDocument/2006/relationships" r:id="rId12"/>
          <a:extLst>
            <a:ext uri="{FF2B5EF4-FFF2-40B4-BE49-F238E27FC236}">
              <a16:creationId xmlns:a16="http://schemas.microsoft.com/office/drawing/2014/main" id="{5202A8DC-3783-0B2D-77C8-D725AA229638}"/>
            </a:ext>
          </a:extLst>
        </xdr:cNvPr>
        <xdr:cNvSpPr/>
      </xdr:nvSpPr>
      <xdr:spPr>
        <a:xfrm>
          <a:off x="4533900" y="161925"/>
          <a:ext cx="952500" cy="304800"/>
        </a:xfrm>
        <a:prstGeom prst="round2DiagRect">
          <a:avLst>
            <a:gd name="adj1" fmla="val 44792"/>
            <a:gd name="adj2" fmla="val 43750"/>
          </a:avLst>
        </a:prstGeom>
        <a:gradFill flip="none" rotWithShape="1">
          <a:gsLst>
            <a:gs pos="0">
              <a:schemeClr val="accent4">
                <a:lumMod val="75000"/>
              </a:schemeClr>
            </a:gs>
            <a:gs pos="43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Time</a:t>
          </a:r>
          <a:r>
            <a:rPr lang="en-US" sz="1100" b="1" baseline="0"/>
            <a:t> Frame</a:t>
          </a:r>
          <a:endParaRPr lang="en-US" sz="1100" b="1"/>
        </a:p>
      </xdr:txBody>
    </xdr:sp>
    <xdr:clientData/>
  </xdr:twoCellAnchor>
  <xdr:twoCellAnchor>
    <xdr:from>
      <xdr:col>9</xdr:col>
      <xdr:colOff>452438</xdr:colOff>
      <xdr:row>0</xdr:row>
      <xdr:rowOff>114300</xdr:rowOff>
    </xdr:from>
    <xdr:to>
      <xdr:col>11</xdr:col>
      <xdr:colOff>185738</xdr:colOff>
      <xdr:row>2</xdr:row>
      <xdr:rowOff>38100</xdr:rowOff>
    </xdr:to>
    <xdr:sp macro="" textlink="">
      <xdr:nvSpPr>
        <xdr:cNvPr id="10320" name="Rectangle: Diagonal Corners Rounded 10319">
          <a:hlinkClick xmlns:r="http://schemas.openxmlformats.org/officeDocument/2006/relationships" r:id="rId13"/>
          <a:extLst>
            <a:ext uri="{FF2B5EF4-FFF2-40B4-BE49-F238E27FC236}">
              <a16:creationId xmlns:a16="http://schemas.microsoft.com/office/drawing/2014/main" id="{F7B9DC2A-42F9-1CBA-38E0-3852AF99EE24}"/>
            </a:ext>
          </a:extLst>
        </xdr:cNvPr>
        <xdr:cNvSpPr/>
      </xdr:nvSpPr>
      <xdr:spPr>
        <a:xfrm>
          <a:off x="5938838" y="114300"/>
          <a:ext cx="952500" cy="304800"/>
        </a:xfrm>
        <a:prstGeom prst="round2DiagRect">
          <a:avLst>
            <a:gd name="adj1" fmla="val 44792"/>
            <a:gd name="adj2" fmla="val 43750"/>
          </a:avLst>
        </a:prstGeom>
        <a:gradFill flip="none" rotWithShape="1">
          <a:gsLst>
            <a:gs pos="0">
              <a:srgbClr val="C00000">
                <a:alpha val="88000"/>
              </a:srgbClr>
            </a:gs>
            <a:gs pos="44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Store</a:t>
          </a:r>
        </a:p>
      </xdr:txBody>
    </xdr:sp>
    <xdr:clientData/>
  </xdr:twoCellAnchor>
  <xdr:twoCellAnchor>
    <xdr:from>
      <xdr:col>12</xdr:col>
      <xdr:colOff>28574</xdr:colOff>
      <xdr:row>0</xdr:row>
      <xdr:rowOff>138113</xdr:rowOff>
    </xdr:from>
    <xdr:to>
      <xdr:col>13</xdr:col>
      <xdr:colOff>495299</xdr:colOff>
      <xdr:row>2</xdr:row>
      <xdr:rowOff>61913</xdr:rowOff>
    </xdr:to>
    <xdr:sp macro="" textlink="">
      <xdr:nvSpPr>
        <xdr:cNvPr id="10321" name="Rectangle: Diagonal Corners Rounded 10320">
          <a:hlinkClick xmlns:r="http://schemas.openxmlformats.org/officeDocument/2006/relationships" r:id="rId14"/>
          <a:extLst>
            <a:ext uri="{FF2B5EF4-FFF2-40B4-BE49-F238E27FC236}">
              <a16:creationId xmlns:a16="http://schemas.microsoft.com/office/drawing/2014/main" id="{D5320702-CF9F-3E22-9F83-CCFCE667E9D8}"/>
            </a:ext>
          </a:extLst>
        </xdr:cNvPr>
        <xdr:cNvSpPr/>
      </xdr:nvSpPr>
      <xdr:spPr>
        <a:xfrm>
          <a:off x="7343774" y="138113"/>
          <a:ext cx="1076325" cy="304800"/>
        </a:xfrm>
        <a:prstGeom prst="round2DiagRect">
          <a:avLst>
            <a:gd name="adj1" fmla="val 44792"/>
            <a:gd name="adj2" fmla="val 43750"/>
          </a:avLst>
        </a:prstGeom>
        <a:gradFill flip="none" rotWithShape="1">
          <a:gsLst>
            <a:gs pos="0">
              <a:srgbClr val="C00000">
                <a:alpha val="88000"/>
              </a:srgbClr>
            </a:gs>
            <a:gs pos="44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00FF82"/>
              </a:solidFill>
            </a:rPr>
            <a:t>Profit</a:t>
          </a:r>
          <a:r>
            <a:rPr lang="en-US" sz="1300" b="1" baseline="0">
              <a:solidFill>
                <a:srgbClr val="00FF82"/>
              </a:solidFill>
            </a:rPr>
            <a:t> View</a:t>
          </a:r>
          <a:endParaRPr lang="en-US" sz="1300" b="1">
            <a:solidFill>
              <a:srgbClr val="00FF82"/>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0.00997</cdr:x>
      <cdr:y>0.05904</cdr:y>
    </cdr:from>
    <cdr:to>
      <cdr:x>0.51827</cdr:x>
      <cdr:y>0.92989</cdr:y>
    </cdr:to>
    <cdr:grpSp>
      <cdr:nvGrpSpPr>
        <cdr:cNvPr id="11" name="Group 10">
          <a:extLst xmlns:a="http://schemas.openxmlformats.org/drawingml/2006/main">
            <a:ext uri="{FF2B5EF4-FFF2-40B4-BE49-F238E27FC236}">
              <a16:creationId xmlns:a16="http://schemas.microsoft.com/office/drawing/2014/main" id="{662B252F-78EF-E3F3-37A0-2393491DDAEE}"/>
            </a:ext>
          </a:extLst>
        </cdr:cNvPr>
        <cdr:cNvGrpSpPr/>
      </cdr:nvGrpSpPr>
      <cdr:grpSpPr>
        <a:xfrm xmlns:a="http://schemas.openxmlformats.org/drawingml/2006/main">
          <a:off x="28575" y="76200"/>
          <a:ext cx="1457325" cy="1123951"/>
          <a:chOff x="28575" y="76200"/>
          <a:chExt cx="1457325" cy="1123951"/>
        </a:xfrm>
      </cdr:grpSpPr>
      <cdr:sp macro="" textlink="">
        <cdr:nvSpPr>
          <cdr:cNvPr id="3" name="Rectangle 2">
            <a:extLst xmlns:a="http://schemas.openxmlformats.org/drawingml/2006/main">
              <a:ext uri="{FF2B5EF4-FFF2-40B4-BE49-F238E27FC236}">
                <a16:creationId xmlns:a16="http://schemas.microsoft.com/office/drawing/2014/main" id="{7ACE18E7-8A9F-AD07-2043-0E66C26770B9}"/>
              </a:ext>
            </a:extLst>
          </cdr:cNvPr>
          <cdr:cNvSpPr/>
        </cdr:nvSpPr>
        <cdr:spPr>
          <a:xfrm xmlns:a="http://schemas.openxmlformats.org/drawingml/2006/main">
            <a:off x="28575" y="76200"/>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4" name="Rectangle 3">
            <a:extLst xmlns:a="http://schemas.openxmlformats.org/drawingml/2006/main">
              <a:ext uri="{FF2B5EF4-FFF2-40B4-BE49-F238E27FC236}">
                <a16:creationId xmlns:a16="http://schemas.microsoft.com/office/drawing/2014/main" id="{1B90D1F3-2218-182E-C7B0-7EA8A427C03C}"/>
              </a:ext>
            </a:extLst>
          </cdr:cNvPr>
          <cdr:cNvSpPr/>
        </cdr:nvSpPr>
        <cdr:spPr>
          <a:xfrm xmlns:a="http://schemas.openxmlformats.org/drawingml/2006/main">
            <a:off x="28575" y="221796"/>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5" name="Rectangle 4">
            <a:extLst xmlns:a="http://schemas.openxmlformats.org/drawingml/2006/main">
              <a:ext uri="{FF2B5EF4-FFF2-40B4-BE49-F238E27FC236}">
                <a16:creationId xmlns:a16="http://schemas.microsoft.com/office/drawing/2014/main" id="{62280903-17F1-54C5-5DF2-19C48512CD8D}"/>
              </a:ext>
            </a:extLst>
          </cdr:cNvPr>
          <cdr:cNvSpPr/>
        </cdr:nvSpPr>
        <cdr:spPr>
          <a:xfrm xmlns:a="http://schemas.openxmlformats.org/drawingml/2006/main">
            <a:off x="28575" y="367392"/>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6" name="Rectangle 5">
            <a:extLst xmlns:a="http://schemas.openxmlformats.org/drawingml/2006/main">
              <a:ext uri="{FF2B5EF4-FFF2-40B4-BE49-F238E27FC236}">
                <a16:creationId xmlns:a16="http://schemas.microsoft.com/office/drawing/2014/main" id="{2EE5F646-1492-57EE-E388-4C3073AAB869}"/>
              </a:ext>
            </a:extLst>
          </cdr:cNvPr>
          <cdr:cNvSpPr/>
        </cdr:nvSpPr>
        <cdr:spPr>
          <a:xfrm xmlns:a="http://schemas.openxmlformats.org/drawingml/2006/main">
            <a:off x="28575" y="512988"/>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7" name="Rectangle 6">
            <a:extLst xmlns:a="http://schemas.openxmlformats.org/drawingml/2006/main">
              <a:ext uri="{FF2B5EF4-FFF2-40B4-BE49-F238E27FC236}">
                <a16:creationId xmlns:a16="http://schemas.microsoft.com/office/drawing/2014/main" id="{258BDF17-743D-5C87-947F-D73F2C180391}"/>
              </a:ext>
            </a:extLst>
          </cdr:cNvPr>
          <cdr:cNvSpPr/>
        </cdr:nvSpPr>
        <cdr:spPr>
          <a:xfrm xmlns:a="http://schemas.openxmlformats.org/drawingml/2006/main">
            <a:off x="28575" y="658584"/>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8" name="Rectangle 7">
            <a:extLst xmlns:a="http://schemas.openxmlformats.org/drawingml/2006/main">
              <a:ext uri="{FF2B5EF4-FFF2-40B4-BE49-F238E27FC236}">
                <a16:creationId xmlns:a16="http://schemas.microsoft.com/office/drawing/2014/main" id="{B5946B05-EAC4-40F5-6255-6311E4EE7D89}"/>
              </a:ext>
            </a:extLst>
          </cdr:cNvPr>
          <cdr:cNvSpPr/>
        </cdr:nvSpPr>
        <cdr:spPr>
          <a:xfrm xmlns:a="http://schemas.openxmlformats.org/drawingml/2006/main">
            <a:off x="28575" y="804180"/>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9" name="Rectangle 8">
            <a:extLst xmlns:a="http://schemas.openxmlformats.org/drawingml/2006/main">
              <a:ext uri="{FF2B5EF4-FFF2-40B4-BE49-F238E27FC236}">
                <a16:creationId xmlns:a16="http://schemas.microsoft.com/office/drawing/2014/main" id="{3EEB8ECD-DB92-425E-43A3-67F1A232B445}"/>
              </a:ext>
            </a:extLst>
          </cdr:cNvPr>
          <cdr:cNvSpPr/>
        </cdr:nvSpPr>
        <cdr:spPr>
          <a:xfrm xmlns:a="http://schemas.openxmlformats.org/drawingml/2006/main">
            <a:off x="28575" y="949776"/>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sp macro="" textlink="">
        <cdr:nvSpPr>
          <cdr:cNvPr id="10" name="Rectangle 9">
            <a:extLst xmlns:a="http://schemas.openxmlformats.org/drawingml/2006/main">
              <a:ext uri="{FF2B5EF4-FFF2-40B4-BE49-F238E27FC236}">
                <a16:creationId xmlns:a16="http://schemas.microsoft.com/office/drawing/2014/main" id="{6498365B-1608-2451-5589-4E29404162DD}"/>
              </a:ext>
            </a:extLst>
          </cdr:cNvPr>
          <cdr:cNvSpPr/>
        </cdr:nvSpPr>
        <cdr:spPr>
          <a:xfrm xmlns:a="http://schemas.openxmlformats.org/drawingml/2006/main">
            <a:off x="28575" y="1095375"/>
            <a:ext cx="1457325" cy="104776"/>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grpSp>
  </cdr:relSizeAnchor>
</c:userShapes>
</file>

<file path=xl/drawings/drawing3.xml><?xml version="1.0" encoding="utf-8"?>
<xdr:wsDr xmlns:xdr="http://schemas.openxmlformats.org/drawingml/2006/spreadsheetDrawing" xmlns:a="http://schemas.openxmlformats.org/drawingml/2006/main">
  <xdr:twoCellAnchor>
    <xdr:from>
      <xdr:col>17</xdr:col>
      <xdr:colOff>523874</xdr:colOff>
      <xdr:row>0</xdr:row>
      <xdr:rowOff>0</xdr:rowOff>
    </xdr:from>
    <xdr:to>
      <xdr:col>22</xdr:col>
      <xdr:colOff>133349</xdr:colOff>
      <xdr:row>8</xdr:row>
      <xdr:rowOff>9525</xdr:rowOff>
    </xdr:to>
    <xdr:sp macro="" textlink="">
      <xdr:nvSpPr>
        <xdr:cNvPr id="5" name="Rectangle 4">
          <a:extLst>
            <a:ext uri="{FF2B5EF4-FFF2-40B4-BE49-F238E27FC236}">
              <a16:creationId xmlns:a16="http://schemas.microsoft.com/office/drawing/2014/main" id="{94F79573-0DB4-F76C-BE01-CAF9569F51E9}"/>
            </a:ext>
          </a:extLst>
        </xdr:cNvPr>
        <xdr:cNvSpPr/>
      </xdr:nvSpPr>
      <xdr:spPr>
        <a:xfrm>
          <a:off x="10887074" y="0"/>
          <a:ext cx="2657475" cy="15335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285750</xdr:colOff>
      <xdr:row>0</xdr:row>
      <xdr:rowOff>0</xdr:rowOff>
    </xdr:from>
    <xdr:to>
      <xdr:col>22</xdr:col>
      <xdr:colOff>105918</xdr:colOff>
      <xdr:row>38</xdr:row>
      <xdr:rowOff>9144</xdr:rowOff>
    </xdr:to>
    <xdr:sp macro="" textlink="">
      <xdr:nvSpPr>
        <xdr:cNvPr id="33" name="Moon 32">
          <a:extLst>
            <a:ext uri="{FF2B5EF4-FFF2-40B4-BE49-F238E27FC236}">
              <a16:creationId xmlns:a16="http://schemas.microsoft.com/office/drawing/2014/main" id="{4C5AA8CE-1EE2-71C1-70E3-054A47E542B1}"/>
            </a:ext>
          </a:extLst>
        </xdr:cNvPr>
        <xdr:cNvSpPr/>
      </xdr:nvSpPr>
      <xdr:spPr>
        <a:xfrm rot="10800000">
          <a:off x="9429750" y="0"/>
          <a:ext cx="4087368" cy="7324344"/>
        </a:xfrm>
        <a:prstGeom prst="moon">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4</xdr:row>
      <xdr:rowOff>133350</xdr:rowOff>
    </xdr:from>
    <xdr:to>
      <xdr:col>17</xdr:col>
      <xdr:colOff>123825</xdr:colOff>
      <xdr:row>29</xdr:row>
      <xdr:rowOff>0</xdr:rowOff>
    </xdr:to>
    <xdr:sp macro="" textlink="">
      <xdr:nvSpPr>
        <xdr:cNvPr id="8" name="Rectangle: Rounded Corners 7">
          <a:extLst>
            <a:ext uri="{FF2B5EF4-FFF2-40B4-BE49-F238E27FC236}">
              <a16:creationId xmlns:a16="http://schemas.microsoft.com/office/drawing/2014/main" id="{0AD35236-3C62-425A-6AA0-76B38ED723A1}"/>
            </a:ext>
          </a:extLst>
        </xdr:cNvPr>
        <xdr:cNvSpPr/>
      </xdr:nvSpPr>
      <xdr:spPr>
        <a:xfrm>
          <a:off x="152400" y="895350"/>
          <a:ext cx="10334625" cy="4705350"/>
        </a:xfrm>
        <a:prstGeom prst="roundRect">
          <a:avLst>
            <a:gd name="adj" fmla="val 4707"/>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4</xdr:col>
      <xdr:colOff>123825</xdr:colOff>
      <xdr:row>13</xdr:row>
      <xdr:rowOff>85725</xdr:rowOff>
    </xdr:to>
    <xdr:sp macro="" textlink="">
      <xdr:nvSpPr>
        <xdr:cNvPr id="10" name="Oval 9">
          <a:extLst>
            <a:ext uri="{FF2B5EF4-FFF2-40B4-BE49-F238E27FC236}">
              <a16:creationId xmlns:a16="http://schemas.microsoft.com/office/drawing/2014/main" id="{4753A739-2426-3A98-1D04-F7AB56FB20E1}"/>
            </a:ext>
          </a:extLst>
        </xdr:cNvPr>
        <xdr:cNvSpPr/>
      </xdr:nvSpPr>
      <xdr:spPr>
        <a:xfrm>
          <a:off x="0" y="0"/>
          <a:ext cx="2562225" cy="2562225"/>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295275</xdr:colOff>
      <xdr:row>0</xdr:row>
      <xdr:rowOff>0</xdr:rowOff>
    </xdr:from>
    <xdr:to>
      <xdr:col>22</xdr:col>
      <xdr:colOff>115443</xdr:colOff>
      <xdr:row>38</xdr:row>
      <xdr:rowOff>9144</xdr:rowOff>
    </xdr:to>
    <xdr:sp macro="" textlink="">
      <xdr:nvSpPr>
        <xdr:cNvPr id="4" name="Moon 3">
          <a:extLst>
            <a:ext uri="{FF2B5EF4-FFF2-40B4-BE49-F238E27FC236}">
              <a16:creationId xmlns:a16="http://schemas.microsoft.com/office/drawing/2014/main" id="{685B92CD-8A32-45D5-9B1D-056B99C97317}"/>
            </a:ext>
          </a:extLst>
        </xdr:cNvPr>
        <xdr:cNvSpPr/>
      </xdr:nvSpPr>
      <xdr:spPr>
        <a:xfrm rot="10800000">
          <a:off x="9439275" y="0"/>
          <a:ext cx="4087368" cy="7324344"/>
        </a:xfrm>
        <a:prstGeom prst="moon">
          <a:avLst>
            <a:gd name="adj" fmla="val 49301"/>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95251</xdr:colOff>
      <xdr:row>0</xdr:row>
      <xdr:rowOff>0</xdr:rowOff>
    </xdr:from>
    <xdr:to>
      <xdr:col>18</xdr:col>
      <xdr:colOff>95251</xdr:colOff>
      <xdr:row>1</xdr:row>
      <xdr:rowOff>47625</xdr:rowOff>
    </xdr:to>
    <xdr:sp macro="" textlink="">
      <xdr:nvSpPr>
        <xdr:cNvPr id="6" name="Rectangle 5">
          <a:extLst>
            <a:ext uri="{FF2B5EF4-FFF2-40B4-BE49-F238E27FC236}">
              <a16:creationId xmlns:a16="http://schemas.microsoft.com/office/drawing/2014/main" id="{CE33C7D6-46E2-6482-D3B3-4C69AF117B30}"/>
            </a:ext>
          </a:extLst>
        </xdr:cNvPr>
        <xdr:cNvSpPr/>
      </xdr:nvSpPr>
      <xdr:spPr>
        <a:xfrm>
          <a:off x="9848851" y="0"/>
          <a:ext cx="1219200" cy="2381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0</xdr:row>
      <xdr:rowOff>38100</xdr:rowOff>
    </xdr:from>
    <xdr:to>
      <xdr:col>15</xdr:col>
      <xdr:colOff>333375</xdr:colOff>
      <xdr:row>3</xdr:row>
      <xdr:rowOff>0</xdr:rowOff>
    </xdr:to>
    <xdr:sp macro="" textlink="">
      <xdr:nvSpPr>
        <xdr:cNvPr id="7" name="Rectangle 6">
          <a:extLst>
            <a:ext uri="{FF2B5EF4-FFF2-40B4-BE49-F238E27FC236}">
              <a16:creationId xmlns:a16="http://schemas.microsoft.com/office/drawing/2014/main" id="{F65C3560-0A36-6033-E462-C59A074B8853}"/>
            </a:ext>
          </a:extLst>
        </xdr:cNvPr>
        <xdr:cNvSpPr/>
      </xdr:nvSpPr>
      <xdr:spPr>
        <a:xfrm>
          <a:off x="66675" y="38100"/>
          <a:ext cx="9410700" cy="533400"/>
        </a:xfrm>
        <a:prstGeom prst="rect">
          <a:avLst/>
        </a:prstGeom>
        <a:gradFill>
          <a:gsLst>
            <a:gs pos="4000">
              <a:schemeClr val="bg1">
                <a:lumMod val="85000"/>
              </a:schemeClr>
            </a:gs>
            <a:gs pos="47000">
              <a:schemeClr val="bg1">
                <a:alpha val="14000"/>
              </a:schemeClr>
            </a:gs>
            <a:gs pos="100000">
              <a:schemeClr val="bg1">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371475</xdr:colOff>
      <xdr:row>5</xdr:row>
      <xdr:rowOff>19050</xdr:rowOff>
    </xdr:from>
    <xdr:to>
      <xdr:col>17</xdr:col>
      <xdr:colOff>66675</xdr:colOff>
      <xdr:row>28</xdr:row>
      <xdr:rowOff>9525</xdr:rowOff>
    </xdr:to>
    <xdr:sp macro="" textlink="">
      <xdr:nvSpPr>
        <xdr:cNvPr id="9" name="Rectangle: Rounded Corners 8">
          <a:extLst>
            <a:ext uri="{FF2B5EF4-FFF2-40B4-BE49-F238E27FC236}">
              <a16:creationId xmlns:a16="http://schemas.microsoft.com/office/drawing/2014/main" id="{BD0A3A54-9995-A40C-CD30-772DDD7B1927}"/>
            </a:ext>
          </a:extLst>
        </xdr:cNvPr>
        <xdr:cNvSpPr/>
      </xdr:nvSpPr>
      <xdr:spPr>
        <a:xfrm>
          <a:off x="371475" y="971550"/>
          <a:ext cx="10058400" cy="4371975"/>
        </a:xfrm>
        <a:prstGeom prst="roundRect">
          <a:avLst>
            <a:gd name="adj" fmla="val 9500"/>
          </a:avLst>
        </a:prstGeom>
        <a:solidFill>
          <a:schemeClr val="bg1">
            <a:lumMod val="9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323850</xdr:colOff>
      <xdr:row>5</xdr:row>
      <xdr:rowOff>171450</xdr:rowOff>
    </xdr:from>
    <xdr:to>
      <xdr:col>16</xdr:col>
      <xdr:colOff>504825</xdr:colOff>
      <xdr:row>27</xdr:row>
      <xdr:rowOff>85725</xdr:rowOff>
    </xdr:to>
    <xdr:sp macro="" textlink="">
      <xdr:nvSpPr>
        <xdr:cNvPr id="11" name="Rectangle: Rounded Corners 10">
          <a:extLst>
            <a:ext uri="{FF2B5EF4-FFF2-40B4-BE49-F238E27FC236}">
              <a16:creationId xmlns:a16="http://schemas.microsoft.com/office/drawing/2014/main" id="{1E73D210-44F9-7225-E5CC-F0C8EEC6DFC7}"/>
            </a:ext>
          </a:extLst>
        </xdr:cNvPr>
        <xdr:cNvSpPr/>
      </xdr:nvSpPr>
      <xdr:spPr>
        <a:xfrm>
          <a:off x="3981450" y="1123950"/>
          <a:ext cx="6276975" cy="4105275"/>
        </a:xfrm>
        <a:prstGeom prst="roundRect">
          <a:avLst>
            <a:gd name="adj" fmla="val 5556"/>
          </a:avLst>
        </a:prstGeom>
        <a:solidFill>
          <a:schemeClr val="bg1">
            <a:lumMod val="9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400050</xdr:colOff>
      <xdr:row>6</xdr:row>
      <xdr:rowOff>66675</xdr:rowOff>
    </xdr:from>
    <xdr:to>
      <xdr:col>16</xdr:col>
      <xdr:colOff>400049</xdr:colOff>
      <xdr:row>27</xdr:row>
      <xdr:rowOff>19050</xdr:rowOff>
    </xdr:to>
    <mc:AlternateContent xmlns:mc="http://schemas.openxmlformats.org/markup-compatibility/2006">
      <mc:Choice xmlns:we="http://schemas.microsoft.com/office/webextensions/webextension/2010/11" Requires="we">
        <xdr:graphicFrame macro="">
          <xdr:nvGraphicFramePr>
            <xdr:cNvPr id="12" name="Add-in 11">
              <a:extLst>
                <a:ext uri="{FF2B5EF4-FFF2-40B4-BE49-F238E27FC236}">
                  <a16:creationId xmlns:a16="http://schemas.microsoft.com/office/drawing/2014/main" id="{4212CCFF-DA0E-43FE-ACC4-F9589EF9857D}"/>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2" name="Add-in 11">
              <a:extLst>
                <a:ext uri="{FF2B5EF4-FFF2-40B4-BE49-F238E27FC236}">
                  <a16:creationId xmlns:a16="http://schemas.microsoft.com/office/drawing/2014/main" id="{4212CCFF-DA0E-43FE-ACC4-F9589EF9857D}"/>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6</xdr:col>
      <xdr:colOff>476250</xdr:colOff>
      <xdr:row>7</xdr:row>
      <xdr:rowOff>171450</xdr:rowOff>
    </xdr:from>
    <xdr:to>
      <xdr:col>7</xdr:col>
      <xdr:colOff>428625</xdr:colOff>
      <xdr:row>9</xdr:row>
      <xdr:rowOff>28575</xdr:rowOff>
    </xdr:to>
    <xdr:sp macro="" textlink="">
      <xdr:nvSpPr>
        <xdr:cNvPr id="13" name="TextBox 12">
          <a:extLst>
            <a:ext uri="{FF2B5EF4-FFF2-40B4-BE49-F238E27FC236}">
              <a16:creationId xmlns:a16="http://schemas.microsoft.com/office/drawing/2014/main" id="{AF8F5E6D-9878-C79C-7A19-7A1F0BE35101}"/>
            </a:ext>
          </a:extLst>
        </xdr:cNvPr>
        <xdr:cNvSpPr txBox="1"/>
      </xdr:nvSpPr>
      <xdr:spPr>
        <a:xfrm>
          <a:off x="4133850" y="1504950"/>
          <a:ext cx="561975" cy="2381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STORE</a:t>
          </a:r>
        </a:p>
      </xdr:txBody>
    </xdr:sp>
    <xdr:clientData/>
  </xdr:twoCellAnchor>
  <xdr:twoCellAnchor editAs="oneCell">
    <xdr:from>
      <xdr:col>0</xdr:col>
      <xdr:colOff>495299</xdr:colOff>
      <xdr:row>6</xdr:row>
      <xdr:rowOff>114300</xdr:rowOff>
    </xdr:from>
    <xdr:to>
      <xdr:col>5</xdr:col>
      <xdr:colOff>390524</xdr:colOff>
      <xdr:row>16</xdr:row>
      <xdr:rowOff>57150</xdr:rowOff>
    </xdr:to>
    <mc:AlternateContent xmlns:mc="http://schemas.openxmlformats.org/markup-compatibility/2006" xmlns:a14="http://schemas.microsoft.com/office/drawing/2010/main">
      <mc:Choice Requires="a14">
        <xdr:graphicFrame macro="">
          <xdr:nvGraphicFramePr>
            <xdr:cNvPr id="14" name="Month Name 1">
              <a:extLst>
                <a:ext uri="{FF2B5EF4-FFF2-40B4-BE49-F238E27FC236}">
                  <a16:creationId xmlns:a16="http://schemas.microsoft.com/office/drawing/2014/main" id="{DB6FFB3F-19B4-41CD-A578-92DEEF2A1C27}"/>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495299" y="1257300"/>
              <a:ext cx="2943225" cy="1924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504825</xdr:colOff>
      <xdr:row>17</xdr:row>
      <xdr:rowOff>19050</xdr:rowOff>
    </xdr:from>
    <xdr:to>
      <xdr:col>5</xdr:col>
      <xdr:colOff>333374</xdr:colOff>
      <xdr:row>19</xdr:row>
      <xdr:rowOff>161925</xdr:rowOff>
    </xdr:to>
    <xdr:sp macro="" textlink="">
      <xdr:nvSpPr>
        <xdr:cNvPr id="15" name="Rectangle: Rounded Corners 14">
          <a:extLst>
            <a:ext uri="{FF2B5EF4-FFF2-40B4-BE49-F238E27FC236}">
              <a16:creationId xmlns:a16="http://schemas.microsoft.com/office/drawing/2014/main" id="{8FB27097-DE8F-8318-320D-137CBDDCBCA3}"/>
            </a:ext>
          </a:extLst>
        </xdr:cNvPr>
        <xdr:cNvSpPr/>
      </xdr:nvSpPr>
      <xdr:spPr>
        <a:xfrm>
          <a:off x="504825" y="3257550"/>
          <a:ext cx="2876549" cy="523875"/>
        </a:xfrm>
        <a:prstGeom prst="roundRect">
          <a:avLst>
            <a:gd name="adj" fmla="val 5556"/>
          </a:avLst>
        </a:prstGeom>
        <a:solidFill>
          <a:schemeClr val="bg1">
            <a:lumMod val="9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504825</xdr:colOff>
      <xdr:row>20</xdr:row>
      <xdr:rowOff>100013</xdr:rowOff>
    </xdr:from>
    <xdr:to>
      <xdr:col>5</xdr:col>
      <xdr:colOff>333374</xdr:colOff>
      <xdr:row>23</xdr:row>
      <xdr:rowOff>138113</xdr:rowOff>
    </xdr:to>
    <xdr:sp macro="" textlink="">
      <xdr:nvSpPr>
        <xdr:cNvPr id="16" name="Rectangle: Rounded Corners 15">
          <a:extLst>
            <a:ext uri="{FF2B5EF4-FFF2-40B4-BE49-F238E27FC236}">
              <a16:creationId xmlns:a16="http://schemas.microsoft.com/office/drawing/2014/main" id="{8EAC2781-89B0-9F15-7579-1FBCF9BECCBE}"/>
            </a:ext>
          </a:extLst>
        </xdr:cNvPr>
        <xdr:cNvSpPr/>
      </xdr:nvSpPr>
      <xdr:spPr>
        <a:xfrm>
          <a:off x="504825" y="3910013"/>
          <a:ext cx="2876549" cy="609600"/>
        </a:xfrm>
        <a:prstGeom prst="roundRect">
          <a:avLst>
            <a:gd name="adj" fmla="val 5556"/>
          </a:avLst>
        </a:prstGeom>
        <a:solidFill>
          <a:schemeClr val="bg1">
            <a:lumMod val="9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504825</xdr:colOff>
      <xdr:row>24</xdr:row>
      <xdr:rowOff>76201</xdr:rowOff>
    </xdr:from>
    <xdr:to>
      <xdr:col>5</xdr:col>
      <xdr:colOff>333374</xdr:colOff>
      <xdr:row>27</xdr:row>
      <xdr:rowOff>114301</xdr:rowOff>
    </xdr:to>
    <xdr:sp macro="" textlink="">
      <xdr:nvSpPr>
        <xdr:cNvPr id="17" name="Rectangle: Rounded Corners 16">
          <a:extLst>
            <a:ext uri="{FF2B5EF4-FFF2-40B4-BE49-F238E27FC236}">
              <a16:creationId xmlns:a16="http://schemas.microsoft.com/office/drawing/2014/main" id="{92E10108-7668-7E35-D5C9-847AD930FD8B}"/>
            </a:ext>
          </a:extLst>
        </xdr:cNvPr>
        <xdr:cNvSpPr/>
      </xdr:nvSpPr>
      <xdr:spPr>
        <a:xfrm>
          <a:off x="504825" y="4648201"/>
          <a:ext cx="2876549" cy="609600"/>
        </a:xfrm>
        <a:prstGeom prst="roundRect">
          <a:avLst>
            <a:gd name="adj" fmla="val 5556"/>
          </a:avLst>
        </a:prstGeom>
        <a:solidFill>
          <a:schemeClr val="bg1">
            <a:lumMod val="9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571500</xdr:colOff>
      <xdr:row>18</xdr:row>
      <xdr:rowOff>0</xdr:rowOff>
    </xdr:from>
    <xdr:to>
      <xdr:col>1</xdr:col>
      <xdr:colOff>114300</xdr:colOff>
      <xdr:row>18</xdr:row>
      <xdr:rowOff>152400</xdr:rowOff>
    </xdr:to>
    <xdr:sp macro="" textlink="">
      <xdr:nvSpPr>
        <xdr:cNvPr id="18" name="Oval 17">
          <a:extLst>
            <a:ext uri="{FF2B5EF4-FFF2-40B4-BE49-F238E27FC236}">
              <a16:creationId xmlns:a16="http://schemas.microsoft.com/office/drawing/2014/main" id="{75061398-4478-1D2D-53BB-4D4D59E07182}"/>
            </a:ext>
          </a:extLst>
        </xdr:cNvPr>
        <xdr:cNvSpPr/>
      </xdr:nvSpPr>
      <xdr:spPr>
        <a:xfrm>
          <a:off x="571500" y="3429000"/>
          <a:ext cx="152400" cy="15240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571500</xdr:colOff>
      <xdr:row>21</xdr:row>
      <xdr:rowOff>142875</xdr:rowOff>
    </xdr:from>
    <xdr:to>
      <xdr:col>1</xdr:col>
      <xdr:colOff>114300</xdr:colOff>
      <xdr:row>22</xdr:row>
      <xdr:rowOff>104775</xdr:rowOff>
    </xdr:to>
    <xdr:sp macro="" textlink="">
      <xdr:nvSpPr>
        <xdr:cNvPr id="19" name="Oval 18">
          <a:extLst>
            <a:ext uri="{FF2B5EF4-FFF2-40B4-BE49-F238E27FC236}">
              <a16:creationId xmlns:a16="http://schemas.microsoft.com/office/drawing/2014/main" id="{C7D104F4-DB84-B792-B14D-3FAAA0888861}"/>
            </a:ext>
          </a:extLst>
        </xdr:cNvPr>
        <xdr:cNvSpPr/>
      </xdr:nvSpPr>
      <xdr:spPr>
        <a:xfrm>
          <a:off x="571500" y="4143375"/>
          <a:ext cx="152400" cy="15240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571500</xdr:colOff>
      <xdr:row>25</xdr:row>
      <xdr:rowOff>95250</xdr:rowOff>
    </xdr:from>
    <xdr:to>
      <xdr:col>1</xdr:col>
      <xdr:colOff>114300</xdr:colOff>
      <xdr:row>26</xdr:row>
      <xdr:rowOff>57150</xdr:rowOff>
    </xdr:to>
    <xdr:sp macro="" textlink="">
      <xdr:nvSpPr>
        <xdr:cNvPr id="20" name="Oval 19">
          <a:extLst>
            <a:ext uri="{FF2B5EF4-FFF2-40B4-BE49-F238E27FC236}">
              <a16:creationId xmlns:a16="http://schemas.microsoft.com/office/drawing/2014/main" id="{C7277A5F-9394-183C-5D40-63EA252B9160}"/>
            </a:ext>
          </a:extLst>
        </xdr:cNvPr>
        <xdr:cNvSpPr/>
      </xdr:nvSpPr>
      <xdr:spPr>
        <a:xfrm>
          <a:off x="571500" y="4857750"/>
          <a:ext cx="152400" cy="15240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228601</xdr:colOff>
      <xdr:row>17</xdr:row>
      <xdr:rowOff>133350</xdr:rowOff>
    </xdr:from>
    <xdr:to>
      <xdr:col>3</xdr:col>
      <xdr:colOff>200025</xdr:colOff>
      <xdr:row>18</xdr:row>
      <xdr:rowOff>180975</xdr:rowOff>
    </xdr:to>
    <xdr:sp macro="" textlink="">
      <xdr:nvSpPr>
        <xdr:cNvPr id="21" name="TextBox 20">
          <a:extLst>
            <a:ext uri="{FF2B5EF4-FFF2-40B4-BE49-F238E27FC236}">
              <a16:creationId xmlns:a16="http://schemas.microsoft.com/office/drawing/2014/main" id="{DDCD578A-1D8D-F504-8EE3-4F29686E755A}"/>
            </a:ext>
          </a:extLst>
        </xdr:cNvPr>
        <xdr:cNvSpPr txBox="1"/>
      </xdr:nvSpPr>
      <xdr:spPr>
        <a:xfrm>
          <a:off x="838201" y="3371850"/>
          <a:ext cx="1190624" cy="2381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REVENUE</a:t>
          </a:r>
          <a:endParaRPr lang="en-US" sz="1100"/>
        </a:p>
      </xdr:txBody>
    </xdr:sp>
    <xdr:clientData/>
  </xdr:twoCellAnchor>
  <xdr:twoCellAnchor>
    <xdr:from>
      <xdr:col>0</xdr:col>
      <xdr:colOff>0</xdr:colOff>
      <xdr:row>27</xdr:row>
      <xdr:rowOff>152400</xdr:rowOff>
    </xdr:from>
    <xdr:to>
      <xdr:col>0</xdr:col>
      <xdr:colOff>0</xdr:colOff>
      <xdr:row>29</xdr:row>
      <xdr:rowOff>9525</xdr:rowOff>
    </xdr:to>
    <xdr:sp macro="" textlink="">
      <xdr:nvSpPr>
        <xdr:cNvPr id="22" name="TextBox 21">
          <a:extLst>
            <a:ext uri="{FF2B5EF4-FFF2-40B4-BE49-F238E27FC236}">
              <a16:creationId xmlns:a16="http://schemas.microsoft.com/office/drawing/2014/main" id="{976C7D9B-28D2-9967-663C-835B695F5BBC}"/>
            </a:ext>
          </a:extLst>
        </xdr:cNvPr>
        <xdr:cNvSpPr txBox="1"/>
      </xdr:nvSpPr>
      <xdr:spPr>
        <a:xfrm>
          <a:off x="0" y="5295900"/>
          <a:ext cx="0"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REVENUE</a:t>
          </a:r>
          <a:endParaRPr lang="en-US" sz="1100"/>
        </a:p>
      </xdr:txBody>
    </xdr:sp>
    <xdr:clientData/>
  </xdr:twoCellAnchor>
  <xdr:twoCellAnchor>
    <xdr:from>
      <xdr:col>1</xdr:col>
      <xdr:colOff>238126</xdr:colOff>
      <xdr:row>21</xdr:row>
      <xdr:rowOff>76200</xdr:rowOff>
    </xdr:from>
    <xdr:to>
      <xdr:col>3</xdr:col>
      <xdr:colOff>209550</xdr:colOff>
      <xdr:row>22</xdr:row>
      <xdr:rowOff>180976</xdr:rowOff>
    </xdr:to>
    <xdr:sp macro="" textlink="">
      <xdr:nvSpPr>
        <xdr:cNvPr id="23" name="TextBox 22">
          <a:extLst>
            <a:ext uri="{FF2B5EF4-FFF2-40B4-BE49-F238E27FC236}">
              <a16:creationId xmlns:a16="http://schemas.microsoft.com/office/drawing/2014/main" id="{BFA51299-1636-9A14-D00C-5B21DB65882B}"/>
            </a:ext>
          </a:extLst>
        </xdr:cNvPr>
        <xdr:cNvSpPr txBox="1"/>
      </xdr:nvSpPr>
      <xdr:spPr>
        <a:xfrm>
          <a:off x="847726" y="4076700"/>
          <a:ext cx="1190624" cy="29527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TARGET</a:t>
          </a:r>
          <a:endParaRPr lang="en-US" sz="1100"/>
        </a:p>
      </xdr:txBody>
    </xdr:sp>
    <xdr:clientData/>
  </xdr:twoCellAnchor>
  <xdr:twoCellAnchor>
    <xdr:from>
      <xdr:col>1</xdr:col>
      <xdr:colOff>247651</xdr:colOff>
      <xdr:row>25</xdr:row>
      <xdr:rowOff>47625</xdr:rowOff>
    </xdr:from>
    <xdr:to>
      <xdr:col>3</xdr:col>
      <xdr:colOff>219075</xdr:colOff>
      <xdr:row>26</xdr:row>
      <xdr:rowOff>152401</xdr:rowOff>
    </xdr:to>
    <xdr:sp macro="" textlink="">
      <xdr:nvSpPr>
        <xdr:cNvPr id="24" name="TextBox 23">
          <a:extLst>
            <a:ext uri="{FF2B5EF4-FFF2-40B4-BE49-F238E27FC236}">
              <a16:creationId xmlns:a16="http://schemas.microsoft.com/office/drawing/2014/main" id="{C61C030F-D11E-34F1-1ABF-58DFAB993965}"/>
            </a:ext>
          </a:extLst>
        </xdr:cNvPr>
        <xdr:cNvSpPr txBox="1"/>
      </xdr:nvSpPr>
      <xdr:spPr>
        <a:xfrm>
          <a:off x="857251" y="4810125"/>
          <a:ext cx="1190624" cy="295276"/>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VARIANCE</a:t>
          </a:r>
          <a:r>
            <a:rPr lang="en-US" sz="1100" baseline="0"/>
            <a:t> %</a:t>
          </a:r>
          <a:endParaRPr lang="en-US" sz="1100"/>
        </a:p>
      </xdr:txBody>
    </xdr:sp>
    <xdr:clientData/>
  </xdr:twoCellAnchor>
  <xdr:twoCellAnchor>
    <xdr:from>
      <xdr:col>3</xdr:col>
      <xdr:colOff>190501</xdr:colOff>
      <xdr:row>17</xdr:row>
      <xdr:rowOff>123825</xdr:rowOff>
    </xdr:from>
    <xdr:to>
      <xdr:col>5</xdr:col>
      <xdr:colOff>161925</xdr:colOff>
      <xdr:row>18</xdr:row>
      <xdr:rowOff>171450</xdr:rowOff>
    </xdr:to>
    <xdr:sp macro="" textlink="'analysis 01'!$B$4">
      <xdr:nvSpPr>
        <xdr:cNvPr id="25" name="TextBox 24">
          <a:extLst>
            <a:ext uri="{FF2B5EF4-FFF2-40B4-BE49-F238E27FC236}">
              <a16:creationId xmlns:a16="http://schemas.microsoft.com/office/drawing/2014/main" id="{985B2B2C-A7E3-E1CF-0CDC-68B8D73717E7}"/>
            </a:ext>
          </a:extLst>
        </xdr:cNvPr>
        <xdr:cNvSpPr txBox="1"/>
      </xdr:nvSpPr>
      <xdr:spPr>
        <a:xfrm>
          <a:off x="2019301" y="3362325"/>
          <a:ext cx="1190624" cy="2381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FB57D3-FB1B-4593-98EA-FBC95A8EA7A5}" type="TxLink">
            <a:rPr lang="en-US" sz="1800" b="0" i="0" u="none" strike="noStrike">
              <a:solidFill>
                <a:srgbClr val="000000"/>
              </a:solidFill>
              <a:latin typeface="Calibri"/>
              <a:cs typeface="Calibri"/>
            </a:rPr>
            <a:pPr algn="ctr"/>
            <a:t>$5.4M</a:t>
          </a:fld>
          <a:endParaRPr lang="en-US" sz="1800"/>
        </a:p>
      </xdr:txBody>
    </xdr:sp>
    <xdr:clientData/>
  </xdr:twoCellAnchor>
  <xdr:twoCellAnchor>
    <xdr:from>
      <xdr:col>3</xdr:col>
      <xdr:colOff>228601</xdr:colOff>
      <xdr:row>21</xdr:row>
      <xdr:rowOff>66675</xdr:rowOff>
    </xdr:from>
    <xdr:to>
      <xdr:col>5</xdr:col>
      <xdr:colOff>200025</xdr:colOff>
      <xdr:row>22</xdr:row>
      <xdr:rowOff>114300</xdr:rowOff>
    </xdr:to>
    <xdr:sp macro="" textlink="'analysis 01'!$L$4">
      <xdr:nvSpPr>
        <xdr:cNvPr id="26" name="TextBox 25">
          <a:extLst>
            <a:ext uri="{FF2B5EF4-FFF2-40B4-BE49-F238E27FC236}">
              <a16:creationId xmlns:a16="http://schemas.microsoft.com/office/drawing/2014/main" id="{FAC00702-8154-7163-6CBA-71D7FD39627E}"/>
            </a:ext>
          </a:extLst>
        </xdr:cNvPr>
        <xdr:cNvSpPr txBox="1"/>
      </xdr:nvSpPr>
      <xdr:spPr>
        <a:xfrm>
          <a:off x="2057401" y="4067175"/>
          <a:ext cx="1190624" cy="2381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A4FAB6-A2A8-4DBC-9E56-5E435041ADE5}" type="TxLink">
            <a:rPr lang="en-US" sz="1800" b="0" i="0" u="none" strike="noStrike">
              <a:solidFill>
                <a:srgbClr val="000000"/>
              </a:solidFill>
              <a:latin typeface="Calibri"/>
              <a:cs typeface="Calibri"/>
            </a:rPr>
            <a:pPr algn="ctr"/>
            <a:t>$5.3M</a:t>
          </a:fld>
          <a:endParaRPr lang="en-US" sz="4800"/>
        </a:p>
      </xdr:txBody>
    </xdr:sp>
    <xdr:clientData/>
  </xdr:twoCellAnchor>
  <mc:AlternateContent xmlns:mc="http://schemas.openxmlformats.org/markup-compatibility/2006">
    <mc:Choice xmlns:a14="http://schemas.microsoft.com/office/drawing/2010/main" Requires="a14">
      <xdr:twoCellAnchor editAs="oneCell">
        <xdr:from>
          <xdr:col>3</xdr:col>
          <xdr:colOff>333375</xdr:colOff>
          <xdr:row>25</xdr:row>
          <xdr:rowOff>38100</xdr:rowOff>
        </xdr:from>
        <xdr:to>
          <xdr:col>5</xdr:col>
          <xdr:colOff>9525</xdr:colOff>
          <xdr:row>26</xdr:row>
          <xdr:rowOff>123825</xdr:rowOff>
        </xdr:to>
        <xdr:pic>
          <xdr:nvPicPr>
            <xdr:cNvPr id="32" name="Picture 31">
              <a:extLst>
                <a:ext uri="{FF2B5EF4-FFF2-40B4-BE49-F238E27FC236}">
                  <a16:creationId xmlns:a16="http://schemas.microsoft.com/office/drawing/2014/main" id="{91904F94-C557-2F68-E907-42786871C5D8}"/>
                </a:ext>
              </a:extLst>
            </xdr:cNvPr>
            <xdr:cNvPicPr>
              <a:picLocks noChangeAspect="1" noChangeArrowheads="1"/>
              <a:extLst>
                <a:ext uri="{84589F7E-364E-4C9E-8A38-B11213B215E9}">
                  <a14:cameraTool cellRange="'analysis 01'!$H$10" spid="_x0000_s2362"/>
                </a:ext>
              </a:extLst>
            </xdr:cNvPicPr>
          </xdr:nvPicPr>
          <xdr:blipFill>
            <a:blip xmlns:r="http://schemas.openxmlformats.org/officeDocument/2006/relationships" r:embed="rId3"/>
            <a:srcRect/>
            <a:stretch>
              <a:fillRect/>
            </a:stretch>
          </xdr:blipFill>
          <xdr:spPr bwMode="auto">
            <a:xfrm>
              <a:off x="2162175" y="4876800"/>
              <a:ext cx="895350" cy="2762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66675</xdr:colOff>
      <xdr:row>0</xdr:row>
      <xdr:rowOff>38100</xdr:rowOff>
    </xdr:from>
    <xdr:to>
      <xdr:col>6</xdr:col>
      <xdr:colOff>542925</xdr:colOff>
      <xdr:row>2</xdr:row>
      <xdr:rowOff>152400</xdr:rowOff>
    </xdr:to>
    <xdr:sp macro="" textlink="">
      <xdr:nvSpPr>
        <xdr:cNvPr id="3" name="Rectangle 2">
          <a:extLst>
            <a:ext uri="{FF2B5EF4-FFF2-40B4-BE49-F238E27FC236}">
              <a16:creationId xmlns:a16="http://schemas.microsoft.com/office/drawing/2014/main" id="{C67B5F25-1923-4F9A-9D37-C52E7DDDB86A}"/>
            </a:ext>
          </a:extLst>
        </xdr:cNvPr>
        <xdr:cNvSpPr/>
      </xdr:nvSpPr>
      <xdr:spPr>
        <a:xfrm>
          <a:off x="66675" y="38100"/>
          <a:ext cx="4133850" cy="4953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aseline="0">
              <a:gradFill>
                <a:gsLst>
                  <a:gs pos="4000">
                    <a:srgbClr val="002060"/>
                  </a:gs>
                  <a:gs pos="78000">
                    <a:srgbClr val="0070C0"/>
                  </a:gs>
                </a:gsLst>
                <a:lin ang="5400000" scaled="1"/>
              </a:gradFill>
            </a:rPr>
            <a:t>TEND BUSSINESS DASHBOARD</a:t>
          </a:r>
          <a:endParaRPr lang="en-US" sz="2400">
            <a:gradFill>
              <a:gsLst>
                <a:gs pos="4000">
                  <a:srgbClr val="002060"/>
                </a:gs>
                <a:gs pos="78000">
                  <a:srgbClr val="0070C0"/>
                </a:gs>
              </a:gsLst>
              <a:lin ang="5400000" scaled="1"/>
            </a:gradFill>
          </a:endParaRPr>
        </a:p>
      </xdr:txBody>
    </xdr:sp>
    <xdr:clientData/>
  </xdr:twoCellAnchor>
  <xdr:twoCellAnchor>
    <xdr:from>
      <xdr:col>6</xdr:col>
      <xdr:colOff>581025</xdr:colOff>
      <xdr:row>0</xdr:row>
      <xdr:rowOff>114300</xdr:rowOff>
    </xdr:from>
    <xdr:to>
      <xdr:col>8</xdr:col>
      <xdr:colOff>314325</xdr:colOff>
      <xdr:row>2</xdr:row>
      <xdr:rowOff>38100</xdr:rowOff>
    </xdr:to>
    <xdr:sp macro="" textlink="">
      <xdr:nvSpPr>
        <xdr:cNvPr id="27" name="Rectangle: Diagonal Corners Rounded 26">
          <a:hlinkClick xmlns:r="http://schemas.openxmlformats.org/officeDocument/2006/relationships" r:id="rId4"/>
          <a:extLst>
            <a:ext uri="{FF2B5EF4-FFF2-40B4-BE49-F238E27FC236}">
              <a16:creationId xmlns:a16="http://schemas.microsoft.com/office/drawing/2014/main" id="{189819A5-A1E8-4792-9544-0A671BE0959C}"/>
            </a:ext>
          </a:extLst>
        </xdr:cNvPr>
        <xdr:cNvSpPr/>
      </xdr:nvSpPr>
      <xdr:spPr>
        <a:xfrm>
          <a:off x="4238625" y="114300"/>
          <a:ext cx="952500" cy="304800"/>
        </a:xfrm>
        <a:prstGeom prst="round2DiagRect">
          <a:avLst>
            <a:gd name="adj1" fmla="val 44792"/>
            <a:gd name="adj2" fmla="val 43750"/>
          </a:avLst>
        </a:prstGeom>
        <a:gradFill flip="none" rotWithShape="1">
          <a:gsLst>
            <a:gs pos="0">
              <a:schemeClr val="accent4">
                <a:lumMod val="75000"/>
              </a:schemeClr>
            </a:gs>
            <a:gs pos="43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Time</a:t>
          </a:r>
          <a:r>
            <a:rPr lang="en-US" sz="1100" b="1" baseline="0"/>
            <a:t> Frame</a:t>
          </a:r>
          <a:endParaRPr lang="en-US" sz="1100" b="1"/>
        </a:p>
      </xdr:txBody>
    </xdr:sp>
    <xdr:clientData/>
  </xdr:twoCellAnchor>
  <xdr:twoCellAnchor>
    <xdr:from>
      <xdr:col>9</xdr:col>
      <xdr:colOff>157163</xdr:colOff>
      <xdr:row>0</xdr:row>
      <xdr:rowOff>85725</xdr:rowOff>
    </xdr:from>
    <xdr:to>
      <xdr:col>10</xdr:col>
      <xdr:colOff>500063</xdr:colOff>
      <xdr:row>2</xdr:row>
      <xdr:rowOff>9525</xdr:rowOff>
    </xdr:to>
    <xdr:sp macro="" textlink="">
      <xdr:nvSpPr>
        <xdr:cNvPr id="28" name="Rectangle: Diagonal Corners Rounded 27">
          <a:hlinkClick xmlns:r="http://schemas.openxmlformats.org/officeDocument/2006/relationships" r:id="rId5"/>
          <a:extLst>
            <a:ext uri="{FF2B5EF4-FFF2-40B4-BE49-F238E27FC236}">
              <a16:creationId xmlns:a16="http://schemas.microsoft.com/office/drawing/2014/main" id="{9B0C3EA4-DA26-49FB-AA12-DF4F9329E6F4}"/>
            </a:ext>
          </a:extLst>
        </xdr:cNvPr>
        <xdr:cNvSpPr/>
      </xdr:nvSpPr>
      <xdr:spPr>
        <a:xfrm>
          <a:off x="5643563" y="85725"/>
          <a:ext cx="952500" cy="304800"/>
        </a:xfrm>
        <a:prstGeom prst="round2DiagRect">
          <a:avLst>
            <a:gd name="adj1" fmla="val 44792"/>
            <a:gd name="adj2" fmla="val 43750"/>
          </a:avLst>
        </a:prstGeom>
        <a:gradFill flip="none" rotWithShape="1">
          <a:gsLst>
            <a:gs pos="0">
              <a:srgbClr val="C00000">
                <a:alpha val="88000"/>
              </a:srgbClr>
            </a:gs>
            <a:gs pos="44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00FF82"/>
              </a:solidFill>
            </a:rPr>
            <a:t>Store</a:t>
          </a:r>
        </a:p>
      </xdr:txBody>
    </xdr:sp>
    <xdr:clientData/>
  </xdr:twoCellAnchor>
  <xdr:twoCellAnchor>
    <xdr:from>
      <xdr:col>11</xdr:col>
      <xdr:colOff>342900</xdr:colOff>
      <xdr:row>0</xdr:row>
      <xdr:rowOff>109538</xdr:rowOff>
    </xdr:from>
    <xdr:to>
      <xdr:col>13</xdr:col>
      <xdr:colOff>76200</xdr:colOff>
      <xdr:row>2</xdr:row>
      <xdr:rowOff>33338</xdr:rowOff>
    </xdr:to>
    <xdr:sp macro="" textlink="">
      <xdr:nvSpPr>
        <xdr:cNvPr id="29" name="Rectangle: Diagonal Corners Rounded 28">
          <a:hlinkClick xmlns:r="http://schemas.openxmlformats.org/officeDocument/2006/relationships" r:id="rId6"/>
          <a:extLst>
            <a:ext uri="{FF2B5EF4-FFF2-40B4-BE49-F238E27FC236}">
              <a16:creationId xmlns:a16="http://schemas.microsoft.com/office/drawing/2014/main" id="{9B5A50FF-CC4D-4EFC-811F-7DE4EFC6CE43}"/>
            </a:ext>
          </a:extLst>
        </xdr:cNvPr>
        <xdr:cNvSpPr/>
      </xdr:nvSpPr>
      <xdr:spPr>
        <a:xfrm>
          <a:off x="7048500" y="109538"/>
          <a:ext cx="952500" cy="304800"/>
        </a:xfrm>
        <a:prstGeom prst="round2DiagRect">
          <a:avLst>
            <a:gd name="adj1" fmla="val 44792"/>
            <a:gd name="adj2" fmla="val 43750"/>
          </a:avLst>
        </a:prstGeom>
        <a:gradFill flip="none" rotWithShape="1">
          <a:gsLst>
            <a:gs pos="0">
              <a:srgbClr val="C00000">
                <a:alpha val="88000"/>
              </a:srgbClr>
            </a:gs>
            <a:gs pos="44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Profit</a:t>
          </a:r>
          <a:r>
            <a:rPr lang="en-US" sz="1100" b="1" baseline="0"/>
            <a:t> View</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523874</xdr:colOff>
      <xdr:row>0</xdr:row>
      <xdr:rowOff>0</xdr:rowOff>
    </xdr:from>
    <xdr:to>
      <xdr:col>22</xdr:col>
      <xdr:colOff>133349</xdr:colOff>
      <xdr:row>8</xdr:row>
      <xdr:rowOff>9525</xdr:rowOff>
    </xdr:to>
    <xdr:sp macro="" textlink="">
      <xdr:nvSpPr>
        <xdr:cNvPr id="6" name="Rectangle 5">
          <a:extLst>
            <a:ext uri="{FF2B5EF4-FFF2-40B4-BE49-F238E27FC236}">
              <a16:creationId xmlns:a16="http://schemas.microsoft.com/office/drawing/2014/main" id="{4A7F274A-BF03-4B67-800C-CBB0A4AB533F}"/>
            </a:ext>
          </a:extLst>
        </xdr:cNvPr>
        <xdr:cNvSpPr/>
      </xdr:nvSpPr>
      <xdr:spPr>
        <a:xfrm>
          <a:off x="10887074" y="0"/>
          <a:ext cx="2657475" cy="15335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285750</xdr:colOff>
      <xdr:row>0</xdr:row>
      <xdr:rowOff>0</xdr:rowOff>
    </xdr:from>
    <xdr:to>
      <xdr:col>22</xdr:col>
      <xdr:colOff>105918</xdr:colOff>
      <xdr:row>38</xdr:row>
      <xdr:rowOff>9144</xdr:rowOff>
    </xdr:to>
    <xdr:sp macro="" textlink="">
      <xdr:nvSpPr>
        <xdr:cNvPr id="2" name="Moon 1">
          <a:extLst>
            <a:ext uri="{FF2B5EF4-FFF2-40B4-BE49-F238E27FC236}">
              <a16:creationId xmlns:a16="http://schemas.microsoft.com/office/drawing/2014/main" id="{6D975C88-22A1-4355-A98F-2F90D538A43D}"/>
            </a:ext>
          </a:extLst>
        </xdr:cNvPr>
        <xdr:cNvSpPr/>
      </xdr:nvSpPr>
      <xdr:spPr>
        <a:xfrm rot="10800000">
          <a:off x="9429750" y="0"/>
          <a:ext cx="4087368" cy="7324344"/>
        </a:xfrm>
        <a:prstGeom prst="moon">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209550</xdr:colOff>
      <xdr:row>4</xdr:row>
      <xdr:rowOff>133350</xdr:rowOff>
    </xdr:from>
    <xdr:to>
      <xdr:col>17</xdr:col>
      <xdr:colOff>123825</xdr:colOff>
      <xdr:row>29</xdr:row>
      <xdr:rowOff>0</xdr:rowOff>
    </xdr:to>
    <xdr:sp macro="" textlink="">
      <xdr:nvSpPr>
        <xdr:cNvPr id="3" name="Rectangle: Rounded Corners 2">
          <a:extLst>
            <a:ext uri="{FF2B5EF4-FFF2-40B4-BE49-F238E27FC236}">
              <a16:creationId xmlns:a16="http://schemas.microsoft.com/office/drawing/2014/main" id="{8E5E885D-DC68-4295-85F2-60E7129A35D3}"/>
            </a:ext>
          </a:extLst>
        </xdr:cNvPr>
        <xdr:cNvSpPr/>
      </xdr:nvSpPr>
      <xdr:spPr>
        <a:xfrm>
          <a:off x="5695950" y="895350"/>
          <a:ext cx="4791075" cy="4705350"/>
        </a:xfrm>
        <a:prstGeom prst="roundRect">
          <a:avLst>
            <a:gd name="adj" fmla="val 4707"/>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295275</xdr:colOff>
      <xdr:row>0</xdr:row>
      <xdr:rowOff>0</xdr:rowOff>
    </xdr:from>
    <xdr:to>
      <xdr:col>22</xdr:col>
      <xdr:colOff>115443</xdr:colOff>
      <xdr:row>38</xdr:row>
      <xdr:rowOff>9144</xdr:rowOff>
    </xdr:to>
    <xdr:sp macro="" textlink="">
      <xdr:nvSpPr>
        <xdr:cNvPr id="5" name="Moon 4">
          <a:extLst>
            <a:ext uri="{FF2B5EF4-FFF2-40B4-BE49-F238E27FC236}">
              <a16:creationId xmlns:a16="http://schemas.microsoft.com/office/drawing/2014/main" id="{2E1A3943-0472-4405-92C0-9AA02E79331A}"/>
            </a:ext>
          </a:extLst>
        </xdr:cNvPr>
        <xdr:cNvSpPr/>
      </xdr:nvSpPr>
      <xdr:spPr>
        <a:xfrm rot="10800000">
          <a:off x="9439275" y="0"/>
          <a:ext cx="4087368" cy="7324344"/>
        </a:xfrm>
        <a:prstGeom prst="moon">
          <a:avLst>
            <a:gd name="adj" fmla="val 49301"/>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95251</xdr:colOff>
      <xdr:row>0</xdr:row>
      <xdr:rowOff>0</xdr:rowOff>
    </xdr:from>
    <xdr:to>
      <xdr:col>18</xdr:col>
      <xdr:colOff>95251</xdr:colOff>
      <xdr:row>1</xdr:row>
      <xdr:rowOff>47625</xdr:rowOff>
    </xdr:to>
    <xdr:sp macro="" textlink="">
      <xdr:nvSpPr>
        <xdr:cNvPr id="7" name="Rectangle 6">
          <a:extLst>
            <a:ext uri="{FF2B5EF4-FFF2-40B4-BE49-F238E27FC236}">
              <a16:creationId xmlns:a16="http://schemas.microsoft.com/office/drawing/2014/main" id="{E280FE33-B756-42A3-9653-781C635EF4FC}"/>
            </a:ext>
          </a:extLst>
        </xdr:cNvPr>
        <xdr:cNvSpPr/>
      </xdr:nvSpPr>
      <xdr:spPr>
        <a:xfrm>
          <a:off x="9848851" y="0"/>
          <a:ext cx="1219200" cy="238125"/>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66675</xdr:colOff>
      <xdr:row>0</xdr:row>
      <xdr:rowOff>38100</xdr:rowOff>
    </xdr:from>
    <xdr:to>
      <xdr:col>15</xdr:col>
      <xdr:colOff>333375</xdr:colOff>
      <xdr:row>3</xdr:row>
      <xdr:rowOff>0</xdr:rowOff>
    </xdr:to>
    <xdr:sp macro="" textlink="">
      <xdr:nvSpPr>
        <xdr:cNvPr id="8" name="Rectangle 7">
          <a:extLst>
            <a:ext uri="{FF2B5EF4-FFF2-40B4-BE49-F238E27FC236}">
              <a16:creationId xmlns:a16="http://schemas.microsoft.com/office/drawing/2014/main" id="{8BFC9E3E-00AF-4E04-8F29-BB5BB8FE15FD}"/>
            </a:ext>
          </a:extLst>
        </xdr:cNvPr>
        <xdr:cNvSpPr/>
      </xdr:nvSpPr>
      <xdr:spPr>
        <a:xfrm>
          <a:off x="66675" y="38100"/>
          <a:ext cx="9410700" cy="533400"/>
        </a:xfrm>
        <a:prstGeom prst="rect">
          <a:avLst/>
        </a:prstGeom>
        <a:gradFill>
          <a:gsLst>
            <a:gs pos="4000">
              <a:schemeClr val="bg1">
                <a:lumMod val="85000"/>
              </a:schemeClr>
            </a:gs>
            <a:gs pos="47000">
              <a:schemeClr val="bg1">
                <a:alpha val="14000"/>
              </a:schemeClr>
            </a:gs>
            <a:gs pos="100000">
              <a:schemeClr val="bg1">
                <a:lumMod val="8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27</xdr:row>
      <xdr:rowOff>152400</xdr:rowOff>
    </xdr:from>
    <xdr:to>
      <xdr:col>0</xdr:col>
      <xdr:colOff>0</xdr:colOff>
      <xdr:row>29</xdr:row>
      <xdr:rowOff>9525</xdr:rowOff>
    </xdr:to>
    <xdr:sp macro="" textlink="">
      <xdr:nvSpPr>
        <xdr:cNvPr id="21" name="TextBox 20">
          <a:extLst>
            <a:ext uri="{FF2B5EF4-FFF2-40B4-BE49-F238E27FC236}">
              <a16:creationId xmlns:a16="http://schemas.microsoft.com/office/drawing/2014/main" id="{3117A6FD-5119-4D54-A3E4-72DC318E36D2}"/>
            </a:ext>
          </a:extLst>
        </xdr:cNvPr>
        <xdr:cNvSpPr txBox="1"/>
      </xdr:nvSpPr>
      <xdr:spPr>
        <a:xfrm>
          <a:off x="0" y="5372100"/>
          <a:ext cx="0"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REVENUE</a:t>
          </a:r>
          <a:endParaRPr lang="en-US" sz="1100"/>
        </a:p>
      </xdr:txBody>
    </xdr:sp>
    <xdr:clientData/>
  </xdr:twoCellAnchor>
  <xdr:twoCellAnchor>
    <xdr:from>
      <xdr:col>9</xdr:col>
      <xdr:colOff>285750</xdr:colOff>
      <xdr:row>19</xdr:row>
      <xdr:rowOff>57150</xdr:rowOff>
    </xdr:from>
    <xdr:to>
      <xdr:col>17</xdr:col>
      <xdr:colOff>47625</xdr:colOff>
      <xdr:row>28</xdr:row>
      <xdr:rowOff>152400</xdr:rowOff>
    </xdr:to>
    <xdr:graphicFrame macro="">
      <xdr:nvGraphicFramePr>
        <xdr:cNvPr id="27" name="Chart 26">
          <a:extLst>
            <a:ext uri="{FF2B5EF4-FFF2-40B4-BE49-F238E27FC236}">
              <a16:creationId xmlns:a16="http://schemas.microsoft.com/office/drawing/2014/main" id="{A6B5E3FE-30F0-41AD-A745-53DC7E24B5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581025</xdr:colOff>
      <xdr:row>12</xdr:row>
      <xdr:rowOff>123825</xdr:rowOff>
    </xdr:from>
    <xdr:to>
      <xdr:col>16</xdr:col>
      <xdr:colOff>542925</xdr:colOff>
      <xdr:row>18</xdr:row>
      <xdr:rowOff>142874</xdr:rowOff>
    </xdr:to>
    <xdr:graphicFrame macro="">
      <xdr:nvGraphicFramePr>
        <xdr:cNvPr id="28" name="Chart 27">
          <a:extLst>
            <a:ext uri="{FF2B5EF4-FFF2-40B4-BE49-F238E27FC236}">
              <a16:creationId xmlns:a16="http://schemas.microsoft.com/office/drawing/2014/main" id="{91F2ADA3-F48D-41CB-93F3-6F28A17708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409574</xdr:colOff>
      <xdr:row>11</xdr:row>
      <xdr:rowOff>9525</xdr:rowOff>
    </xdr:from>
    <xdr:to>
      <xdr:col>13</xdr:col>
      <xdr:colOff>38099</xdr:colOff>
      <xdr:row>12</xdr:row>
      <xdr:rowOff>95250</xdr:rowOff>
    </xdr:to>
    <xdr:sp macro="" textlink="">
      <xdr:nvSpPr>
        <xdr:cNvPr id="29" name="TextBox 28">
          <a:extLst>
            <a:ext uri="{FF2B5EF4-FFF2-40B4-BE49-F238E27FC236}">
              <a16:creationId xmlns:a16="http://schemas.microsoft.com/office/drawing/2014/main" id="{AE89E282-DF28-3451-5B38-1CBDB6F64F66}"/>
            </a:ext>
          </a:extLst>
        </xdr:cNvPr>
        <xdr:cNvSpPr txBox="1"/>
      </xdr:nvSpPr>
      <xdr:spPr>
        <a:xfrm>
          <a:off x="5895974" y="2105025"/>
          <a:ext cx="20669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REVENUE</a:t>
          </a:r>
          <a:r>
            <a:rPr lang="en-US" sz="1100" b="1" baseline="0"/>
            <a:t> vs TARGET by MONTH</a:t>
          </a:r>
          <a:endParaRPr lang="en-US" sz="1100" b="1"/>
        </a:p>
      </xdr:txBody>
    </xdr:sp>
    <xdr:clientData/>
  </xdr:twoCellAnchor>
  <xdr:twoCellAnchor>
    <xdr:from>
      <xdr:col>9</xdr:col>
      <xdr:colOff>542925</xdr:colOff>
      <xdr:row>12</xdr:row>
      <xdr:rowOff>47625</xdr:rowOff>
    </xdr:from>
    <xdr:to>
      <xdr:col>11</xdr:col>
      <xdr:colOff>400050</xdr:colOff>
      <xdr:row>12</xdr:row>
      <xdr:rowOff>57150</xdr:rowOff>
    </xdr:to>
    <xdr:cxnSp macro="">
      <xdr:nvCxnSpPr>
        <xdr:cNvPr id="31" name="Straight Connector 30">
          <a:extLst>
            <a:ext uri="{FF2B5EF4-FFF2-40B4-BE49-F238E27FC236}">
              <a16:creationId xmlns:a16="http://schemas.microsoft.com/office/drawing/2014/main" id="{1F0C0640-614A-DB20-FA0C-6C0F0533BC2A}"/>
            </a:ext>
          </a:extLst>
        </xdr:cNvPr>
        <xdr:cNvCxnSpPr/>
      </xdr:nvCxnSpPr>
      <xdr:spPr>
        <a:xfrm flipV="1">
          <a:off x="6029325" y="2333625"/>
          <a:ext cx="1076325" cy="9525"/>
        </a:xfrm>
        <a:prstGeom prst="line">
          <a:avLst/>
        </a:prstGeom>
        <a:ln w="22225">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14</xdr:col>
          <xdr:colOff>390525</xdr:colOff>
          <xdr:row>7</xdr:row>
          <xdr:rowOff>0</xdr:rowOff>
        </xdr:from>
        <xdr:to>
          <xdr:col>16</xdr:col>
          <xdr:colOff>114300</xdr:colOff>
          <xdr:row>8</xdr:row>
          <xdr:rowOff>57150</xdr:rowOff>
        </xdr:to>
        <xdr:pic>
          <xdr:nvPicPr>
            <xdr:cNvPr id="35" name="Picture 34">
              <a:extLst>
                <a:ext uri="{FF2B5EF4-FFF2-40B4-BE49-F238E27FC236}">
                  <a16:creationId xmlns:a16="http://schemas.microsoft.com/office/drawing/2014/main" id="{20A7A983-C731-2056-F6EF-3CE178B54071}"/>
                </a:ext>
              </a:extLst>
            </xdr:cNvPr>
            <xdr:cNvPicPr>
              <a:picLocks noChangeAspect="1" noChangeArrowheads="1"/>
              <a:extLst>
                <a:ext uri="{84589F7E-364E-4C9E-8A38-B11213B215E9}">
                  <a14:cameraTool cellRange="'analysis 2'!$S$10" spid="_x0000_s6799"/>
                </a:ext>
              </a:extLst>
            </xdr:cNvPicPr>
          </xdr:nvPicPr>
          <xdr:blipFill>
            <a:blip xmlns:r="http://schemas.openxmlformats.org/officeDocument/2006/relationships" r:embed="rId3"/>
            <a:srcRect/>
            <a:stretch>
              <a:fillRect/>
            </a:stretch>
          </xdr:blipFill>
          <xdr:spPr bwMode="auto">
            <a:xfrm>
              <a:off x="8924925" y="1333500"/>
              <a:ext cx="942975" cy="2476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381000</xdr:colOff>
      <xdr:row>5</xdr:row>
      <xdr:rowOff>133350</xdr:rowOff>
    </xdr:from>
    <xdr:to>
      <xdr:col>11</xdr:col>
      <xdr:colOff>333376</xdr:colOff>
      <xdr:row>7</xdr:row>
      <xdr:rowOff>28575</xdr:rowOff>
    </xdr:to>
    <xdr:sp macro="" textlink="">
      <xdr:nvSpPr>
        <xdr:cNvPr id="36" name="TextBox 35">
          <a:extLst>
            <a:ext uri="{FF2B5EF4-FFF2-40B4-BE49-F238E27FC236}">
              <a16:creationId xmlns:a16="http://schemas.microsoft.com/office/drawing/2014/main" id="{7DECA73F-6603-3B7B-DA7F-9E9BFD23A620}"/>
            </a:ext>
          </a:extLst>
        </xdr:cNvPr>
        <xdr:cNvSpPr txBox="1"/>
      </xdr:nvSpPr>
      <xdr:spPr>
        <a:xfrm>
          <a:off x="5867400" y="1085850"/>
          <a:ext cx="11715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TOTAL</a:t>
          </a:r>
          <a:r>
            <a:rPr lang="en-US" sz="1100" baseline="0"/>
            <a:t> REVENUE</a:t>
          </a:r>
          <a:endParaRPr lang="en-US" sz="1100"/>
        </a:p>
      </xdr:txBody>
    </xdr:sp>
    <xdr:clientData/>
  </xdr:twoCellAnchor>
  <xdr:twoCellAnchor>
    <xdr:from>
      <xdr:col>11</xdr:col>
      <xdr:colOff>561975</xdr:colOff>
      <xdr:row>5</xdr:row>
      <xdr:rowOff>114300</xdr:rowOff>
    </xdr:from>
    <xdr:to>
      <xdr:col>13</xdr:col>
      <xdr:colOff>514351</xdr:colOff>
      <xdr:row>7</xdr:row>
      <xdr:rowOff>9525</xdr:rowOff>
    </xdr:to>
    <xdr:sp macro="" textlink="">
      <xdr:nvSpPr>
        <xdr:cNvPr id="37" name="TextBox 36">
          <a:extLst>
            <a:ext uri="{FF2B5EF4-FFF2-40B4-BE49-F238E27FC236}">
              <a16:creationId xmlns:a16="http://schemas.microsoft.com/office/drawing/2014/main" id="{B3AD0046-B489-1968-69BA-2BC6DF268F75}"/>
            </a:ext>
          </a:extLst>
        </xdr:cNvPr>
        <xdr:cNvSpPr txBox="1"/>
      </xdr:nvSpPr>
      <xdr:spPr>
        <a:xfrm>
          <a:off x="7267575" y="1066800"/>
          <a:ext cx="11715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TOTAL</a:t>
          </a:r>
          <a:r>
            <a:rPr lang="en-US" sz="1100" baseline="0"/>
            <a:t> TARGET</a:t>
          </a:r>
          <a:endParaRPr lang="en-US" sz="1100"/>
        </a:p>
      </xdr:txBody>
    </xdr:sp>
    <xdr:clientData/>
  </xdr:twoCellAnchor>
  <xdr:twoCellAnchor>
    <xdr:from>
      <xdr:col>14</xdr:col>
      <xdr:colOff>133351</xdr:colOff>
      <xdr:row>5</xdr:row>
      <xdr:rowOff>114300</xdr:rowOff>
    </xdr:from>
    <xdr:to>
      <xdr:col>16</xdr:col>
      <xdr:colOff>85727</xdr:colOff>
      <xdr:row>7</xdr:row>
      <xdr:rowOff>9525</xdr:rowOff>
    </xdr:to>
    <xdr:sp macro="" textlink="">
      <xdr:nvSpPr>
        <xdr:cNvPr id="38" name="TextBox 37">
          <a:extLst>
            <a:ext uri="{FF2B5EF4-FFF2-40B4-BE49-F238E27FC236}">
              <a16:creationId xmlns:a16="http://schemas.microsoft.com/office/drawing/2014/main" id="{B8A9CE6A-F381-612D-9E2D-34DE7DCBBB44}"/>
            </a:ext>
          </a:extLst>
        </xdr:cNvPr>
        <xdr:cNvSpPr txBox="1"/>
      </xdr:nvSpPr>
      <xdr:spPr>
        <a:xfrm>
          <a:off x="8667751" y="1066800"/>
          <a:ext cx="11715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VARIANCE</a:t>
          </a:r>
        </a:p>
      </xdr:txBody>
    </xdr:sp>
    <xdr:clientData/>
  </xdr:twoCellAnchor>
  <xdr:twoCellAnchor>
    <xdr:from>
      <xdr:col>9</xdr:col>
      <xdr:colOff>419100</xdr:colOff>
      <xdr:row>7</xdr:row>
      <xdr:rowOff>47625</xdr:rowOff>
    </xdr:from>
    <xdr:to>
      <xdr:col>11</xdr:col>
      <xdr:colOff>371476</xdr:colOff>
      <xdr:row>8</xdr:row>
      <xdr:rowOff>133350</xdr:rowOff>
    </xdr:to>
    <xdr:sp macro="" textlink="'analysis 2'!R7">
      <xdr:nvSpPr>
        <xdr:cNvPr id="39" name="TextBox 38">
          <a:extLst>
            <a:ext uri="{FF2B5EF4-FFF2-40B4-BE49-F238E27FC236}">
              <a16:creationId xmlns:a16="http://schemas.microsoft.com/office/drawing/2014/main" id="{81597E47-4BD5-3329-CE17-82D05E9692DF}"/>
            </a:ext>
          </a:extLst>
        </xdr:cNvPr>
        <xdr:cNvSpPr txBox="1"/>
      </xdr:nvSpPr>
      <xdr:spPr>
        <a:xfrm>
          <a:off x="5905500" y="1381125"/>
          <a:ext cx="11715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B003F2-87A6-4BE2-9B60-DD36D9238C74}" type="TxLink">
            <a:rPr lang="en-US" sz="1600" b="0" i="0" u="none" strike="noStrike">
              <a:solidFill>
                <a:schemeClr val="accent1">
                  <a:lumMod val="50000"/>
                </a:schemeClr>
              </a:solidFill>
              <a:latin typeface="Calibri"/>
              <a:cs typeface="Calibri"/>
            </a:rPr>
            <a:pPr algn="ctr"/>
            <a:t>$545.10K</a:t>
          </a:fld>
          <a:endParaRPr lang="en-US" sz="1600">
            <a:solidFill>
              <a:schemeClr val="accent1">
                <a:lumMod val="50000"/>
              </a:schemeClr>
            </a:solidFill>
          </a:endParaRPr>
        </a:p>
      </xdr:txBody>
    </xdr:sp>
    <xdr:clientData/>
  </xdr:twoCellAnchor>
  <xdr:twoCellAnchor>
    <xdr:from>
      <xdr:col>11</xdr:col>
      <xdr:colOff>600075</xdr:colOff>
      <xdr:row>7</xdr:row>
      <xdr:rowOff>47625</xdr:rowOff>
    </xdr:from>
    <xdr:to>
      <xdr:col>13</xdr:col>
      <xdr:colOff>552451</xdr:colOff>
      <xdr:row>8</xdr:row>
      <xdr:rowOff>133350</xdr:rowOff>
    </xdr:to>
    <xdr:sp macro="" textlink="'analysis 2'!S7">
      <xdr:nvSpPr>
        <xdr:cNvPr id="40" name="TextBox 39">
          <a:extLst>
            <a:ext uri="{FF2B5EF4-FFF2-40B4-BE49-F238E27FC236}">
              <a16:creationId xmlns:a16="http://schemas.microsoft.com/office/drawing/2014/main" id="{E45B1F18-A9CD-8894-9412-27708FD44AD4}"/>
            </a:ext>
          </a:extLst>
        </xdr:cNvPr>
        <xdr:cNvSpPr txBox="1"/>
      </xdr:nvSpPr>
      <xdr:spPr>
        <a:xfrm>
          <a:off x="7305675" y="1381125"/>
          <a:ext cx="11715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53A6B5-D8AB-4880-A94C-C4F09F1A354C}" type="TxLink">
            <a:rPr lang="en-US" sz="1600" b="0" i="0" u="none" strike="noStrike">
              <a:solidFill>
                <a:schemeClr val="bg1">
                  <a:lumMod val="50000"/>
                </a:schemeClr>
              </a:solidFill>
              <a:latin typeface="Calibri"/>
              <a:cs typeface="Calibri"/>
            </a:rPr>
            <a:pPr algn="ctr"/>
            <a:t>$419.43K</a:t>
          </a:fld>
          <a:endParaRPr lang="en-US" sz="1600">
            <a:solidFill>
              <a:schemeClr val="bg1">
                <a:lumMod val="50000"/>
              </a:schemeClr>
            </a:solidFill>
          </a:endParaRPr>
        </a:p>
      </xdr:txBody>
    </xdr:sp>
    <xdr:clientData/>
  </xdr:twoCellAnchor>
  <xdr:twoCellAnchor>
    <xdr:from>
      <xdr:col>9</xdr:col>
      <xdr:colOff>409575</xdr:colOff>
      <xdr:row>6</xdr:row>
      <xdr:rowOff>28575</xdr:rowOff>
    </xdr:from>
    <xdr:to>
      <xdr:col>9</xdr:col>
      <xdr:colOff>466725</xdr:colOff>
      <xdr:row>9</xdr:row>
      <xdr:rowOff>47625</xdr:rowOff>
    </xdr:to>
    <xdr:sp macro="" textlink="">
      <xdr:nvSpPr>
        <xdr:cNvPr id="42" name="Rectangle 41">
          <a:extLst>
            <a:ext uri="{FF2B5EF4-FFF2-40B4-BE49-F238E27FC236}">
              <a16:creationId xmlns:a16="http://schemas.microsoft.com/office/drawing/2014/main" id="{2D132C62-6BF6-7443-15F2-6C676A3CBBA7}"/>
            </a:ext>
          </a:extLst>
        </xdr:cNvPr>
        <xdr:cNvSpPr/>
      </xdr:nvSpPr>
      <xdr:spPr>
        <a:xfrm>
          <a:off x="5895975" y="1171575"/>
          <a:ext cx="57150" cy="590550"/>
        </a:xfrm>
        <a:prstGeom prst="rect">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6</xdr:row>
      <xdr:rowOff>0</xdr:rowOff>
    </xdr:from>
    <xdr:to>
      <xdr:col>12</xdr:col>
      <xdr:colOff>85725</xdr:colOff>
      <xdr:row>9</xdr:row>
      <xdr:rowOff>19050</xdr:rowOff>
    </xdr:to>
    <xdr:sp macro="" textlink="">
      <xdr:nvSpPr>
        <xdr:cNvPr id="43" name="Rectangle 42">
          <a:extLst>
            <a:ext uri="{FF2B5EF4-FFF2-40B4-BE49-F238E27FC236}">
              <a16:creationId xmlns:a16="http://schemas.microsoft.com/office/drawing/2014/main" id="{10C0E57A-F0D9-DAA8-EB69-4579D634FC6D}"/>
            </a:ext>
          </a:extLst>
        </xdr:cNvPr>
        <xdr:cNvSpPr/>
      </xdr:nvSpPr>
      <xdr:spPr>
        <a:xfrm>
          <a:off x="7343775" y="1143000"/>
          <a:ext cx="57150" cy="590550"/>
        </a:xfrm>
        <a:prstGeom prst="rect">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257175</xdr:colOff>
      <xdr:row>5</xdr:row>
      <xdr:rowOff>161925</xdr:rowOff>
    </xdr:from>
    <xdr:to>
      <xdr:col>14</xdr:col>
      <xdr:colOff>314325</xdr:colOff>
      <xdr:row>8</xdr:row>
      <xdr:rowOff>180975</xdr:rowOff>
    </xdr:to>
    <xdr:sp macro="" textlink="">
      <xdr:nvSpPr>
        <xdr:cNvPr id="44" name="Rectangle 43">
          <a:extLst>
            <a:ext uri="{FF2B5EF4-FFF2-40B4-BE49-F238E27FC236}">
              <a16:creationId xmlns:a16="http://schemas.microsoft.com/office/drawing/2014/main" id="{A105094A-6F0B-1787-28B0-7380826AAE0E}"/>
            </a:ext>
          </a:extLst>
        </xdr:cNvPr>
        <xdr:cNvSpPr/>
      </xdr:nvSpPr>
      <xdr:spPr>
        <a:xfrm>
          <a:off x="8791575" y="1114425"/>
          <a:ext cx="57150" cy="590550"/>
        </a:xfrm>
        <a:prstGeom prst="rect">
          <a:avLst/>
        </a:prstGeom>
        <a:solidFill>
          <a:schemeClr val="bg1">
            <a:lumMod val="65000"/>
            <a:alpha val="47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209550</xdr:colOff>
      <xdr:row>4</xdr:row>
      <xdr:rowOff>47624</xdr:rowOff>
    </xdr:from>
    <xdr:to>
      <xdr:col>4</xdr:col>
      <xdr:colOff>571499</xdr:colOff>
      <xdr:row>17</xdr:row>
      <xdr:rowOff>152399</xdr:rowOff>
    </xdr:to>
    <xdr:sp macro="" textlink="">
      <xdr:nvSpPr>
        <xdr:cNvPr id="45" name="Rectangle: Rounded Corners 44">
          <a:extLst>
            <a:ext uri="{FF2B5EF4-FFF2-40B4-BE49-F238E27FC236}">
              <a16:creationId xmlns:a16="http://schemas.microsoft.com/office/drawing/2014/main" id="{62F3EB60-99CD-84BE-15C4-172EAA758805}"/>
            </a:ext>
          </a:extLst>
        </xdr:cNvPr>
        <xdr:cNvSpPr/>
      </xdr:nvSpPr>
      <xdr:spPr>
        <a:xfrm>
          <a:off x="209550" y="809624"/>
          <a:ext cx="2800349" cy="2657475"/>
        </a:xfrm>
        <a:prstGeom prst="roundRect">
          <a:avLst>
            <a:gd name="adj" fmla="val 4707"/>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57150</xdr:colOff>
      <xdr:row>4</xdr:row>
      <xdr:rowOff>57149</xdr:rowOff>
    </xdr:from>
    <xdr:to>
      <xdr:col>9</xdr:col>
      <xdr:colOff>28575</xdr:colOff>
      <xdr:row>17</xdr:row>
      <xdr:rowOff>161924</xdr:rowOff>
    </xdr:to>
    <xdr:sp macro="" textlink="">
      <xdr:nvSpPr>
        <xdr:cNvPr id="46" name="Rectangle: Rounded Corners 45">
          <a:extLst>
            <a:ext uri="{FF2B5EF4-FFF2-40B4-BE49-F238E27FC236}">
              <a16:creationId xmlns:a16="http://schemas.microsoft.com/office/drawing/2014/main" id="{0F0C5C0D-807B-4B3E-6E58-CF005EDD629C}"/>
            </a:ext>
          </a:extLst>
        </xdr:cNvPr>
        <xdr:cNvSpPr/>
      </xdr:nvSpPr>
      <xdr:spPr>
        <a:xfrm>
          <a:off x="3105150" y="819149"/>
          <a:ext cx="2409825" cy="2657475"/>
        </a:xfrm>
        <a:prstGeom prst="roundRect">
          <a:avLst>
            <a:gd name="adj" fmla="val 4707"/>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209550</xdr:colOff>
          <xdr:row>6</xdr:row>
          <xdr:rowOff>123825</xdr:rowOff>
        </xdr:from>
        <xdr:to>
          <xdr:col>7</xdr:col>
          <xdr:colOff>47625</xdr:colOff>
          <xdr:row>11</xdr:row>
          <xdr:rowOff>19050</xdr:rowOff>
        </xdr:to>
        <xdr:pic>
          <xdr:nvPicPr>
            <xdr:cNvPr id="48" name="Picture 47">
              <a:extLst>
                <a:ext uri="{FF2B5EF4-FFF2-40B4-BE49-F238E27FC236}">
                  <a16:creationId xmlns:a16="http://schemas.microsoft.com/office/drawing/2014/main" id="{7BB8E86E-ACEC-61BF-8C32-8F121C55479D}"/>
                </a:ext>
              </a:extLst>
            </xdr:cNvPr>
            <xdr:cNvPicPr>
              <a:picLocks noChangeAspect="1" noChangeArrowheads="1"/>
              <a:extLst>
                <a:ext uri="{84589F7E-364E-4C9E-8A38-B11213B215E9}">
                  <a14:cameraTool cellRange="'WAFFLE CHART'!$E$12:$N$21" spid="_x0000_s6800"/>
                </a:ext>
              </a:extLst>
            </xdr:cNvPicPr>
          </xdr:nvPicPr>
          <xdr:blipFill>
            <a:blip xmlns:r="http://schemas.openxmlformats.org/officeDocument/2006/relationships" r:embed="rId4"/>
            <a:srcRect/>
            <a:stretch>
              <a:fillRect/>
            </a:stretch>
          </xdr:blipFill>
          <xdr:spPr bwMode="auto">
            <a:xfrm>
              <a:off x="3257550" y="1266825"/>
              <a:ext cx="1057275" cy="8477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13</xdr:row>
          <xdr:rowOff>9525</xdr:rowOff>
        </xdr:from>
        <xdr:to>
          <xdr:col>7</xdr:col>
          <xdr:colOff>28575</xdr:colOff>
          <xdr:row>17</xdr:row>
          <xdr:rowOff>133350</xdr:rowOff>
        </xdr:to>
        <xdr:pic>
          <xdr:nvPicPr>
            <xdr:cNvPr id="52" name="Picture 51">
              <a:extLst>
                <a:ext uri="{FF2B5EF4-FFF2-40B4-BE49-F238E27FC236}">
                  <a16:creationId xmlns:a16="http://schemas.microsoft.com/office/drawing/2014/main" id="{4286E33A-237A-42B5-15EF-31DAFC905730}"/>
                </a:ext>
              </a:extLst>
            </xdr:cNvPr>
            <xdr:cNvPicPr>
              <a:picLocks noChangeAspect="1" noChangeArrowheads="1"/>
              <a:extLst>
                <a:ext uri="{84589F7E-364E-4C9E-8A38-B11213B215E9}">
                  <a14:cameraTool cellRange="'WAFFLE CHART'!$E$24:$N$33" spid="_x0000_s6801"/>
                </a:ext>
              </a:extLst>
            </xdr:cNvPicPr>
          </xdr:nvPicPr>
          <xdr:blipFill>
            <a:blip xmlns:r="http://schemas.openxmlformats.org/officeDocument/2006/relationships" r:embed="rId5"/>
            <a:srcRect/>
            <a:stretch>
              <a:fillRect/>
            </a:stretch>
          </xdr:blipFill>
          <xdr:spPr bwMode="auto">
            <a:xfrm>
              <a:off x="3238500" y="2486025"/>
              <a:ext cx="1057275" cy="9620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5</xdr:col>
      <xdr:colOff>209550</xdr:colOff>
      <xdr:row>4</xdr:row>
      <xdr:rowOff>95251</xdr:rowOff>
    </xdr:from>
    <xdr:to>
      <xdr:col>6</xdr:col>
      <xdr:colOff>409575</xdr:colOff>
      <xdr:row>5</xdr:row>
      <xdr:rowOff>85725</xdr:rowOff>
    </xdr:to>
    <xdr:sp macro="" textlink="">
      <xdr:nvSpPr>
        <xdr:cNvPr id="53" name="TextBox 52">
          <a:extLst>
            <a:ext uri="{FF2B5EF4-FFF2-40B4-BE49-F238E27FC236}">
              <a16:creationId xmlns:a16="http://schemas.microsoft.com/office/drawing/2014/main" id="{958A6671-32AF-5754-C923-09C45F5DEE90}"/>
            </a:ext>
          </a:extLst>
        </xdr:cNvPr>
        <xdr:cNvSpPr txBox="1"/>
      </xdr:nvSpPr>
      <xdr:spPr>
        <a:xfrm>
          <a:off x="3257550" y="857251"/>
          <a:ext cx="809625"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t> </a:t>
          </a:r>
          <a:r>
            <a:rPr lang="en-US" sz="1000" baseline="0">
              <a:solidFill>
                <a:schemeClr val="bg2">
                  <a:lumMod val="50000"/>
                </a:schemeClr>
              </a:solidFill>
            </a:rPr>
            <a:t>REVENUE</a:t>
          </a:r>
          <a:endParaRPr lang="en-US" sz="1000">
            <a:solidFill>
              <a:schemeClr val="bg2">
                <a:lumMod val="50000"/>
              </a:schemeClr>
            </a:solidFill>
          </a:endParaRPr>
        </a:p>
      </xdr:txBody>
    </xdr:sp>
    <xdr:clientData/>
  </xdr:twoCellAnchor>
  <xdr:twoCellAnchor>
    <xdr:from>
      <xdr:col>5</xdr:col>
      <xdr:colOff>228600</xdr:colOff>
      <xdr:row>5</xdr:row>
      <xdr:rowOff>85725</xdr:rowOff>
    </xdr:from>
    <xdr:to>
      <xdr:col>6</xdr:col>
      <xdr:colOff>504825</xdr:colOff>
      <xdr:row>6</xdr:row>
      <xdr:rowOff>38101</xdr:rowOff>
    </xdr:to>
    <xdr:sp macro="" textlink="">
      <xdr:nvSpPr>
        <xdr:cNvPr id="54" name="TextBox 53">
          <a:extLst>
            <a:ext uri="{FF2B5EF4-FFF2-40B4-BE49-F238E27FC236}">
              <a16:creationId xmlns:a16="http://schemas.microsoft.com/office/drawing/2014/main" id="{0AB213CF-A79F-758D-6F31-F447655C7393}"/>
            </a:ext>
          </a:extLst>
        </xdr:cNvPr>
        <xdr:cNvSpPr txBox="1"/>
      </xdr:nvSpPr>
      <xdr:spPr>
        <a:xfrm>
          <a:off x="3276600" y="1038225"/>
          <a:ext cx="885825"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t> </a:t>
          </a:r>
          <a:r>
            <a:rPr lang="en-US" sz="1000" baseline="0">
              <a:solidFill>
                <a:schemeClr val="bg2">
                  <a:lumMod val="50000"/>
                </a:schemeClr>
              </a:solidFill>
              <a:latin typeface="+mn-lt"/>
              <a:ea typeface="+mn-ea"/>
              <a:cs typeface="+mn-cs"/>
            </a:rPr>
            <a:t>GENERATED</a:t>
          </a:r>
        </a:p>
      </xdr:txBody>
    </xdr:sp>
    <xdr:clientData/>
  </xdr:twoCellAnchor>
  <xdr:twoCellAnchor>
    <xdr:from>
      <xdr:col>5</xdr:col>
      <xdr:colOff>95250</xdr:colOff>
      <xdr:row>11</xdr:row>
      <xdr:rowOff>9526</xdr:rowOff>
    </xdr:from>
    <xdr:to>
      <xdr:col>6</xdr:col>
      <xdr:colOff>295275</xdr:colOff>
      <xdr:row>12</xdr:row>
      <xdr:rowOff>0</xdr:rowOff>
    </xdr:to>
    <xdr:sp macro="" textlink="">
      <xdr:nvSpPr>
        <xdr:cNvPr id="57" name="TextBox 56">
          <a:extLst>
            <a:ext uri="{FF2B5EF4-FFF2-40B4-BE49-F238E27FC236}">
              <a16:creationId xmlns:a16="http://schemas.microsoft.com/office/drawing/2014/main" id="{7836D2EA-E8AD-E2BD-2922-93C8EBD6D179}"/>
            </a:ext>
          </a:extLst>
        </xdr:cNvPr>
        <xdr:cNvSpPr txBox="1"/>
      </xdr:nvSpPr>
      <xdr:spPr>
        <a:xfrm>
          <a:off x="3143250" y="2105026"/>
          <a:ext cx="809625"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t> </a:t>
          </a:r>
          <a:r>
            <a:rPr lang="en-US" sz="1000" baseline="0">
              <a:solidFill>
                <a:schemeClr val="bg2">
                  <a:lumMod val="50000"/>
                </a:schemeClr>
              </a:solidFill>
            </a:rPr>
            <a:t>REVENUE</a:t>
          </a:r>
          <a:endParaRPr lang="en-US" sz="1000">
            <a:solidFill>
              <a:schemeClr val="bg2">
                <a:lumMod val="50000"/>
              </a:schemeClr>
            </a:solidFill>
          </a:endParaRPr>
        </a:p>
      </xdr:txBody>
    </xdr:sp>
    <xdr:clientData/>
  </xdr:twoCellAnchor>
  <xdr:twoCellAnchor>
    <xdr:from>
      <xdr:col>5</xdr:col>
      <xdr:colOff>114300</xdr:colOff>
      <xdr:row>12</xdr:row>
      <xdr:rowOff>0</xdr:rowOff>
    </xdr:from>
    <xdr:to>
      <xdr:col>6</xdr:col>
      <xdr:colOff>390525</xdr:colOff>
      <xdr:row>12</xdr:row>
      <xdr:rowOff>142876</xdr:rowOff>
    </xdr:to>
    <xdr:sp macro="" textlink="">
      <xdr:nvSpPr>
        <xdr:cNvPr id="58" name="TextBox 57">
          <a:extLst>
            <a:ext uri="{FF2B5EF4-FFF2-40B4-BE49-F238E27FC236}">
              <a16:creationId xmlns:a16="http://schemas.microsoft.com/office/drawing/2014/main" id="{136E6255-0BAA-03CA-04CA-8E4BB3071B81}"/>
            </a:ext>
          </a:extLst>
        </xdr:cNvPr>
        <xdr:cNvSpPr txBox="1"/>
      </xdr:nvSpPr>
      <xdr:spPr>
        <a:xfrm>
          <a:off x="3162300" y="2286000"/>
          <a:ext cx="885825"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t> </a:t>
          </a:r>
          <a:r>
            <a:rPr lang="en-US" sz="1000" baseline="0">
              <a:solidFill>
                <a:schemeClr val="bg2">
                  <a:lumMod val="50000"/>
                </a:schemeClr>
              </a:solidFill>
              <a:latin typeface="+mn-lt"/>
              <a:ea typeface="+mn-ea"/>
              <a:cs typeface="+mn-cs"/>
            </a:rPr>
            <a:t>GENERATED</a:t>
          </a:r>
        </a:p>
      </xdr:txBody>
    </xdr:sp>
    <xdr:clientData/>
  </xdr:twoCellAnchor>
  <xdr:twoCellAnchor>
    <xdr:from>
      <xdr:col>7</xdr:col>
      <xdr:colOff>47625</xdr:colOff>
      <xdr:row>6</xdr:row>
      <xdr:rowOff>180976</xdr:rowOff>
    </xdr:from>
    <xdr:to>
      <xdr:col>8</xdr:col>
      <xdr:colOff>333375</xdr:colOff>
      <xdr:row>7</xdr:row>
      <xdr:rowOff>133350</xdr:rowOff>
    </xdr:to>
    <xdr:sp macro="" textlink="">
      <xdr:nvSpPr>
        <xdr:cNvPr id="59" name="TextBox 58">
          <a:extLst>
            <a:ext uri="{FF2B5EF4-FFF2-40B4-BE49-F238E27FC236}">
              <a16:creationId xmlns:a16="http://schemas.microsoft.com/office/drawing/2014/main" id="{09AC5229-54F9-C3DB-81AC-8A10DB75AB0D}"/>
            </a:ext>
          </a:extLst>
        </xdr:cNvPr>
        <xdr:cNvSpPr txBox="1"/>
      </xdr:nvSpPr>
      <xdr:spPr>
        <a:xfrm>
          <a:off x="4314825" y="1323976"/>
          <a:ext cx="895350" cy="142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t> </a:t>
          </a:r>
          <a:r>
            <a:rPr lang="en-US" sz="1000" baseline="0">
              <a:solidFill>
                <a:schemeClr val="bg2">
                  <a:lumMod val="50000"/>
                </a:schemeClr>
              </a:solidFill>
            </a:rPr>
            <a:t>REVENUE BY</a:t>
          </a:r>
          <a:endParaRPr lang="en-US" sz="1000">
            <a:solidFill>
              <a:schemeClr val="bg2">
                <a:lumMod val="50000"/>
              </a:schemeClr>
            </a:solidFill>
          </a:endParaRPr>
        </a:p>
      </xdr:txBody>
    </xdr:sp>
    <xdr:clientData/>
  </xdr:twoCellAnchor>
  <xdr:twoCellAnchor>
    <xdr:from>
      <xdr:col>7</xdr:col>
      <xdr:colOff>19050</xdr:colOff>
      <xdr:row>7</xdr:row>
      <xdr:rowOff>152400</xdr:rowOff>
    </xdr:from>
    <xdr:to>
      <xdr:col>8</xdr:col>
      <xdr:colOff>295275</xdr:colOff>
      <xdr:row>8</xdr:row>
      <xdr:rowOff>104776</xdr:rowOff>
    </xdr:to>
    <xdr:sp macro="" textlink="">
      <xdr:nvSpPr>
        <xdr:cNvPr id="60" name="TextBox 59">
          <a:extLst>
            <a:ext uri="{FF2B5EF4-FFF2-40B4-BE49-F238E27FC236}">
              <a16:creationId xmlns:a16="http://schemas.microsoft.com/office/drawing/2014/main" id="{EEA36930-1198-E4AA-D14A-93421C2B3E59}"/>
            </a:ext>
          </a:extLst>
        </xdr:cNvPr>
        <xdr:cNvSpPr txBox="1"/>
      </xdr:nvSpPr>
      <xdr:spPr>
        <a:xfrm>
          <a:off x="4286250" y="1485900"/>
          <a:ext cx="885825"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solidFill>
                <a:schemeClr val="accent1"/>
              </a:solidFill>
              <a:latin typeface="+mn-lt"/>
              <a:ea typeface="+mn-ea"/>
              <a:cs typeface="+mn-cs"/>
            </a:rPr>
            <a:t>WEEKEND</a:t>
          </a:r>
        </a:p>
      </xdr:txBody>
    </xdr:sp>
    <xdr:clientData/>
  </xdr:twoCellAnchor>
  <xdr:twoCellAnchor>
    <xdr:from>
      <xdr:col>7</xdr:col>
      <xdr:colOff>152400</xdr:colOff>
      <xdr:row>13</xdr:row>
      <xdr:rowOff>19051</xdr:rowOff>
    </xdr:from>
    <xdr:to>
      <xdr:col>8</xdr:col>
      <xdr:colOff>438150</xdr:colOff>
      <xdr:row>13</xdr:row>
      <xdr:rowOff>161925</xdr:rowOff>
    </xdr:to>
    <xdr:sp macro="" textlink="">
      <xdr:nvSpPr>
        <xdr:cNvPr id="61" name="TextBox 60">
          <a:extLst>
            <a:ext uri="{FF2B5EF4-FFF2-40B4-BE49-F238E27FC236}">
              <a16:creationId xmlns:a16="http://schemas.microsoft.com/office/drawing/2014/main" id="{57DAD0DD-17F3-08A9-D4CF-157612EBAD7F}"/>
            </a:ext>
          </a:extLst>
        </xdr:cNvPr>
        <xdr:cNvSpPr txBox="1"/>
      </xdr:nvSpPr>
      <xdr:spPr>
        <a:xfrm>
          <a:off x="4419600" y="2495551"/>
          <a:ext cx="895350" cy="142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t> </a:t>
          </a:r>
          <a:r>
            <a:rPr lang="en-US" sz="1000" baseline="0">
              <a:solidFill>
                <a:schemeClr val="bg2">
                  <a:lumMod val="50000"/>
                </a:schemeClr>
              </a:solidFill>
            </a:rPr>
            <a:t>REVENUE BY</a:t>
          </a:r>
          <a:endParaRPr lang="en-US" sz="1000">
            <a:solidFill>
              <a:schemeClr val="bg2">
                <a:lumMod val="50000"/>
              </a:schemeClr>
            </a:solidFill>
          </a:endParaRPr>
        </a:p>
      </xdr:txBody>
    </xdr:sp>
    <xdr:clientData/>
  </xdr:twoCellAnchor>
  <xdr:twoCellAnchor>
    <xdr:from>
      <xdr:col>7</xdr:col>
      <xdr:colOff>95250</xdr:colOff>
      <xdr:row>14</xdr:row>
      <xdr:rowOff>9525</xdr:rowOff>
    </xdr:from>
    <xdr:to>
      <xdr:col>8</xdr:col>
      <xdr:colOff>371475</xdr:colOff>
      <xdr:row>14</xdr:row>
      <xdr:rowOff>152401</xdr:rowOff>
    </xdr:to>
    <xdr:sp macro="" textlink="">
      <xdr:nvSpPr>
        <xdr:cNvPr id="62" name="TextBox 61">
          <a:extLst>
            <a:ext uri="{FF2B5EF4-FFF2-40B4-BE49-F238E27FC236}">
              <a16:creationId xmlns:a16="http://schemas.microsoft.com/office/drawing/2014/main" id="{E14D0E96-C345-C60E-A168-9D0604FED056}"/>
            </a:ext>
          </a:extLst>
        </xdr:cNvPr>
        <xdr:cNvSpPr txBox="1"/>
      </xdr:nvSpPr>
      <xdr:spPr>
        <a:xfrm>
          <a:off x="4362450" y="2676525"/>
          <a:ext cx="885825"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aseline="0">
              <a:solidFill>
                <a:schemeClr val="accent2">
                  <a:lumMod val="75000"/>
                </a:schemeClr>
              </a:solidFill>
              <a:latin typeface="+mn-lt"/>
              <a:ea typeface="+mn-ea"/>
              <a:cs typeface="+mn-cs"/>
            </a:rPr>
            <a:t>WEEKDAY</a:t>
          </a:r>
        </a:p>
      </xdr:txBody>
    </xdr:sp>
    <xdr:clientData/>
  </xdr:twoCellAnchor>
  <xdr:twoCellAnchor>
    <xdr:from>
      <xdr:col>7</xdr:col>
      <xdr:colOff>0</xdr:colOff>
      <xdr:row>15</xdr:row>
      <xdr:rowOff>47625</xdr:rowOff>
    </xdr:from>
    <xdr:to>
      <xdr:col>8</xdr:col>
      <xdr:colOff>561976</xdr:colOff>
      <xdr:row>16</xdr:row>
      <xdr:rowOff>133350</xdr:rowOff>
    </xdr:to>
    <xdr:sp macro="" textlink="'WAFFLE CHART'!B3">
      <xdr:nvSpPr>
        <xdr:cNvPr id="63" name="TextBox 62">
          <a:extLst>
            <a:ext uri="{FF2B5EF4-FFF2-40B4-BE49-F238E27FC236}">
              <a16:creationId xmlns:a16="http://schemas.microsoft.com/office/drawing/2014/main" id="{199AAC7C-4375-5992-B186-BAB43E42B841}"/>
            </a:ext>
          </a:extLst>
        </xdr:cNvPr>
        <xdr:cNvSpPr txBox="1"/>
      </xdr:nvSpPr>
      <xdr:spPr>
        <a:xfrm>
          <a:off x="4267200" y="2981325"/>
          <a:ext cx="11715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032C884-01BB-4BCA-8D67-FC34F5652FD6}" type="TxLink">
            <a:rPr lang="en-US" sz="2000" baseline="0">
              <a:solidFill>
                <a:schemeClr val="accent2">
                  <a:lumMod val="75000"/>
                </a:schemeClr>
              </a:solidFill>
              <a:latin typeface="+mn-lt"/>
              <a:ea typeface="+mn-ea"/>
              <a:cs typeface="+mn-cs"/>
            </a:rPr>
            <a:pPr marL="0" indent="0" algn="ctr"/>
            <a:t>74%</a:t>
          </a:fld>
          <a:endParaRPr lang="en-US" sz="2000" baseline="0">
            <a:solidFill>
              <a:schemeClr val="accent2">
                <a:lumMod val="75000"/>
              </a:schemeClr>
            </a:solidFill>
            <a:latin typeface="+mn-lt"/>
            <a:ea typeface="+mn-ea"/>
            <a:cs typeface="+mn-cs"/>
          </a:endParaRPr>
        </a:p>
      </xdr:txBody>
    </xdr:sp>
    <xdr:clientData/>
  </xdr:twoCellAnchor>
  <xdr:twoCellAnchor>
    <xdr:from>
      <xdr:col>7</xdr:col>
      <xdr:colOff>47625</xdr:colOff>
      <xdr:row>8</xdr:row>
      <xdr:rowOff>142875</xdr:rowOff>
    </xdr:from>
    <xdr:to>
      <xdr:col>8</xdr:col>
      <xdr:colOff>514351</xdr:colOff>
      <xdr:row>10</xdr:row>
      <xdr:rowOff>38100</xdr:rowOff>
    </xdr:to>
    <xdr:sp macro="" textlink="'WAFFLE CHART'!B2">
      <xdr:nvSpPr>
        <xdr:cNvPr id="64" name="TextBox 63">
          <a:extLst>
            <a:ext uri="{FF2B5EF4-FFF2-40B4-BE49-F238E27FC236}">
              <a16:creationId xmlns:a16="http://schemas.microsoft.com/office/drawing/2014/main" id="{70772430-D243-6942-94C1-DECF189FC6FE}"/>
            </a:ext>
          </a:extLst>
        </xdr:cNvPr>
        <xdr:cNvSpPr txBox="1"/>
      </xdr:nvSpPr>
      <xdr:spPr>
        <a:xfrm>
          <a:off x="4314825" y="1666875"/>
          <a:ext cx="10763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51478E4-A1D2-400C-9D9C-7C77C93BE45B}" type="TxLink">
            <a:rPr lang="en-US" sz="2000" baseline="0">
              <a:solidFill>
                <a:schemeClr val="accent1"/>
              </a:solidFill>
              <a:latin typeface="+mn-lt"/>
              <a:ea typeface="+mn-ea"/>
              <a:cs typeface="+mn-cs"/>
            </a:rPr>
            <a:pPr marL="0" indent="0" algn="ctr"/>
            <a:t>26%</a:t>
          </a:fld>
          <a:endParaRPr lang="en-US" sz="2000" baseline="0">
            <a:solidFill>
              <a:schemeClr val="accent1"/>
            </a:solidFill>
            <a:latin typeface="+mn-lt"/>
            <a:ea typeface="+mn-ea"/>
            <a:cs typeface="+mn-cs"/>
          </a:endParaRPr>
        </a:p>
      </xdr:txBody>
    </xdr:sp>
    <xdr:clientData/>
  </xdr:twoCellAnchor>
  <xdr:twoCellAnchor>
    <xdr:from>
      <xdr:col>6</xdr:col>
      <xdr:colOff>438149</xdr:colOff>
      <xdr:row>4</xdr:row>
      <xdr:rowOff>95250</xdr:rowOff>
    </xdr:from>
    <xdr:to>
      <xdr:col>8</xdr:col>
      <xdr:colOff>152400</xdr:colOff>
      <xdr:row>6</xdr:row>
      <xdr:rowOff>47625</xdr:rowOff>
    </xdr:to>
    <xdr:sp macro="" textlink="'WAFFLE CHART'!C2:C3">
      <xdr:nvSpPr>
        <xdr:cNvPr id="65" name="TextBox 64">
          <a:extLst>
            <a:ext uri="{FF2B5EF4-FFF2-40B4-BE49-F238E27FC236}">
              <a16:creationId xmlns:a16="http://schemas.microsoft.com/office/drawing/2014/main" id="{4C2E26D8-368D-0F68-9606-9391042C7A80}"/>
            </a:ext>
          </a:extLst>
        </xdr:cNvPr>
        <xdr:cNvSpPr txBox="1"/>
      </xdr:nvSpPr>
      <xdr:spPr>
        <a:xfrm>
          <a:off x="4095749" y="857250"/>
          <a:ext cx="9334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B6C607E-D0CD-423D-A432-02D1FFA9DA67}" type="TxLink">
            <a:rPr lang="en-US" sz="1600" b="0" i="0" u="none" strike="noStrike" baseline="0">
              <a:solidFill>
                <a:schemeClr val="accent1">
                  <a:lumMod val="75000"/>
                </a:schemeClr>
              </a:solidFill>
              <a:latin typeface="Calibri"/>
              <a:ea typeface="+mn-ea"/>
              <a:cs typeface="Calibri"/>
            </a:rPr>
            <a:pPr marL="0" indent="0" algn="ctr"/>
            <a:t>$142.0K</a:t>
          </a:fld>
          <a:endParaRPr lang="en-US" sz="3200" baseline="0">
            <a:solidFill>
              <a:schemeClr val="accent1">
                <a:lumMod val="75000"/>
              </a:schemeClr>
            </a:solidFill>
            <a:latin typeface="+mn-lt"/>
            <a:ea typeface="+mn-ea"/>
            <a:cs typeface="+mn-cs"/>
          </a:endParaRPr>
        </a:p>
      </xdr:txBody>
    </xdr:sp>
    <xdr:clientData/>
  </xdr:twoCellAnchor>
  <xdr:twoCellAnchor>
    <xdr:from>
      <xdr:col>6</xdr:col>
      <xdr:colOff>428624</xdr:colOff>
      <xdr:row>11</xdr:row>
      <xdr:rowOff>19050</xdr:rowOff>
    </xdr:from>
    <xdr:to>
      <xdr:col>8</xdr:col>
      <xdr:colOff>142875</xdr:colOff>
      <xdr:row>12</xdr:row>
      <xdr:rowOff>161925</xdr:rowOff>
    </xdr:to>
    <xdr:sp macro="" textlink="'WAFFLE CHART'!C3">
      <xdr:nvSpPr>
        <xdr:cNvPr id="66" name="TextBox 65">
          <a:extLst>
            <a:ext uri="{FF2B5EF4-FFF2-40B4-BE49-F238E27FC236}">
              <a16:creationId xmlns:a16="http://schemas.microsoft.com/office/drawing/2014/main" id="{3A117673-E0B6-BE6E-F2BA-6548AB02B9F8}"/>
            </a:ext>
          </a:extLst>
        </xdr:cNvPr>
        <xdr:cNvSpPr txBox="1"/>
      </xdr:nvSpPr>
      <xdr:spPr>
        <a:xfrm>
          <a:off x="4086224" y="2114550"/>
          <a:ext cx="93345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CBBC21-12EA-4C89-BD1E-0A8603DA73A0}" type="TxLink">
            <a:rPr lang="en-US" sz="1600" b="0" i="0" u="none" strike="noStrike" baseline="0">
              <a:solidFill>
                <a:schemeClr val="accent2">
                  <a:lumMod val="75000"/>
                </a:schemeClr>
              </a:solidFill>
              <a:latin typeface="Calibri"/>
              <a:ea typeface="+mn-ea"/>
              <a:cs typeface="Calibri"/>
            </a:rPr>
            <a:pPr marL="0" indent="0" algn="ctr"/>
            <a:t>$403.1K</a:t>
          </a:fld>
          <a:endParaRPr lang="en-US" sz="4400" baseline="0">
            <a:solidFill>
              <a:schemeClr val="accent2">
                <a:lumMod val="75000"/>
              </a:schemeClr>
            </a:solidFill>
            <a:latin typeface="+mn-lt"/>
            <a:ea typeface="+mn-ea"/>
            <a:cs typeface="+mn-cs"/>
          </a:endParaRPr>
        </a:p>
      </xdr:txBody>
    </xdr:sp>
    <xdr:clientData/>
  </xdr:twoCellAnchor>
  <xdr:twoCellAnchor>
    <xdr:from>
      <xdr:col>0</xdr:col>
      <xdr:colOff>95251</xdr:colOff>
      <xdr:row>7</xdr:row>
      <xdr:rowOff>133350</xdr:rowOff>
    </xdr:from>
    <xdr:to>
      <xdr:col>4</xdr:col>
      <xdr:colOff>533400</xdr:colOff>
      <xdr:row>14</xdr:row>
      <xdr:rowOff>114300</xdr:rowOff>
    </xdr:to>
    <xdr:graphicFrame macro="">
      <xdr:nvGraphicFramePr>
        <xdr:cNvPr id="67" name="Chart 66">
          <a:extLst>
            <a:ext uri="{FF2B5EF4-FFF2-40B4-BE49-F238E27FC236}">
              <a16:creationId xmlns:a16="http://schemas.microsoft.com/office/drawing/2014/main" id="{F112FF1C-1798-49AE-85C3-440B80CCD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219074</xdr:colOff>
      <xdr:row>4</xdr:row>
      <xdr:rowOff>57150</xdr:rowOff>
    </xdr:from>
    <xdr:to>
      <xdr:col>4</xdr:col>
      <xdr:colOff>66675</xdr:colOff>
      <xdr:row>5</xdr:row>
      <xdr:rowOff>142875</xdr:rowOff>
    </xdr:to>
    <xdr:sp macro="" textlink="">
      <xdr:nvSpPr>
        <xdr:cNvPr id="68" name="TextBox 67">
          <a:extLst>
            <a:ext uri="{FF2B5EF4-FFF2-40B4-BE49-F238E27FC236}">
              <a16:creationId xmlns:a16="http://schemas.microsoft.com/office/drawing/2014/main" id="{45001A1A-D0F6-F9A8-4DAF-A2C4A29A0219}"/>
            </a:ext>
          </a:extLst>
        </xdr:cNvPr>
        <xdr:cNvSpPr txBox="1"/>
      </xdr:nvSpPr>
      <xdr:spPr>
        <a:xfrm>
          <a:off x="219074" y="819150"/>
          <a:ext cx="228600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REVENUE</a:t>
          </a:r>
          <a:r>
            <a:rPr lang="en-US" sz="1100" b="1" baseline="0"/>
            <a:t> by QUARTER vs % CHANGE</a:t>
          </a:r>
          <a:endParaRPr lang="en-US" sz="1100" b="1"/>
        </a:p>
      </xdr:txBody>
    </xdr:sp>
    <xdr:clientData/>
  </xdr:twoCellAnchor>
  <xdr:twoCellAnchor>
    <xdr:from>
      <xdr:col>0</xdr:col>
      <xdr:colOff>219074</xdr:colOff>
      <xdr:row>5</xdr:row>
      <xdr:rowOff>85724</xdr:rowOff>
    </xdr:from>
    <xdr:to>
      <xdr:col>4</xdr:col>
      <xdr:colOff>485775</xdr:colOff>
      <xdr:row>7</xdr:row>
      <xdr:rowOff>171449</xdr:rowOff>
    </xdr:to>
    <xdr:sp macro="" textlink="'analysis 2'!AI25">
      <xdr:nvSpPr>
        <xdr:cNvPr id="69" name="TextBox 68">
          <a:extLst>
            <a:ext uri="{FF2B5EF4-FFF2-40B4-BE49-F238E27FC236}">
              <a16:creationId xmlns:a16="http://schemas.microsoft.com/office/drawing/2014/main" id="{C4FA3107-3882-71FD-A981-9F3A0471B48A}"/>
            </a:ext>
          </a:extLst>
        </xdr:cNvPr>
        <xdr:cNvSpPr txBox="1"/>
      </xdr:nvSpPr>
      <xdr:spPr>
        <a:xfrm>
          <a:off x="219074" y="1038224"/>
          <a:ext cx="2705101"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9E58A1-9C50-4D6D-9666-710731C0A739}" type="TxLink">
            <a:rPr lang="en-US" sz="1050" b="0" i="1" u="none" strike="noStrike">
              <a:solidFill>
                <a:schemeClr val="tx1">
                  <a:lumMod val="95000"/>
                  <a:lumOff val="5000"/>
                </a:schemeClr>
              </a:solidFill>
              <a:latin typeface="Calibri"/>
              <a:cs typeface="Calibri"/>
            </a:rPr>
            <a:pPr/>
            <a:t>The line in the chart indicates $136,274 average revenue</a:t>
          </a:fld>
          <a:endParaRPr lang="en-US" sz="1050" i="1">
            <a:solidFill>
              <a:schemeClr val="tx1">
                <a:lumMod val="95000"/>
                <a:lumOff val="5000"/>
              </a:schemeClr>
            </a:solidFill>
          </a:endParaRPr>
        </a:p>
      </xdr:txBody>
    </xdr:sp>
    <xdr:clientData/>
  </xdr:twoCellAnchor>
  <xdr:twoCellAnchor>
    <xdr:from>
      <xdr:col>0</xdr:col>
      <xdr:colOff>438150</xdr:colOff>
      <xdr:row>14</xdr:row>
      <xdr:rowOff>180975</xdr:rowOff>
    </xdr:from>
    <xdr:to>
      <xdr:col>0</xdr:col>
      <xdr:colOff>561975</xdr:colOff>
      <xdr:row>15</xdr:row>
      <xdr:rowOff>38100</xdr:rowOff>
    </xdr:to>
    <xdr:sp macro="" textlink="">
      <xdr:nvSpPr>
        <xdr:cNvPr id="70" name="Oval 69">
          <a:extLst>
            <a:ext uri="{FF2B5EF4-FFF2-40B4-BE49-F238E27FC236}">
              <a16:creationId xmlns:a16="http://schemas.microsoft.com/office/drawing/2014/main" id="{8F8B429C-08FC-BCEF-9AE3-B74C196F96B0}"/>
            </a:ext>
          </a:extLst>
        </xdr:cNvPr>
        <xdr:cNvSpPr/>
      </xdr:nvSpPr>
      <xdr:spPr>
        <a:xfrm>
          <a:off x="438150" y="2847975"/>
          <a:ext cx="123825" cy="123825"/>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447675</xdr:colOff>
      <xdr:row>16</xdr:row>
      <xdr:rowOff>76200</xdr:rowOff>
    </xdr:from>
    <xdr:to>
      <xdr:col>0</xdr:col>
      <xdr:colOff>571500</xdr:colOff>
      <xdr:row>17</xdr:row>
      <xdr:rowOff>9525</xdr:rowOff>
    </xdr:to>
    <xdr:sp macro="" textlink="">
      <xdr:nvSpPr>
        <xdr:cNvPr id="71" name="Oval 70">
          <a:extLst>
            <a:ext uri="{FF2B5EF4-FFF2-40B4-BE49-F238E27FC236}">
              <a16:creationId xmlns:a16="http://schemas.microsoft.com/office/drawing/2014/main" id="{AEC808FD-46FF-135E-E548-53BB844DA3C8}"/>
            </a:ext>
          </a:extLst>
        </xdr:cNvPr>
        <xdr:cNvSpPr/>
      </xdr:nvSpPr>
      <xdr:spPr>
        <a:xfrm>
          <a:off x="447675" y="3200400"/>
          <a:ext cx="123825" cy="123825"/>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57150</xdr:colOff>
      <xdr:row>15</xdr:row>
      <xdr:rowOff>104775</xdr:rowOff>
    </xdr:from>
    <xdr:to>
      <xdr:col>4</xdr:col>
      <xdr:colOff>295275</xdr:colOff>
      <xdr:row>15</xdr:row>
      <xdr:rowOff>104775</xdr:rowOff>
    </xdr:to>
    <xdr:cxnSp macro="">
      <xdr:nvCxnSpPr>
        <xdr:cNvPr id="73" name="Straight Connector 72">
          <a:extLst>
            <a:ext uri="{FF2B5EF4-FFF2-40B4-BE49-F238E27FC236}">
              <a16:creationId xmlns:a16="http://schemas.microsoft.com/office/drawing/2014/main" id="{6248563C-E256-5A2C-573B-5A96D11AE6E2}"/>
            </a:ext>
          </a:extLst>
        </xdr:cNvPr>
        <xdr:cNvCxnSpPr/>
      </xdr:nvCxnSpPr>
      <xdr:spPr>
        <a:xfrm>
          <a:off x="1885950" y="3038475"/>
          <a:ext cx="847725" cy="0"/>
        </a:xfrm>
        <a:prstGeom prst="line">
          <a:avLst/>
        </a:prstGeom>
        <a:ln w="19050">
          <a:solidFill>
            <a:srgbClr val="8497B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9524</xdr:colOff>
      <xdr:row>14</xdr:row>
      <xdr:rowOff>66675</xdr:rowOff>
    </xdr:from>
    <xdr:to>
      <xdr:col>4</xdr:col>
      <xdr:colOff>495300</xdr:colOff>
      <xdr:row>15</xdr:row>
      <xdr:rowOff>76200</xdr:rowOff>
    </xdr:to>
    <xdr:sp macro="" textlink="">
      <xdr:nvSpPr>
        <xdr:cNvPr id="76" name="TextBox 75">
          <a:extLst>
            <a:ext uri="{FF2B5EF4-FFF2-40B4-BE49-F238E27FC236}">
              <a16:creationId xmlns:a16="http://schemas.microsoft.com/office/drawing/2014/main" id="{94CA2F44-8DD6-8783-1FBF-48C710E1AF96}"/>
            </a:ext>
          </a:extLst>
        </xdr:cNvPr>
        <xdr:cNvSpPr txBox="1"/>
      </xdr:nvSpPr>
      <xdr:spPr>
        <a:xfrm>
          <a:off x="1838324" y="2733675"/>
          <a:ext cx="10953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Average Line</a:t>
          </a:r>
          <a:endParaRPr lang="en-US" sz="1100"/>
        </a:p>
      </xdr:txBody>
    </xdr:sp>
    <xdr:clientData/>
  </xdr:twoCellAnchor>
  <xdr:twoCellAnchor>
    <xdr:from>
      <xdr:col>0</xdr:col>
      <xdr:colOff>0</xdr:colOff>
      <xdr:row>32</xdr:row>
      <xdr:rowOff>28575</xdr:rowOff>
    </xdr:from>
    <xdr:to>
      <xdr:col>0</xdr:col>
      <xdr:colOff>0</xdr:colOff>
      <xdr:row>33</xdr:row>
      <xdr:rowOff>114300</xdr:rowOff>
    </xdr:to>
    <xdr:sp macro="" textlink="">
      <xdr:nvSpPr>
        <xdr:cNvPr id="77" name="TextBox 76">
          <a:extLst>
            <a:ext uri="{FF2B5EF4-FFF2-40B4-BE49-F238E27FC236}">
              <a16:creationId xmlns:a16="http://schemas.microsoft.com/office/drawing/2014/main" id="{0A817C3B-B8B4-7740-6963-1D517409E4D9}"/>
            </a:ext>
          </a:extLst>
        </xdr:cNvPr>
        <xdr:cNvSpPr txBox="1"/>
      </xdr:nvSpPr>
      <xdr:spPr>
        <a:xfrm>
          <a:off x="0" y="6200775"/>
          <a:ext cx="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Below</a:t>
          </a:r>
          <a:r>
            <a:rPr lang="en-US" sz="1100" baseline="0"/>
            <a:t> average</a:t>
          </a:r>
          <a:endParaRPr lang="en-US" sz="1100"/>
        </a:p>
      </xdr:txBody>
    </xdr:sp>
    <xdr:clientData/>
  </xdr:twoCellAnchor>
  <xdr:twoCellAnchor>
    <xdr:from>
      <xdr:col>0</xdr:col>
      <xdr:colOff>600074</xdr:colOff>
      <xdr:row>14</xdr:row>
      <xdr:rowOff>85725</xdr:rowOff>
    </xdr:from>
    <xdr:to>
      <xdr:col>2</xdr:col>
      <xdr:colOff>485775</xdr:colOff>
      <xdr:row>15</xdr:row>
      <xdr:rowOff>95250</xdr:rowOff>
    </xdr:to>
    <xdr:sp macro="" textlink="">
      <xdr:nvSpPr>
        <xdr:cNvPr id="78" name="TextBox 77">
          <a:extLst>
            <a:ext uri="{FF2B5EF4-FFF2-40B4-BE49-F238E27FC236}">
              <a16:creationId xmlns:a16="http://schemas.microsoft.com/office/drawing/2014/main" id="{A97E4CAD-CA51-91EA-E19B-FF0EB922907B}"/>
            </a:ext>
          </a:extLst>
        </xdr:cNvPr>
        <xdr:cNvSpPr txBox="1"/>
      </xdr:nvSpPr>
      <xdr:spPr>
        <a:xfrm>
          <a:off x="600074" y="2752725"/>
          <a:ext cx="110490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Below</a:t>
          </a:r>
          <a:r>
            <a:rPr lang="en-US" sz="1100" baseline="0"/>
            <a:t> Average</a:t>
          </a:r>
          <a:endParaRPr lang="en-US" sz="1100"/>
        </a:p>
      </xdr:txBody>
    </xdr:sp>
    <xdr:clientData/>
  </xdr:twoCellAnchor>
  <xdr:twoCellAnchor>
    <xdr:from>
      <xdr:col>0</xdr:col>
      <xdr:colOff>609599</xdr:colOff>
      <xdr:row>15</xdr:row>
      <xdr:rowOff>161925</xdr:rowOff>
    </xdr:from>
    <xdr:to>
      <xdr:col>2</xdr:col>
      <xdr:colOff>485775</xdr:colOff>
      <xdr:row>17</xdr:row>
      <xdr:rowOff>57150</xdr:rowOff>
    </xdr:to>
    <xdr:sp macro="" textlink="">
      <xdr:nvSpPr>
        <xdr:cNvPr id="79" name="TextBox 78">
          <a:extLst>
            <a:ext uri="{FF2B5EF4-FFF2-40B4-BE49-F238E27FC236}">
              <a16:creationId xmlns:a16="http://schemas.microsoft.com/office/drawing/2014/main" id="{8BEE473C-A683-8C8E-3F72-7D5C1BE74E83}"/>
            </a:ext>
          </a:extLst>
        </xdr:cNvPr>
        <xdr:cNvSpPr txBox="1"/>
      </xdr:nvSpPr>
      <xdr:spPr>
        <a:xfrm>
          <a:off x="609599" y="3095625"/>
          <a:ext cx="10953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Above Average</a:t>
          </a:r>
          <a:endParaRPr lang="en-US" sz="1100"/>
        </a:p>
      </xdr:txBody>
    </xdr:sp>
    <xdr:clientData/>
  </xdr:twoCellAnchor>
  <xdr:twoCellAnchor>
    <xdr:from>
      <xdr:col>0</xdr:col>
      <xdr:colOff>171450</xdr:colOff>
      <xdr:row>18</xdr:row>
      <xdr:rowOff>85724</xdr:rowOff>
    </xdr:from>
    <xdr:to>
      <xdr:col>9</xdr:col>
      <xdr:colOff>57150</xdr:colOff>
      <xdr:row>28</xdr:row>
      <xdr:rowOff>171449</xdr:rowOff>
    </xdr:to>
    <xdr:sp macro="" textlink="">
      <xdr:nvSpPr>
        <xdr:cNvPr id="80" name="Rectangle: Rounded Corners 79">
          <a:extLst>
            <a:ext uri="{FF2B5EF4-FFF2-40B4-BE49-F238E27FC236}">
              <a16:creationId xmlns:a16="http://schemas.microsoft.com/office/drawing/2014/main" id="{8263AFA9-FE27-D6F1-FFAC-A0CE8371935E}"/>
            </a:ext>
          </a:extLst>
        </xdr:cNvPr>
        <xdr:cNvSpPr/>
      </xdr:nvSpPr>
      <xdr:spPr>
        <a:xfrm>
          <a:off x="171450" y="3590924"/>
          <a:ext cx="5372100" cy="1990725"/>
        </a:xfrm>
        <a:prstGeom prst="roundRect">
          <a:avLst>
            <a:gd name="adj" fmla="val 4707"/>
          </a:avLst>
        </a:prstGeom>
        <a:solidFill>
          <a:schemeClr val="bg1">
            <a:lumMod val="9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295275</xdr:colOff>
      <xdr:row>21</xdr:row>
      <xdr:rowOff>9525</xdr:rowOff>
    </xdr:from>
    <xdr:to>
      <xdr:col>9</xdr:col>
      <xdr:colOff>95249</xdr:colOff>
      <xdr:row>28</xdr:row>
      <xdr:rowOff>180975</xdr:rowOff>
    </xdr:to>
    <xdr:graphicFrame macro="">
      <xdr:nvGraphicFramePr>
        <xdr:cNvPr id="81" name="Chart 80">
          <a:extLst>
            <a:ext uri="{FF2B5EF4-FFF2-40B4-BE49-F238E27FC236}">
              <a16:creationId xmlns:a16="http://schemas.microsoft.com/office/drawing/2014/main" id="{48883879-4A66-4BFC-BE3A-D5276E2F6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190499</xdr:colOff>
      <xdr:row>18</xdr:row>
      <xdr:rowOff>66675</xdr:rowOff>
    </xdr:from>
    <xdr:to>
      <xdr:col>4</xdr:col>
      <xdr:colOff>161925</xdr:colOff>
      <xdr:row>19</xdr:row>
      <xdr:rowOff>152400</xdr:rowOff>
    </xdr:to>
    <xdr:sp macro="" textlink="">
      <xdr:nvSpPr>
        <xdr:cNvPr id="82" name="TextBox 81">
          <a:extLst>
            <a:ext uri="{FF2B5EF4-FFF2-40B4-BE49-F238E27FC236}">
              <a16:creationId xmlns:a16="http://schemas.microsoft.com/office/drawing/2014/main" id="{AD3130F7-AF09-6E75-3C88-7B97FEF24E30}"/>
            </a:ext>
          </a:extLst>
        </xdr:cNvPr>
        <xdr:cNvSpPr txBox="1"/>
      </xdr:nvSpPr>
      <xdr:spPr>
        <a:xfrm>
          <a:off x="190499" y="3571875"/>
          <a:ext cx="24098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REVENUE</a:t>
          </a:r>
          <a:r>
            <a:rPr lang="en-US" sz="1100" b="1" baseline="0"/>
            <a:t> by WEEKDAY vs % CHANGE</a:t>
          </a:r>
          <a:endParaRPr lang="en-US" sz="1100" b="1"/>
        </a:p>
      </xdr:txBody>
    </xdr:sp>
    <xdr:clientData/>
  </xdr:twoCellAnchor>
  <xdr:twoCellAnchor>
    <xdr:from>
      <xdr:col>0</xdr:col>
      <xdr:colOff>190499</xdr:colOff>
      <xdr:row>19</xdr:row>
      <xdr:rowOff>47624</xdr:rowOff>
    </xdr:from>
    <xdr:to>
      <xdr:col>4</xdr:col>
      <xdr:colOff>457200</xdr:colOff>
      <xdr:row>21</xdr:row>
      <xdr:rowOff>133349</xdr:rowOff>
    </xdr:to>
    <xdr:sp macro="" textlink="'analysis 2'!$AR$30">
      <xdr:nvSpPr>
        <xdr:cNvPr id="83" name="TextBox 82">
          <a:extLst>
            <a:ext uri="{FF2B5EF4-FFF2-40B4-BE49-F238E27FC236}">
              <a16:creationId xmlns:a16="http://schemas.microsoft.com/office/drawing/2014/main" id="{443DE5C4-A013-A20E-B208-E90C5072FDD9}"/>
            </a:ext>
          </a:extLst>
        </xdr:cNvPr>
        <xdr:cNvSpPr txBox="1"/>
      </xdr:nvSpPr>
      <xdr:spPr>
        <a:xfrm>
          <a:off x="190499" y="3743324"/>
          <a:ext cx="2705101"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2A8A65-1AE5-4F63-9D80-C5759BE89E52}" type="TxLink">
            <a:rPr lang="en-US" sz="1050" b="0" i="1" u="none" strike="noStrike">
              <a:solidFill>
                <a:srgbClr val="000000"/>
              </a:solidFill>
              <a:latin typeface="Calibri"/>
              <a:cs typeface="Calibri"/>
            </a:rPr>
            <a:pPr/>
            <a:t>The line in the chart indicates $77,871 average revenue</a:t>
          </a:fld>
          <a:endParaRPr lang="en-US" sz="900" i="1">
            <a:solidFill>
              <a:schemeClr val="tx1">
                <a:lumMod val="95000"/>
                <a:lumOff val="5000"/>
              </a:schemeClr>
            </a:solidFill>
          </a:endParaRPr>
        </a:p>
      </xdr:txBody>
    </xdr:sp>
    <xdr:clientData/>
  </xdr:twoCellAnchor>
  <xdr:twoCellAnchor>
    <xdr:from>
      <xdr:col>5</xdr:col>
      <xdr:colOff>28575</xdr:colOff>
      <xdr:row>18</xdr:row>
      <xdr:rowOff>133350</xdr:rowOff>
    </xdr:from>
    <xdr:to>
      <xdr:col>5</xdr:col>
      <xdr:colOff>152400</xdr:colOff>
      <xdr:row>19</xdr:row>
      <xdr:rowOff>66675</xdr:rowOff>
    </xdr:to>
    <xdr:sp macro="" textlink="">
      <xdr:nvSpPr>
        <xdr:cNvPr id="84" name="Oval 83">
          <a:extLst>
            <a:ext uri="{FF2B5EF4-FFF2-40B4-BE49-F238E27FC236}">
              <a16:creationId xmlns:a16="http://schemas.microsoft.com/office/drawing/2014/main" id="{51E3BDBA-FEBA-93AF-43AC-92D7F2FF9D88}"/>
            </a:ext>
          </a:extLst>
        </xdr:cNvPr>
        <xdr:cNvSpPr/>
      </xdr:nvSpPr>
      <xdr:spPr>
        <a:xfrm>
          <a:off x="3076575" y="3638550"/>
          <a:ext cx="123825" cy="123825"/>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28575</xdr:colOff>
      <xdr:row>20</xdr:row>
      <xdr:rowOff>28575</xdr:rowOff>
    </xdr:from>
    <xdr:to>
      <xdr:col>5</xdr:col>
      <xdr:colOff>152400</xdr:colOff>
      <xdr:row>20</xdr:row>
      <xdr:rowOff>152400</xdr:rowOff>
    </xdr:to>
    <xdr:sp macro="" textlink="">
      <xdr:nvSpPr>
        <xdr:cNvPr id="85" name="Oval 84">
          <a:extLst>
            <a:ext uri="{FF2B5EF4-FFF2-40B4-BE49-F238E27FC236}">
              <a16:creationId xmlns:a16="http://schemas.microsoft.com/office/drawing/2014/main" id="{5AFB312B-F81A-9521-3B22-581161009979}"/>
            </a:ext>
          </a:extLst>
        </xdr:cNvPr>
        <xdr:cNvSpPr/>
      </xdr:nvSpPr>
      <xdr:spPr>
        <a:xfrm>
          <a:off x="3076575" y="3914775"/>
          <a:ext cx="123825" cy="123825"/>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228599</xdr:colOff>
      <xdr:row>18</xdr:row>
      <xdr:rowOff>47625</xdr:rowOff>
    </xdr:from>
    <xdr:to>
      <xdr:col>7</xdr:col>
      <xdr:colOff>114300</xdr:colOff>
      <xdr:row>19</xdr:row>
      <xdr:rowOff>133350</xdr:rowOff>
    </xdr:to>
    <xdr:sp macro="" textlink="">
      <xdr:nvSpPr>
        <xdr:cNvPr id="86" name="TextBox 85">
          <a:extLst>
            <a:ext uri="{FF2B5EF4-FFF2-40B4-BE49-F238E27FC236}">
              <a16:creationId xmlns:a16="http://schemas.microsoft.com/office/drawing/2014/main" id="{0F9A7FB5-660C-1463-4FF7-287B4A337024}"/>
            </a:ext>
          </a:extLst>
        </xdr:cNvPr>
        <xdr:cNvSpPr txBox="1"/>
      </xdr:nvSpPr>
      <xdr:spPr>
        <a:xfrm>
          <a:off x="3276599" y="3552825"/>
          <a:ext cx="1104901"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Below</a:t>
          </a:r>
          <a:r>
            <a:rPr lang="en-US" sz="1100" baseline="0"/>
            <a:t> Average</a:t>
          </a:r>
          <a:endParaRPr lang="en-US" sz="1100"/>
        </a:p>
      </xdr:txBody>
    </xdr:sp>
    <xdr:clientData/>
  </xdr:twoCellAnchor>
  <xdr:twoCellAnchor>
    <xdr:from>
      <xdr:col>5</xdr:col>
      <xdr:colOff>238124</xdr:colOff>
      <xdr:row>19</xdr:row>
      <xdr:rowOff>123825</xdr:rowOff>
    </xdr:from>
    <xdr:to>
      <xdr:col>7</xdr:col>
      <xdr:colOff>114300</xdr:colOff>
      <xdr:row>21</xdr:row>
      <xdr:rowOff>19050</xdr:rowOff>
    </xdr:to>
    <xdr:sp macro="" textlink="">
      <xdr:nvSpPr>
        <xdr:cNvPr id="87" name="TextBox 86">
          <a:extLst>
            <a:ext uri="{FF2B5EF4-FFF2-40B4-BE49-F238E27FC236}">
              <a16:creationId xmlns:a16="http://schemas.microsoft.com/office/drawing/2014/main" id="{FD4DD1BF-31DA-5459-B26C-746FD44E6B60}"/>
            </a:ext>
          </a:extLst>
        </xdr:cNvPr>
        <xdr:cNvSpPr txBox="1"/>
      </xdr:nvSpPr>
      <xdr:spPr>
        <a:xfrm>
          <a:off x="3286124" y="3819525"/>
          <a:ext cx="10953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Above Average</a:t>
          </a:r>
          <a:endParaRPr lang="en-US" sz="1100"/>
        </a:p>
      </xdr:txBody>
    </xdr:sp>
    <xdr:clientData/>
  </xdr:twoCellAnchor>
  <xdr:twoCellAnchor>
    <xdr:from>
      <xdr:col>7</xdr:col>
      <xdr:colOff>171449</xdr:colOff>
      <xdr:row>18</xdr:row>
      <xdr:rowOff>123825</xdr:rowOff>
    </xdr:from>
    <xdr:to>
      <xdr:col>9</xdr:col>
      <xdr:colOff>47625</xdr:colOff>
      <xdr:row>20</xdr:row>
      <xdr:rowOff>19050</xdr:rowOff>
    </xdr:to>
    <xdr:sp macro="" textlink="">
      <xdr:nvSpPr>
        <xdr:cNvPr id="88" name="TextBox 87">
          <a:extLst>
            <a:ext uri="{FF2B5EF4-FFF2-40B4-BE49-F238E27FC236}">
              <a16:creationId xmlns:a16="http://schemas.microsoft.com/office/drawing/2014/main" id="{9103504B-31CA-1D14-0B41-D723BB9CC145}"/>
            </a:ext>
          </a:extLst>
        </xdr:cNvPr>
        <xdr:cNvSpPr txBox="1"/>
      </xdr:nvSpPr>
      <xdr:spPr>
        <a:xfrm>
          <a:off x="4438649" y="3629025"/>
          <a:ext cx="109537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Average Line</a:t>
          </a:r>
          <a:endParaRPr lang="en-US" sz="1100"/>
        </a:p>
      </xdr:txBody>
    </xdr:sp>
    <xdr:clientData/>
  </xdr:twoCellAnchor>
  <xdr:twoCellAnchor>
    <xdr:from>
      <xdr:col>7</xdr:col>
      <xdr:colOff>247650</xdr:colOff>
      <xdr:row>20</xdr:row>
      <xdr:rowOff>47625</xdr:rowOff>
    </xdr:from>
    <xdr:to>
      <xdr:col>8</xdr:col>
      <xdr:colOff>485775</xdr:colOff>
      <xdr:row>20</xdr:row>
      <xdr:rowOff>47625</xdr:rowOff>
    </xdr:to>
    <xdr:cxnSp macro="">
      <xdr:nvCxnSpPr>
        <xdr:cNvPr id="89" name="Straight Connector 88">
          <a:extLst>
            <a:ext uri="{FF2B5EF4-FFF2-40B4-BE49-F238E27FC236}">
              <a16:creationId xmlns:a16="http://schemas.microsoft.com/office/drawing/2014/main" id="{C9DD8016-FA44-1305-5C42-FA2CFB0052E8}"/>
            </a:ext>
          </a:extLst>
        </xdr:cNvPr>
        <xdr:cNvCxnSpPr/>
      </xdr:nvCxnSpPr>
      <xdr:spPr>
        <a:xfrm>
          <a:off x="4514850" y="3933825"/>
          <a:ext cx="847725" cy="0"/>
        </a:xfrm>
        <a:prstGeom prst="line">
          <a:avLst/>
        </a:prstGeom>
        <a:ln w="19050">
          <a:solidFill>
            <a:srgbClr val="8497B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66675</xdr:colOff>
      <xdr:row>0</xdr:row>
      <xdr:rowOff>38100</xdr:rowOff>
    </xdr:from>
    <xdr:to>
      <xdr:col>6</xdr:col>
      <xdr:colOff>542925</xdr:colOff>
      <xdr:row>2</xdr:row>
      <xdr:rowOff>152400</xdr:rowOff>
    </xdr:to>
    <xdr:sp macro="" textlink="">
      <xdr:nvSpPr>
        <xdr:cNvPr id="4" name="Rectangle 3">
          <a:extLst>
            <a:ext uri="{FF2B5EF4-FFF2-40B4-BE49-F238E27FC236}">
              <a16:creationId xmlns:a16="http://schemas.microsoft.com/office/drawing/2014/main" id="{0D58D844-625F-4D0D-A19A-E7BE58563989}"/>
            </a:ext>
          </a:extLst>
        </xdr:cNvPr>
        <xdr:cNvSpPr/>
      </xdr:nvSpPr>
      <xdr:spPr>
        <a:xfrm>
          <a:off x="66675" y="38100"/>
          <a:ext cx="4133850" cy="4953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aseline="0">
              <a:gradFill>
                <a:gsLst>
                  <a:gs pos="4000">
                    <a:srgbClr val="002060"/>
                  </a:gs>
                  <a:gs pos="78000">
                    <a:srgbClr val="0070C0"/>
                  </a:gs>
                </a:gsLst>
                <a:lin ang="5400000" scaled="1"/>
              </a:gradFill>
            </a:rPr>
            <a:t>TEND BUSSINESS DASHBOARD</a:t>
          </a:r>
          <a:endParaRPr lang="en-US" sz="2400">
            <a:gradFill>
              <a:gsLst>
                <a:gs pos="4000">
                  <a:srgbClr val="002060"/>
                </a:gs>
                <a:gs pos="78000">
                  <a:srgbClr val="0070C0"/>
                </a:gs>
              </a:gsLst>
              <a:lin ang="5400000" scaled="1"/>
            </a:gradFill>
          </a:endParaRPr>
        </a:p>
      </xdr:txBody>
    </xdr:sp>
    <xdr:clientData/>
  </xdr:twoCellAnchor>
  <xdr:twoCellAnchor>
    <xdr:from>
      <xdr:col>6</xdr:col>
      <xdr:colOff>352425</xdr:colOff>
      <xdr:row>0</xdr:row>
      <xdr:rowOff>95250</xdr:rowOff>
    </xdr:from>
    <xdr:to>
      <xdr:col>8</xdr:col>
      <xdr:colOff>266700</xdr:colOff>
      <xdr:row>2</xdr:row>
      <xdr:rowOff>19050</xdr:rowOff>
    </xdr:to>
    <xdr:sp macro="" textlink="">
      <xdr:nvSpPr>
        <xdr:cNvPr id="9" name="Rectangle: Diagonal Corners Rounded 8">
          <a:hlinkClick xmlns:r="http://schemas.openxmlformats.org/officeDocument/2006/relationships" r:id="rId8"/>
          <a:extLst>
            <a:ext uri="{FF2B5EF4-FFF2-40B4-BE49-F238E27FC236}">
              <a16:creationId xmlns:a16="http://schemas.microsoft.com/office/drawing/2014/main" id="{D321E1AA-119D-4D08-B0A9-DAB8C80D5631}"/>
            </a:ext>
          </a:extLst>
        </xdr:cNvPr>
        <xdr:cNvSpPr/>
      </xdr:nvSpPr>
      <xdr:spPr>
        <a:xfrm>
          <a:off x="4010025" y="95250"/>
          <a:ext cx="1133475" cy="304800"/>
        </a:xfrm>
        <a:prstGeom prst="round2DiagRect">
          <a:avLst>
            <a:gd name="adj1" fmla="val 44792"/>
            <a:gd name="adj2" fmla="val 43750"/>
          </a:avLst>
        </a:prstGeom>
        <a:gradFill flip="none" rotWithShape="1">
          <a:gsLst>
            <a:gs pos="0">
              <a:schemeClr val="accent4">
                <a:lumMod val="75000"/>
              </a:schemeClr>
            </a:gs>
            <a:gs pos="43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a:solidFill>
                <a:srgbClr val="00FF82"/>
              </a:solidFill>
            </a:rPr>
            <a:t>Time</a:t>
          </a:r>
          <a:r>
            <a:rPr lang="en-US" sz="1300" b="1" baseline="0">
              <a:solidFill>
                <a:srgbClr val="00FF82"/>
              </a:solidFill>
            </a:rPr>
            <a:t> Frame</a:t>
          </a:r>
          <a:endParaRPr lang="en-US" sz="1300" b="1">
            <a:solidFill>
              <a:srgbClr val="00FF82"/>
            </a:solidFill>
          </a:endParaRPr>
        </a:p>
      </xdr:txBody>
    </xdr:sp>
    <xdr:clientData/>
  </xdr:twoCellAnchor>
  <xdr:twoCellAnchor>
    <xdr:from>
      <xdr:col>9</xdr:col>
      <xdr:colOff>109538</xdr:colOff>
      <xdr:row>0</xdr:row>
      <xdr:rowOff>66675</xdr:rowOff>
    </xdr:from>
    <xdr:to>
      <xdr:col>10</xdr:col>
      <xdr:colOff>452438</xdr:colOff>
      <xdr:row>1</xdr:row>
      <xdr:rowOff>180975</xdr:rowOff>
    </xdr:to>
    <xdr:sp macro="" textlink="">
      <xdr:nvSpPr>
        <xdr:cNvPr id="10" name="Rectangle: Diagonal Corners Rounded 9">
          <a:hlinkClick xmlns:r="http://schemas.openxmlformats.org/officeDocument/2006/relationships" r:id="rId9"/>
          <a:extLst>
            <a:ext uri="{FF2B5EF4-FFF2-40B4-BE49-F238E27FC236}">
              <a16:creationId xmlns:a16="http://schemas.microsoft.com/office/drawing/2014/main" id="{175D5510-63F0-44CF-BCED-97B61C2E18DF}"/>
            </a:ext>
          </a:extLst>
        </xdr:cNvPr>
        <xdr:cNvSpPr/>
      </xdr:nvSpPr>
      <xdr:spPr>
        <a:xfrm>
          <a:off x="5595938" y="66675"/>
          <a:ext cx="952500" cy="304800"/>
        </a:xfrm>
        <a:prstGeom prst="round2DiagRect">
          <a:avLst>
            <a:gd name="adj1" fmla="val 44792"/>
            <a:gd name="adj2" fmla="val 43750"/>
          </a:avLst>
        </a:prstGeom>
        <a:gradFill flip="none" rotWithShape="1">
          <a:gsLst>
            <a:gs pos="0">
              <a:srgbClr val="C00000">
                <a:alpha val="88000"/>
              </a:srgbClr>
            </a:gs>
            <a:gs pos="44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Store</a:t>
          </a:r>
        </a:p>
      </xdr:txBody>
    </xdr:sp>
    <xdr:clientData/>
  </xdr:twoCellAnchor>
  <xdr:twoCellAnchor>
    <xdr:from>
      <xdr:col>11</xdr:col>
      <xdr:colOff>295275</xdr:colOff>
      <xdr:row>0</xdr:row>
      <xdr:rowOff>90488</xdr:rowOff>
    </xdr:from>
    <xdr:to>
      <xdr:col>13</xdr:col>
      <xdr:colOff>28575</xdr:colOff>
      <xdr:row>2</xdr:row>
      <xdr:rowOff>14288</xdr:rowOff>
    </xdr:to>
    <xdr:sp macro="" textlink="">
      <xdr:nvSpPr>
        <xdr:cNvPr id="11" name="Rectangle: Diagonal Corners Rounded 10">
          <a:hlinkClick xmlns:r="http://schemas.openxmlformats.org/officeDocument/2006/relationships" r:id="rId10"/>
          <a:extLst>
            <a:ext uri="{FF2B5EF4-FFF2-40B4-BE49-F238E27FC236}">
              <a16:creationId xmlns:a16="http://schemas.microsoft.com/office/drawing/2014/main" id="{47AF3DDB-E9DB-4219-BFA2-A953244BD57D}"/>
            </a:ext>
          </a:extLst>
        </xdr:cNvPr>
        <xdr:cNvSpPr/>
      </xdr:nvSpPr>
      <xdr:spPr>
        <a:xfrm>
          <a:off x="7000875" y="90488"/>
          <a:ext cx="952500" cy="304800"/>
        </a:xfrm>
        <a:prstGeom prst="round2DiagRect">
          <a:avLst>
            <a:gd name="adj1" fmla="val 44792"/>
            <a:gd name="adj2" fmla="val 43750"/>
          </a:avLst>
        </a:prstGeom>
        <a:gradFill flip="none" rotWithShape="1">
          <a:gsLst>
            <a:gs pos="0">
              <a:srgbClr val="C00000">
                <a:alpha val="88000"/>
              </a:srgbClr>
            </a:gs>
            <a:gs pos="44000">
              <a:srgbClr val="8497B0"/>
            </a:gs>
            <a:gs pos="100000">
              <a:srgbClr val="002060"/>
            </a:gs>
          </a:gsLst>
          <a:path path="circle">
            <a:fillToRect l="100000" b="100000"/>
          </a:path>
          <a:tileRect t="-100000" r="-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Profit</a:t>
          </a:r>
          <a:r>
            <a:rPr lang="en-US" sz="1100" b="1" baseline="0"/>
            <a:t> View</a:t>
          </a:r>
          <a:endParaRPr lang="en-US" sz="1100" b="1"/>
        </a:p>
      </xdr:txBody>
    </xdr:sp>
    <xdr:clientData/>
  </xdr:twoCellAnchor>
  <xdr:twoCellAnchor>
    <xdr:from>
      <xdr:col>17</xdr:col>
      <xdr:colOff>447675</xdr:colOff>
      <xdr:row>2</xdr:row>
      <xdr:rowOff>85725</xdr:rowOff>
    </xdr:from>
    <xdr:to>
      <xdr:col>19</xdr:col>
      <xdr:colOff>295275</xdr:colOff>
      <xdr:row>3</xdr:row>
      <xdr:rowOff>152400</xdr:rowOff>
    </xdr:to>
    <xdr:sp macro="[0]!HideShow1" textlink="">
      <xdr:nvSpPr>
        <xdr:cNvPr id="12" name="Rectangle: Diagonal Corners Rounded 11">
          <a:extLst>
            <a:ext uri="{FF2B5EF4-FFF2-40B4-BE49-F238E27FC236}">
              <a16:creationId xmlns:a16="http://schemas.microsoft.com/office/drawing/2014/main" id="{71B5DA37-3801-4661-9F21-0BABB191355F}"/>
            </a:ext>
          </a:extLst>
        </xdr:cNvPr>
        <xdr:cNvSpPr/>
      </xdr:nvSpPr>
      <xdr:spPr>
        <a:xfrm>
          <a:off x="10810875" y="466725"/>
          <a:ext cx="1066800" cy="257175"/>
        </a:xfrm>
        <a:prstGeom prst="round2DiagRect">
          <a:avLst>
            <a:gd name="adj1" fmla="val 42593"/>
            <a:gd name="adj2" fmla="val 40741"/>
          </a:avLst>
        </a:prstGeom>
        <a:solidFill>
          <a:srgbClr val="8497B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Open</a:t>
          </a:r>
          <a:r>
            <a:rPr lang="en-US" sz="1400" baseline="0"/>
            <a:t> Filter</a:t>
          </a:r>
          <a:endParaRPr lang="en-US" sz="1400"/>
        </a:p>
      </xdr:txBody>
    </xdr:sp>
    <xdr:clientData/>
  </xdr:twoCellAnchor>
  <xdr:twoCellAnchor>
    <xdr:from>
      <xdr:col>16</xdr:col>
      <xdr:colOff>190500</xdr:colOff>
      <xdr:row>2</xdr:row>
      <xdr:rowOff>95250</xdr:rowOff>
    </xdr:from>
    <xdr:to>
      <xdr:col>19</xdr:col>
      <xdr:colOff>295275</xdr:colOff>
      <xdr:row>17</xdr:row>
      <xdr:rowOff>38100</xdr:rowOff>
    </xdr:to>
    <xdr:grpSp>
      <xdr:nvGrpSpPr>
        <xdr:cNvPr id="14" name="Group 13" hidden="1">
          <a:extLst>
            <a:ext uri="{FF2B5EF4-FFF2-40B4-BE49-F238E27FC236}">
              <a16:creationId xmlns:a16="http://schemas.microsoft.com/office/drawing/2014/main" id="{BBEC4642-DF6F-186E-79AF-1F234198D045}"/>
            </a:ext>
          </a:extLst>
        </xdr:cNvPr>
        <xdr:cNvGrpSpPr/>
      </xdr:nvGrpSpPr>
      <xdr:grpSpPr>
        <a:xfrm>
          <a:off x="9944100" y="476250"/>
          <a:ext cx="1933575" cy="2876550"/>
          <a:chOff x="9944100" y="476250"/>
          <a:chExt cx="1933575" cy="2876550"/>
        </a:xfrm>
      </xdr:grpSpPr>
      <mc:AlternateContent xmlns:mc="http://schemas.openxmlformats.org/markup-compatibility/2006">
        <mc:Choice xmlns:a14="http://schemas.microsoft.com/office/drawing/2010/main" Requires="a14">
          <xdr:graphicFrame macro="">
            <xdr:nvGraphicFramePr>
              <xdr:cNvPr id="33" name="Store Name 1" hidden="1">
                <a:extLst>
                  <a:ext uri="{FF2B5EF4-FFF2-40B4-BE49-F238E27FC236}">
                    <a16:creationId xmlns:a16="http://schemas.microsoft.com/office/drawing/2014/main" id="{6064A369-1D45-4255-86D4-99BC8AE7C0A2}"/>
                  </a:ext>
                </a:extLst>
              </xdr:cNvPr>
              <xdr:cNvGraphicFramePr/>
            </xdr:nvGraphicFramePr>
            <xdr:xfrm>
              <a:off x="9944100" y="828675"/>
              <a:ext cx="1828800" cy="2524125"/>
            </xdr:xfrm>
            <a:graphic>
              <a:graphicData uri="http://schemas.microsoft.com/office/drawing/2010/slicer">
                <sle:slicer xmlns:sle="http://schemas.microsoft.com/office/drawing/2010/slicer" name="Store Name 1"/>
              </a:graphicData>
            </a:graphic>
          </xdr:graphicFrame>
        </mc:Choice>
        <mc:Fallback>
          <xdr:sp macro="" textlink="">
            <xdr:nvSpPr>
              <xdr:cNvPr id="0" name=""/>
              <xdr:cNvSpPr>
                <a:spLocks noTextEdit="1"/>
              </xdr:cNvSpPr>
            </xdr:nvSpPr>
            <xdr:spPr>
              <a:xfrm>
                <a:off x="9944100" y="828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1" textlink="">
        <xdr:nvSpPr>
          <xdr:cNvPr id="13" name="Rectangle: Diagonal Corners Rounded 12" hidden="1">
            <a:extLst>
              <a:ext uri="{FF2B5EF4-FFF2-40B4-BE49-F238E27FC236}">
                <a16:creationId xmlns:a16="http://schemas.microsoft.com/office/drawing/2014/main" id="{E74F5DD4-308A-265E-6ABA-86CF07165DAE}"/>
              </a:ext>
            </a:extLst>
          </xdr:cNvPr>
          <xdr:cNvSpPr/>
        </xdr:nvSpPr>
        <xdr:spPr>
          <a:xfrm>
            <a:off x="10810875" y="476250"/>
            <a:ext cx="1066800" cy="257175"/>
          </a:xfrm>
          <a:prstGeom prst="round2DiagRect">
            <a:avLst>
              <a:gd name="adj1" fmla="val 42593"/>
              <a:gd name="adj2" fmla="val 40741"/>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Close Filter</a:t>
            </a:r>
            <a:endParaRPr lang="en-US" sz="14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532905</xdr:colOff>
      <xdr:row>2</xdr:row>
      <xdr:rowOff>142500</xdr:rowOff>
    </xdr:from>
    <xdr:to>
      <xdr:col>7</xdr:col>
      <xdr:colOff>533265</xdr:colOff>
      <xdr:row>2</xdr:row>
      <xdr:rowOff>142860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Ink 2">
              <a:extLst>
                <a:ext uri="{FF2B5EF4-FFF2-40B4-BE49-F238E27FC236}">
                  <a16:creationId xmlns:a16="http://schemas.microsoft.com/office/drawing/2014/main" id="{05EE15EB-13DB-4034-87CF-6E4157A1F7DE}"/>
                </a:ext>
              </a:extLst>
            </xdr14:cNvPr>
            <xdr14:cNvContentPartPr/>
          </xdr14:nvContentPartPr>
          <xdr14:nvPr macro=""/>
          <xdr14:xfrm>
            <a:off x="7114680" y="523500"/>
            <a:ext cx="360" cy="360"/>
          </xdr14:xfrm>
        </xdr:contentPart>
      </mc:Choice>
      <mc:Fallback xmlns="">
        <xdr:pic>
          <xdr:nvPicPr>
            <xdr:cNvPr id="3" name="Ink 2">
              <a:extLst>
                <a:ext uri="{FF2B5EF4-FFF2-40B4-BE49-F238E27FC236}">
                  <a16:creationId xmlns:a16="http://schemas.microsoft.com/office/drawing/2014/main" id="{05EE15EB-13DB-4034-87CF-6E4157A1F7DE}"/>
                </a:ext>
              </a:extLst>
            </xdr:cNvPr>
            <xdr:cNvPicPr/>
          </xdr:nvPicPr>
          <xdr:blipFill>
            <a:blip xmlns:r="http://schemas.openxmlformats.org/officeDocument/2006/relationships" r:embed="rId2"/>
            <a:stretch>
              <a:fillRect/>
            </a:stretch>
          </xdr:blipFill>
          <xdr:spPr>
            <a:xfrm>
              <a:off x="7108560" y="517380"/>
              <a:ext cx="12600" cy="12600"/>
            </a:xfrm>
            <a:prstGeom prst="rect">
              <a:avLst/>
            </a:prstGeom>
          </xdr:spPr>
        </xdr:pic>
      </mc:Fallback>
    </mc:AlternateContent>
    <xdr:clientData/>
  </xdr:twoCellAnchor>
  <xdr:twoCellAnchor editAs="oneCell">
    <xdr:from>
      <xdr:col>7</xdr:col>
      <xdr:colOff>466305</xdr:colOff>
      <xdr:row>3</xdr:row>
      <xdr:rowOff>85200</xdr:rowOff>
    </xdr:from>
    <xdr:to>
      <xdr:col>7</xdr:col>
      <xdr:colOff>466665</xdr:colOff>
      <xdr:row>3</xdr:row>
      <xdr:rowOff>85560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4" name="Ink 3">
              <a:extLst>
                <a:ext uri="{FF2B5EF4-FFF2-40B4-BE49-F238E27FC236}">
                  <a16:creationId xmlns:a16="http://schemas.microsoft.com/office/drawing/2014/main" id="{D5B10D31-3F51-E1B0-A31F-8287CA839AE7}"/>
                </a:ext>
              </a:extLst>
            </xdr14:cNvPr>
            <xdr14:cNvContentPartPr/>
          </xdr14:nvContentPartPr>
          <xdr14:nvPr macro=""/>
          <xdr14:xfrm>
            <a:off x="7048080" y="656700"/>
            <a:ext cx="360" cy="360"/>
          </xdr14:xfrm>
        </xdr:contentPart>
      </mc:Choice>
      <mc:Fallback xmlns="">
        <xdr:pic>
          <xdr:nvPicPr>
            <xdr:cNvPr id="4" name="Ink 3">
              <a:extLst>
                <a:ext uri="{FF2B5EF4-FFF2-40B4-BE49-F238E27FC236}">
                  <a16:creationId xmlns:a16="http://schemas.microsoft.com/office/drawing/2014/main" id="{D5B10D31-3F51-E1B0-A31F-8287CA839AE7}"/>
                </a:ext>
              </a:extLst>
            </xdr:cNvPr>
            <xdr:cNvPicPr/>
          </xdr:nvPicPr>
          <xdr:blipFill>
            <a:blip xmlns:r="http://schemas.openxmlformats.org/officeDocument/2006/relationships" r:embed="rId2"/>
            <a:stretch>
              <a:fillRect/>
            </a:stretch>
          </xdr:blipFill>
          <xdr:spPr>
            <a:xfrm>
              <a:off x="7041960" y="650580"/>
              <a:ext cx="12600" cy="12600"/>
            </a:xfrm>
            <a:prstGeom prst="rect">
              <a:avLst/>
            </a:prstGeom>
          </xdr:spPr>
        </xdr:pic>
      </mc:Fallback>
    </mc:AlternateContent>
    <xdr:clientData/>
  </xdr:twoCellAnchor>
  <xdr:oneCellAnchor>
    <xdr:from>
      <xdr:col>20</xdr:col>
      <xdr:colOff>532905</xdr:colOff>
      <xdr:row>2</xdr:row>
      <xdr:rowOff>142500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2" name="Ink 1">
              <a:extLst>
                <a:ext uri="{FF2B5EF4-FFF2-40B4-BE49-F238E27FC236}">
                  <a16:creationId xmlns:a16="http://schemas.microsoft.com/office/drawing/2014/main" id="{5A50936F-F04B-4971-8963-BDB98CDA49FC}"/>
                </a:ext>
              </a:extLst>
            </xdr14:cNvPr>
            <xdr14:cNvContentPartPr/>
          </xdr14:nvContentPartPr>
          <xdr14:nvPr macro=""/>
          <xdr14:xfrm>
            <a:off x="7114680" y="523500"/>
            <a:ext cx="360" cy="360"/>
          </xdr14:xfrm>
        </xdr:contentPart>
      </mc:Choice>
      <mc:Fallback xmlns="">
        <xdr:pic>
          <xdr:nvPicPr>
            <xdr:cNvPr id="3" name="Ink 2">
              <a:extLst>
                <a:ext uri="{FF2B5EF4-FFF2-40B4-BE49-F238E27FC236}">
                  <a16:creationId xmlns:a16="http://schemas.microsoft.com/office/drawing/2014/main" id="{05EE15EB-13DB-4034-87CF-6E4157A1F7DE}"/>
                </a:ext>
              </a:extLst>
            </xdr:cNvPr>
            <xdr:cNvPicPr/>
          </xdr:nvPicPr>
          <xdr:blipFill>
            <a:blip xmlns:r="http://schemas.openxmlformats.org/officeDocument/2006/relationships" r:embed="rId2"/>
            <a:stretch>
              <a:fillRect/>
            </a:stretch>
          </xdr:blipFill>
          <xdr:spPr>
            <a:xfrm>
              <a:off x="7108560" y="517380"/>
              <a:ext cx="12600" cy="12600"/>
            </a:xfrm>
            <a:prstGeom prst="rect">
              <a:avLst/>
            </a:prstGeom>
          </xdr:spPr>
        </xdr:pic>
      </mc:Fallback>
    </mc:AlternateContent>
    <xdr:clientData/>
  </xdr:oneCellAnchor>
  <xdr:oneCellAnchor>
    <xdr:from>
      <xdr:col>20</xdr:col>
      <xdr:colOff>466305</xdr:colOff>
      <xdr:row>3</xdr:row>
      <xdr:rowOff>85200</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5" name="Ink 4">
              <a:extLst>
                <a:ext uri="{FF2B5EF4-FFF2-40B4-BE49-F238E27FC236}">
                  <a16:creationId xmlns:a16="http://schemas.microsoft.com/office/drawing/2014/main" id="{D4B03D02-9458-4AB4-818D-8AF1A3BAE529}"/>
                </a:ext>
              </a:extLst>
            </xdr14:cNvPr>
            <xdr14:cNvContentPartPr/>
          </xdr14:nvContentPartPr>
          <xdr14:nvPr macro=""/>
          <xdr14:xfrm>
            <a:off x="7048080" y="656700"/>
            <a:ext cx="360" cy="360"/>
          </xdr14:xfrm>
        </xdr:contentPart>
      </mc:Choice>
      <mc:Fallback xmlns="">
        <xdr:pic>
          <xdr:nvPicPr>
            <xdr:cNvPr id="4" name="Ink 3">
              <a:extLst>
                <a:ext uri="{FF2B5EF4-FFF2-40B4-BE49-F238E27FC236}">
                  <a16:creationId xmlns:a16="http://schemas.microsoft.com/office/drawing/2014/main" id="{D5B10D31-3F51-E1B0-A31F-8287CA839AE7}"/>
                </a:ext>
              </a:extLst>
            </xdr:cNvPr>
            <xdr:cNvPicPr/>
          </xdr:nvPicPr>
          <xdr:blipFill>
            <a:blip xmlns:r="http://schemas.openxmlformats.org/officeDocument/2006/relationships" r:embed="rId2"/>
            <a:stretch>
              <a:fillRect/>
            </a:stretch>
          </xdr:blipFill>
          <xdr:spPr>
            <a:xfrm>
              <a:off x="7041960" y="650580"/>
              <a:ext cx="12600" cy="12600"/>
            </a:xfrm>
            <a:prstGeom prst="rect">
              <a:avLst/>
            </a:prstGeom>
          </xdr:spPr>
        </xdr:pic>
      </mc:Fallback>
    </mc:AlternateContent>
    <xdr:clientData/>
  </xdr:oneCellAnchor>
  <xdr:twoCellAnchor editAs="oneCell">
    <xdr:from>
      <xdr:col>11</xdr:col>
      <xdr:colOff>228600</xdr:colOff>
      <xdr:row>6</xdr:row>
      <xdr:rowOff>133349</xdr:rowOff>
    </xdr:from>
    <xdr:to>
      <xdr:col>13</xdr:col>
      <xdr:colOff>514350</xdr:colOff>
      <xdr:row>24</xdr:row>
      <xdr:rowOff>180974</xdr:rowOff>
    </xdr:to>
    <mc:AlternateContent xmlns:mc="http://schemas.openxmlformats.org/markup-compatibility/2006" xmlns:a14="http://schemas.microsoft.com/office/drawing/2010/main">
      <mc:Choice Requires="a14">
        <xdr:graphicFrame macro="">
          <xdr:nvGraphicFramePr>
            <xdr:cNvPr id="8" name="Month Name">
              <a:extLst>
                <a:ext uri="{FF2B5EF4-FFF2-40B4-BE49-F238E27FC236}">
                  <a16:creationId xmlns:a16="http://schemas.microsoft.com/office/drawing/2014/main" id="{B0011EDB-32A1-A55D-173A-E7DCAACF857D}"/>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9915525" y="1276349"/>
              <a:ext cx="1828800" cy="3629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9</xdr:col>
          <xdr:colOff>95250</xdr:colOff>
          <xdr:row>15</xdr:row>
          <xdr:rowOff>9525</xdr:rowOff>
        </xdr:to>
        <xdr:pic>
          <xdr:nvPicPr>
            <xdr:cNvPr id="17" name="Picture 16">
              <a:extLst>
                <a:ext uri="{FF2B5EF4-FFF2-40B4-BE49-F238E27FC236}">
                  <a16:creationId xmlns:a16="http://schemas.microsoft.com/office/drawing/2014/main" id="{94AEFC7C-F219-A18E-081E-89F1EB6E4406}"/>
                </a:ext>
              </a:extLst>
            </xdr:cNvPr>
            <xdr:cNvPicPr>
              <a:picLocks noChangeAspect="1" noChangeArrowheads="1"/>
              <a:extLst>
                <a:ext uri="{84589F7E-364E-4C9E-8A38-B11213B215E9}">
                  <a14:cameraTool cellRange="$H$10" spid="_x0000_s1335"/>
                </a:ext>
              </a:extLst>
            </xdr:cNvPicPr>
          </xdr:nvPicPr>
          <xdr:blipFill>
            <a:blip xmlns:r="http://schemas.openxmlformats.org/officeDocument/2006/relationships" r:embed="rId6"/>
            <a:srcRect/>
            <a:stretch>
              <a:fillRect/>
            </a:stretch>
          </xdr:blipFill>
          <xdr:spPr bwMode="auto">
            <a:xfrm>
              <a:off x="7305675" y="2743200"/>
              <a:ext cx="895350" cy="2762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14</xdr:row>
      <xdr:rowOff>0</xdr:rowOff>
    </xdr:from>
    <xdr:to>
      <xdr:col>3</xdr:col>
      <xdr:colOff>66675</xdr:colOff>
      <xdr:row>28</xdr:row>
      <xdr:rowOff>76200</xdr:rowOff>
    </xdr:to>
    <xdr:graphicFrame macro="">
      <xdr:nvGraphicFramePr>
        <xdr:cNvPr id="2" name="Chart 1">
          <a:extLst>
            <a:ext uri="{FF2B5EF4-FFF2-40B4-BE49-F238E27FC236}">
              <a16:creationId xmlns:a16="http://schemas.microsoft.com/office/drawing/2014/main" id="{2BDD32BE-B580-4878-EC2E-66480FD306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438150</xdr:colOff>
      <xdr:row>16</xdr:row>
      <xdr:rowOff>38100</xdr:rowOff>
    </xdr:from>
    <xdr:to>
      <xdr:col>11</xdr:col>
      <xdr:colOff>133350</xdr:colOff>
      <xdr:row>30</xdr:row>
      <xdr:rowOff>114300</xdr:rowOff>
    </xdr:to>
    <xdr:graphicFrame macro="">
      <xdr:nvGraphicFramePr>
        <xdr:cNvPr id="3" name="Chart 2">
          <a:extLst>
            <a:ext uri="{FF2B5EF4-FFF2-40B4-BE49-F238E27FC236}">
              <a16:creationId xmlns:a16="http://schemas.microsoft.com/office/drawing/2014/main" id="{D8B2B5F5-86CA-B8A6-579D-3C926719D9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561975</xdr:colOff>
      <xdr:row>31</xdr:row>
      <xdr:rowOff>152400</xdr:rowOff>
    </xdr:from>
    <xdr:to>
      <xdr:col>11</xdr:col>
      <xdr:colOff>66675</xdr:colOff>
      <xdr:row>46</xdr:row>
      <xdr:rowOff>38100</xdr:rowOff>
    </xdr:to>
    <xdr:graphicFrame macro="">
      <xdr:nvGraphicFramePr>
        <xdr:cNvPr id="4" name="Chart 3">
          <a:extLst>
            <a:ext uri="{FF2B5EF4-FFF2-40B4-BE49-F238E27FC236}">
              <a16:creationId xmlns:a16="http://schemas.microsoft.com/office/drawing/2014/main" id="{048BA0F0-8BF8-8E45-7664-31C4B8AA5D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161925</xdr:colOff>
      <xdr:row>0</xdr:row>
      <xdr:rowOff>123825</xdr:rowOff>
    </xdr:from>
    <xdr:to>
      <xdr:col>15</xdr:col>
      <xdr:colOff>161925</xdr:colOff>
      <xdr:row>13</xdr:row>
      <xdr:rowOff>123825</xdr:rowOff>
    </xdr:to>
    <mc:AlternateContent xmlns:mc="http://schemas.openxmlformats.org/markup-compatibility/2006" xmlns:a14="http://schemas.microsoft.com/office/drawing/2010/main">
      <mc:Choice Requires="a14">
        <xdr:graphicFrame macro="">
          <xdr:nvGraphicFramePr>
            <xdr:cNvPr id="5" name="Store Name">
              <a:extLst>
                <a:ext uri="{FF2B5EF4-FFF2-40B4-BE49-F238E27FC236}">
                  <a16:creationId xmlns:a16="http://schemas.microsoft.com/office/drawing/2014/main" id="{CB56A7E7-9487-9630-C3DA-F2B912B76D1F}"/>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9096375" y="123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57149</xdr:colOff>
      <xdr:row>8</xdr:row>
      <xdr:rowOff>38099</xdr:rowOff>
    </xdr:from>
    <xdr:to>
      <xdr:col>38</xdr:col>
      <xdr:colOff>485774</xdr:colOff>
      <xdr:row>20</xdr:row>
      <xdr:rowOff>119061</xdr:rowOff>
    </xdr:to>
    <xdr:graphicFrame macro="">
      <xdr:nvGraphicFramePr>
        <xdr:cNvPr id="6" name="Chart 5">
          <a:extLst>
            <a:ext uri="{FF2B5EF4-FFF2-40B4-BE49-F238E27FC236}">
              <a16:creationId xmlns:a16="http://schemas.microsoft.com/office/drawing/2014/main" id="{5326DF4C-7543-0716-C49F-7A6764C779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90487</xdr:colOff>
      <xdr:row>14</xdr:row>
      <xdr:rowOff>185737</xdr:rowOff>
    </xdr:from>
    <xdr:to>
      <xdr:col>32</xdr:col>
      <xdr:colOff>223837</xdr:colOff>
      <xdr:row>29</xdr:row>
      <xdr:rowOff>71437</xdr:rowOff>
    </xdr:to>
    <xdr:graphicFrame macro="">
      <xdr:nvGraphicFramePr>
        <xdr:cNvPr id="8" name="Chart 7">
          <a:extLst>
            <a:ext uri="{FF2B5EF4-FFF2-40B4-BE49-F238E27FC236}">
              <a16:creationId xmlns:a16="http://schemas.microsoft.com/office/drawing/2014/main" id="{CC9E2C33-4480-97F2-479E-C0FA5DAB91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42</xdr:col>
      <xdr:colOff>514350</xdr:colOff>
      <xdr:row>11</xdr:row>
      <xdr:rowOff>33337</xdr:rowOff>
    </xdr:from>
    <xdr:to>
      <xdr:col>48</xdr:col>
      <xdr:colOff>314325</xdr:colOff>
      <xdr:row>25</xdr:row>
      <xdr:rowOff>109537</xdr:rowOff>
    </xdr:to>
    <xdr:graphicFrame macro="">
      <xdr:nvGraphicFramePr>
        <xdr:cNvPr id="9" name="Chart 8">
          <a:extLst>
            <a:ext uri="{FF2B5EF4-FFF2-40B4-BE49-F238E27FC236}">
              <a16:creationId xmlns:a16="http://schemas.microsoft.com/office/drawing/2014/main" id="{21D33C13-C82E-D20E-5D71-99A0E5BA8B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581025</xdr:colOff>
      <xdr:row>27</xdr:row>
      <xdr:rowOff>38100</xdr:rowOff>
    </xdr:from>
    <xdr:to>
      <xdr:col>12</xdr:col>
      <xdr:colOff>552450</xdr:colOff>
      <xdr:row>35</xdr:row>
      <xdr:rowOff>152400</xdr:rowOff>
    </xdr:to>
    <xdr:graphicFrame macro="">
      <xdr:nvGraphicFramePr>
        <xdr:cNvPr id="2" name="Chart 1">
          <a:extLst>
            <a:ext uri="{FF2B5EF4-FFF2-40B4-BE49-F238E27FC236}">
              <a16:creationId xmlns:a16="http://schemas.microsoft.com/office/drawing/2014/main" id="{8E6429FA-B882-6765-079D-79D0892A82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238125</xdr:colOff>
      <xdr:row>26</xdr:row>
      <xdr:rowOff>9524</xdr:rowOff>
    </xdr:from>
    <xdr:to>
      <xdr:col>26</xdr:col>
      <xdr:colOff>990600</xdr:colOff>
      <xdr:row>34</xdr:row>
      <xdr:rowOff>138111</xdr:rowOff>
    </xdr:to>
    <xdr:graphicFrame macro="">
      <xdr:nvGraphicFramePr>
        <xdr:cNvPr id="3" name="Chart 2">
          <a:extLst>
            <a:ext uri="{FF2B5EF4-FFF2-40B4-BE49-F238E27FC236}">
              <a16:creationId xmlns:a16="http://schemas.microsoft.com/office/drawing/2014/main" id="{63E07BE0-1BE1-E63E-798C-12D798689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33</xdr:col>
      <xdr:colOff>95250</xdr:colOff>
      <xdr:row>6</xdr:row>
      <xdr:rowOff>171450</xdr:rowOff>
    </xdr:from>
    <xdr:to>
      <xdr:col>36</xdr:col>
      <xdr:colOff>95250</xdr:colOff>
      <xdr:row>20</xdr:row>
      <xdr:rowOff>28575</xdr:rowOff>
    </xdr:to>
    <mc:AlternateContent xmlns:mc="http://schemas.openxmlformats.org/markup-compatibility/2006" xmlns:a14="http://schemas.microsoft.com/office/drawing/2010/main">
      <mc:Choice Requires="a14">
        <xdr:graphicFrame macro="">
          <xdr:nvGraphicFramePr>
            <xdr:cNvPr id="4" name="Month Name 2">
              <a:extLst>
                <a:ext uri="{FF2B5EF4-FFF2-40B4-BE49-F238E27FC236}">
                  <a16:creationId xmlns:a16="http://schemas.microsoft.com/office/drawing/2014/main" id="{9086C2C1-3103-C3B2-40CB-CF5EA8566993}"/>
                </a:ext>
              </a:extLst>
            </xdr:cNvPr>
            <xdr:cNvGraphicFramePr/>
          </xdr:nvGraphicFramePr>
          <xdr:xfrm>
            <a:off x="0" y="0"/>
            <a:ext cx="0" cy="0"/>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29479875" y="1314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43</xdr:col>
      <xdr:colOff>133350</xdr:colOff>
      <xdr:row>22</xdr:row>
      <xdr:rowOff>180974</xdr:rowOff>
    </xdr:from>
    <xdr:to>
      <xdr:col>48</xdr:col>
      <xdr:colOff>442912</xdr:colOff>
      <xdr:row>33</xdr:row>
      <xdr:rowOff>61911</xdr:rowOff>
    </xdr:to>
    <xdr:graphicFrame macro="">
      <xdr:nvGraphicFramePr>
        <xdr:cNvPr id="6" name="Chart 5">
          <a:extLst>
            <a:ext uri="{FF2B5EF4-FFF2-40B4-BE49-F238E27FC236}">
              <a16:creationId xmlns:a16="http://schemas.microsoft.com/office/drawing/2014/main" id="{00A1315D-4079-90DA-5654-58B7C6D802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585787</xdr:colOff>
      <xdr:row>22</xdr:row>
      <xdr:rowOff>161925</xdr:rowOff>
    </xdr:from>
    <xdr:to>
      <xdr:col>52</xdr:col>
      <xdr:colOff>390525</xdr:colOff>
      <xdr:row>32</xdr:row>
      <xdr:rowOff>161925</xdr:rowOff>
    </xdr:to>
    <xdr:graphicFrame macro="">
      <xdr:nvGraphicFramePr>
        <xdr:cNvPr id="7" name="Chart 6">
          <a:extLst>
            <a:ext uri="{FF2B5EF4-FFF2-40B4-BE49-F238E27FC236}">
              <a16:creationId xmlns:a16="http://schemas.microsoft.com/office/drawing/2014/main" id="{279CAE27-9F07-932B-3D3F-4BFF48019C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64</xdr:col>
      <xdr:colOff>742949</xdr:colOff>
      <xdr:row>12</xdr:row>
      <xdr:rowOff>85724</xdr:rowOff>
    </xdr:from>
    <xdr:to>
      <xdr:col>67</xdr:col>
      <xdr:colOff>323849</xdr:colOff>
      <xdr:row>23</xdr:row>
      <xdr:rowOff>157161</xdr:rowOff>
    </xdr:to>
    <xdr:graphicFrame macro="">
      <xdr:nvGraphicFramePr>
        <xdr:cNvPr id="5" name="Chart 4">
          <a:extLst>
            <a:ext uri="{FF2B5EF4-FFF2-40B4-BE49-F238E27FC236}">
              <a16:creationId xmlns:a16="http://schemas.microsoft.com/office/drawing/2014/main" id="{3401C3E2-318F-2B0C-D34D-634026581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79</xdr:col>
      <xdr:colOff>895349</xdr:colOff>
      <xdr:row>15</xdr:row>
      <xdr:rowOff>71437</xdr:rowOff>
    </xdr:from>
    <xdr:to>
      <xdr:col>83</xdr:col>
      <xdr:colOff>171450</xdr:colOff>
      <xdr:row>24</xdr:row>
      <xdr:rowOff>142875</xdr:rowOff>
    </xdr:to>
    <xdr:graphicFrame macro="">
      <xdr:nvGraphicFramePr>
        <xdr:cNvPr id="8" name="Chart 7">
          <a:extLst>
            <a:ext uri="{FF2B5EF4-FFF2-40B4-BE49-F238E27FC236}">
              <a16:creationId xmlns:a16="http://schemas.microsoft.com/office/drawing/2014/main" id="{CA15A882-35AE-BF10-BDD1-9CCF8F2A22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83</xdr:col>
      <xdr:colOff>428625</xdr:colOff>
      <xdr:row>8</xdr:row>
      <xdr:rowOff>28575</xdr:rowOff>
    </xdr:from>
    <xdr:to>
      <xdr:col>86</xdr:col>
      <xdr:colOff>428625</xdr:colOff>
      <xdr:row>21</xdr:row>
      <xdr:rowOff>76200</xdr:rowOff>
    </xdr:to>
    <mc:AlternateContent xmlns:mc="http://schemas.openxmlformats.org/markup-compatibility/2006">
      <mc:Choice xmlns:a14="http://schemas.microsoft.com/office/drawing/2010/main" Requires="a14">
        <xdr:graphicFrame macro="">
          <xdr:nvGraphicFramePr>
            <xdr:cNvPr id="9" name="Month Name 4">
              <a:extLst>
                <a:ext uri="{FF2B5EF4-FFF2-40B4-BE49-F238E27FC236}">
                  <a16:creationId xmlns:a16="http://schemas.microsoft.com/office/drawing/2014/main" id="{D1DF3C5A-F27F-D258-9A57-CA54CDE1DD12}"/>
                </a:ext>
              </a:extLst>
            </xdr:cNvPr>
            <xdr:cNvGraphicFramePr/>
          </xdr:nvGraphicFramePr>
          <xdr:xfrm>
            <a:off x="0" y="0"/>
            <a:ext cx="0" cy="0"/>
          </xdr:xfrm>
          <a:graphic>
            <a:graphicData uri="http://schemas.microsoft.com/office/drawing/2010/slicer">
              <sle:slicer xmlns:sle="http://schemas.microsoft.com/office/drawing/2010/slicer" name="Month Name 4"/>
            </a:graphicData>
          </a:graphic>
        </xdr:graphicFrame>
      </mc:Choice>
      <mc:Fallback>
        <xdr:sp macro="" textlink="">
          <xdr:nvSpPr>
            <xdr:cNvPr id="0" name=""/>
            <xdr:cNvSpPr>
              <a:spLocks noTextEdit="1"/>
            </xdr:cNvSpPr>
          </xdr:nvSpPr>
          <xdr:spPr>
            <a:xfrm>
              <a:off x="68446650" y="1552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87</xdr:col>
      <xdr:colOff>9525</xdr:colOff>
      <xdr:row>7</xdr:row>
      <xdr:rowOff>180975</xdr:rowOff>
    </xdr:from>
    <xdr:to>
      <xdr:col>90</xdr:col>
      <xdr:colOff>9525</xdr:colOff>
      <xdr:row>21</xdr:row>
      <xdr:rowOff>38100</xdr:rowOff>
    </xdr:to>
    <mc:AlternateContent xmlns:mc="http://schemas.openxmlformats.org/markup-compatibility/2006">
      <mc:Choice xmlns:a14="http://schemas.microsoft.com/office/drawing/2010/main" Requires="a14">
        <xdr:graphicFrame macro="">
          <xdr:nvGraphicFramePr>
            <xdr:cNvPr id="10" name="Category">
              <a:extLst>
                <a:ext uri="{FF2B5EF4-FFF2-40B4-BE49-F238E27FC236}">
                  <a16:creationId xmlns:a16="http://schemas.microsoft.com/office/drawing/2014/main" id="{86B5F98F-7F13-4509-36C3-A1608750D49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70465950" y="1514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19</xdr:col>
      <xdr:colOff>0</xdr:colOff>
      <xdr:row>9</xdr:row>
      <xdr:rowOff>0</xdr:rowOff>
    </xdr:from>
    <xdr:to>
      <xdr:col>22</xdr:col>
      <xdr:colOff>0</xdr:colOff>
      <xdr:row>25</xdr:row>
      <xdr:rowOff>76200</xdr:rowOff>
    </xdr:to>
    <mc:AlternateContent xmlns:mc="http://schemas.openxmlformats.org/markup-compatibility/2006" xmlns:a14="http://schemas.microsoft.com/office/drawing/2010/main">
      <mc:Choice Requires="a14">
        <xdr:graphicFrame macro="">
          <xdr:nvGraphicFramePr>
            <xdr:cNvPr id="2" name="Month Name 3">
              <a:extLst>
                <a:ext uri="{FF2B5EF4-FFF2-40B4-BE49-F238E27FC236}">
                  <a16:creationId xmlns:a16="http://schemas.microsoft.com/office/drawing/2014/main" id="{832F8D09-216F-484B-BF0C-3AF068E73AEC}"/>
                </a:ext>
              </a:extLst>
            </xdr:cNvPr>
            <xdr:cNvGraphicFramePr/>
          </xdr:nvGraphicFramePr>
          <xdr:xfrm>
            <a:off x="0" y="0"/>
            <a:ext cx="0" cy="0"/>
          </xdr:xfrm>
          <a:graphic>
            <a:graphicData uri="http://schemas.microsoft.com/office/drawing/2010/slicer">
              <sle:slicer xmlns:sle="http://schemas.microsoft.com/office/drawing/2010/slicer" name="Month Name 3"/>
            </a:graphicData>
          </a:graphic>
        </xdr:graphicFrame>
      </mc:Choice>
      <mc:Fallback xmlns="">
        <xdr:sp macro="" textlink="">
          <xdr:nvSpPr>
            <xdr:cNvPr id="0" name=""/>
            <xdr:cNvSpPr>
              <a:spLocks noTextEdit="1"/>
            </xdr:cNvSpPr>
          </xdr:nvSpPr>
          <xdr:spPr>
            <a:xfrm>
              <a:off x="7105650" y="1743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1-08T18:19:10.133"/>
    </inkml:context>
    <inkml:brush xml:id="br0">
      <inkml:brushProperty name="width" value="0.035" units="cm"/>
      <inkml:brushProperty name="height" value="0.035" units="cm"/>
      <inkml:brushProperty name="color" value="#E71224"/>
    </inkml:brush>
  </inkml:definitions>
  <inkml:trace contextRef="#ctx0" brushRef="#br0">1 1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1-08T18:19:11.836"/>
    </inkml:context>
    <inkml:brush xml:id="br0">
      <inkml:brushProperty name="width" value="0.035" units="cm"/>
      <inkml:brushProperty name="height" value="0.035" units="cm"/>
      <inkml:brushProperty name="color" value="#E7122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1-08T21:33:11.747"/>
    </inkml:context>
    <inkml:brush xml:id="br0">
      <inkml:brushProperty name="width" value="0.035" units="cm"/>
      <inkml:brushProperty name="height" value="0.035" units="cm"/>
      <inkml:brushProperty name="color" value="#E71224"/>
    </inkml:brush>
  </inkml:definitions>
  <inkml:trace contextRef="#ctx0" brushRef="#br0">1 1 24575,'0'0'-8191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1-08T21:33:11.749"/>
    </inkml:context>
    <inkml:brush xml:id="br0">
      <inkml:brushProperty name="width" value="0.035" units="cm"/>
      <inkml:brushProperty name="height" value="0.035" units="cm"/>
      <inkml:brushProperty name="color" value="#E71224"/>
    </inkml:brush>
  </inkml:definitions>
  <inkml:trace contextRef="#ctx0" brushRef="#br0">1 1 24575,'0'0'-8191</inkml:trace>
</inkm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571874998" backgroundQuery="1" createdVersion="8" refreshedVersion="8" minRefreshableVersion="3" recordCount="0" supportSubquery="1" supportAdvancedDrill="1" xr:uid="{D74B203F-2306-41FD-9B77-34A3251B2C27}">
  <cacheSource type="external" connectionId="8"/>
  <cacheFields count="5">
    <cacheField name="[Date].[Month Name].[Month Name]" caption="Month Name" numFmtId="0" hierarchy="3" level="1">
      <sharedItems count="12">
        <s v="Jan"/>
        <s v="Feb"/>
        <s v="Mar"/>
        <s v="Apr"/>
        <s v="May"/>
        <s v="Jun"/>
        <s v="Jul"/>
        <s v="Aug"/>
        <s v="Sep"/>
        <s v="Oct"/>
        <s v="Nov"/>
        <s v="Dec"/>
      </sharedItems>
    </cacheField>
    <cacheField name="[Measures].[TOTAL REVENUE]" caption="TOTAL REVENUE" numFmtId="0" hierarchy="38" level="32767"/>
    <cacheField name="[Measures].[TOTAL TARGET]" caption="TOTAL TARGET" numFmtId="0" hierarchy="48" level="32767"/>
    <cacheField name="[dim_sales_person].[Store Name].[Store Name]" caption="Store Name" numFmtId="0" hierarchy="23"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fieldsUsage count="2">
        <fieldUsage x="-1"/>
        <fieldUsage x="3"/>
      </fieldsUsage>
    </cacheHierarchy>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1"/>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oneField="1">
      <fieldsUsage count="1">
        <fieldUsage x="2"/>
      </fieldsUsage>
    </cacheHierarchy>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585300923" backgroundQuery="1" createdVersion="8" refreshedVersion="8" minRefreshableVersion="3" recordCount="0" supportSubquery="1" supportAdvancedDrill="1" xr:uid="{A3D7B260-B4B6-4458-9804-0C2959128E1E}">
  <cacheSource type="external" connectionId="8"/>
  <cacheFields count="3">
    <cacheField name="[Measures].[TOTAL REVENUE]" caption="TOTAL REVENUE" numFmtId="0" hierarchy="38" level="32767"/>
    <cacheField name="[Measures].[TOTAL TARGET]" caption="TOTAL TARGET" numFmtId="0" hierarchy="48" level="32767"/>
    <cacheField name="[dim_sales_person].[Store Name].[Store Name]" caption="Store Name" numFmtId="0" hierarchy="2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fieldsUsage count="2">
        <fieldUsage x="-1"/>
        <fieldUsage x="2"/>
      </fieldsUsage>
    </cacheHierarchy>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oneField="1">
      <fieldsUsage count="1">
        <fieldUsage x="1"/>
      </fieldsUsage>
    </cacheHierarchy>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601041664" backgroundQuery="1" createdVersion="8" refreshedVersion="8" minRefreshableVersion="3" recordCount="0" supportSubquery="1" supportAdvancedDrill="1" xr:uid="{E0C48819-2EC2-4C7D-B30C-3356F66E74EF}">
  <cacheSource type="external" connectionId="8"/>
  <cacheFields count="4">
    <cacheField name="[Measures].[TOTAL REVENUE]" caption="TOTAL REVENUE" numFmtId="0" hierarchy="38" level="32767"/>
    <cacheField name="[dim_sales_person].[Store Name].[Store Name]" caption="Store Name" numFmtId="0" hierarchy="23" level="1">
      <sharedItems containsSemiMixedTypes="0" containsNonDate="0" containsString="0"/>
    </cacheField>
    <cacheField name="[Date].[week type].[week type]" caption="week type" numFmtId="0" hierarchy="7" level="1">
      <sharedItems count="2">
        <s v="weekday"/>
        <s v="weekend"/>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2" memberValueDatatype="130" unbalanced="0">
      <fieldsUsage count="2">
        <fieldUsage x="-1"/>
        <fieldUsage x="2"/>
      </fieldsUsage>
    </cacheHierarchy>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fieldsUsage count="2">
        <fieldUsage x="-1"/>
        <fieldUsage x="1"/>
      </fieldsUsage>
    </cacheHierarchy>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615162035" backgroundQuery="1" createdVersion="8" refreshedVersion="8" minRefreshableVersion="3" recordCount="0" supportSubquery="1" supportAdvancedDrill="1" xr:uid="{6B32709A-7608-468A-8C90-6A083347B866}">
  <cacheSource type="external" connectionId="8"/>
  <cacheFields count="5">
    <cacheField name="[Measures].[TOTAL REVENUE]" caption="TOTAL REVENUE" numFmtId="0" hierarchy="38" level="32767"/>
    <cacheField name="[Date].[Quarter].[Quarter]" caption="Quarter" numFmtId="0" hierarchy="8" level="1">
      <sharedItems count="4">
        <s v="Q-1"/>
        <s v="Q-2"/>
        <s v="Q-3"/>
        <s v="Q-4"/>
      </sharedItems>
    </cacheField>
    <cacheField name="[dim_sales_person].[Store Name].[Store Name]" caption="Store Name" numFmtId="0" hierarchy="23" level="1">
      <sharedItems containsSemiMixedTypes="0" containsNonDate="0" containsString="0"/>
    </cacheField>
    <cacheField name="Dummy0" numFmtId="0" hierarchy="60" level="32767">
      <extLst>
        <ext xmlns:x14="http://schemas.microsoft.com/office/spreadsheetml/2009/9/main" uri="{63CAB8AC-B538-458d-9737-405883B0398D}">
          <x14:cacheField ignore="1"/>
        </ext>
      </extLst>
    </cacheField>
    <cacheField name="Dummy1" numFmtId="0" hierarchy="61" level="32767">
      <extLst>
        <ext xmlns:x14="http://schemas.microsoft.com/office/spreadsheetml/2009/9/main" uri="{63CAB8AC-B538-458d-9737-405883B0398D}">
          <x14:cacheField ignore="1"/>
        </ext>
      </extLst>
    </cacheField>
  </cacheFields>
  <cacheHierarchies count="62">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fieldsUsage count="2">
        <fieldUsage x="-1"/>
        <fieldUsage x="2"/>
      </fieldsUsage>
    </cacheHierarchy>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y uniqueName="Dummy1" caption="measures" measure="1" count="0">
      <extLst>
        <ext xmlns:x14="http://schemas.microsoft.com/office/spreadsheetml/2009/9/main" uri="{8CF416AD-EC4C-4aba-99F5-12A058AE0983}">
          <x14:cacheHierarchy ignore="1"/>
        </ext>
      </extLst>
    </cacheHierarchy>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627662036" backgroundQuery="1" createdVersion="8" refreshedVersion="8" minRefreshableVersion="3" recordCount="0" supportSubquery="1" supportAdvancedDrill="1" xr:uid="{CF350909-E14C-4860-9810-5BAE0176A9CB}">
  <cacheSource type="external" connectionId="8"/>
  <cacheFields count="4">
    <cacheField name="[Measures].[TOTAL REVENUE]" caption="TOTAL REVENUE" numFmtId="0" hierarchy="38" level="32767"/>
    <cacheField name="[dim_sales_person].[Store Name].[Store Name]" caption="Store Name" numFmtId="0" hierarchy="23" level="1">
      <sharedItems containsSemiMixedTypes="0" containsNonDate="0" containsString="0"/>
    </cacheField>
    <cacheField name="[Date].[Day Name].[Day Name]" caption="Day Name" numFmtId="0" hierarchy="5" level="1">
      <sharedItems count="7">
        <s v="Sun"/>
        <s v="Mon"/>
        <s v="Tue"/>
        <s v="Wed"/>
        <s v="Thu"/>
        <s v="Fri"/>
        <s v="Sat"/>
      </sharedItems>
    </cacheField>
    <cacheField name="Dummy0" numFmtId="0" hierarchy="60" level="32767">
      <extLst>
        <ext xmlns:x14="http://schemas.microsoft.com/office/spreadsheetml/2009/9/main" uri="{63CAB8AC-B538-458d-9737-405883B0398D}">
          <x14:cacheField ignore="1"/>
        </ext>
      </extLst>
    </cacheField>
  </cacheFields>
  <cacheHierarchies count="61">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2"/>
      </fieldsUsage>
    </cacheHierarchy>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fieldsUsage count="2">
        <fieldUsage x="-1"/>
        <fieldUsage x="1"/>
      </fieldsUsage>
    </cacheHierarchy>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648148149" backgroundQuery="1" createdVersion="8" refreshedVersion="8" minRefreshableVersion="3" recordCount="0" supportSubquery="1" supportAdvancedDrill="1" xr:uid="{019AE187-BAB8-4FDB-BFA1-11351A4F0F79}">
  <cacheSource type="external" connectionId="8"/>
  <cacheFields count="12">
    <cacheField name="[Measures].[TOTAL REVENUE]" caption="TOTAL REVENUE" numFmtId="0" hierarchy="38" level="32767"/>
    <cacheField name="[Measures].[COGS]" caption="COGS" numFmtId="0" hierarchy="39" level="32767"/>
    <cacheField name="[Measures].[PROFIT MARGIN]" caption="PROFIT MARGIN" numFmtId="0" hierarchy="40" level="32767"/>
    <cacheField name="[Measures].[PROFIT MARGIN %]" caption="PROFIT MARGIN %" numFmtId="0" hierarchy="41" level="32767"/>
    <cacheField name="[Measures].[# TRANSACTIONS]" caption="# TRANSACTIONS" numFmtId="0" hierarchy="42" level="32767"/>
    <cacheField name="[Measures].[TOTAL REFUND]" caption="TOTAL REFUND" numFmtId="0" hierarchy="43" level="32767"/>
    <cacheField name="[Measures].[REFUND RATE]" caption="REFUND RATE" numFmtId="0" hierarchy="44" level="32767"/>
    <cacheField name="[Measures].[# PRODUCTS]" caption="# PRODUCTS" numFmtId="0" hierarchy="45" level="32767"/>
    <cacheField name="[Measures].[QTY RETURNED]" caption="QTY RETURNED" numFmtId="0" hierarchy="46" level="32767"/>
    <cacheField name="[Measures].[TOTAL QTY]" caption="TOTAL QTY" numFmtId="0" hierarchy="47" level="32767"/>
    <cacheField name="[Measures].[TOTAL TARGET]" caption="TOTAL TARGET" numFmtId="0" hierarchy="48" level="32767"/>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1"/>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oneField="1">
      <fieldsUsage count="1">
        <fieldUsage x="1"/>
      </fieldsUsage>
    </cacheHierarchy>
    <cacheHierarchy uniqueName="[Measures].[PROFIT MARGIN]" caption="PROFIT MARGIN" measure="1" displayFolder="" measureGroup="calculation" count="0" oneField="1">
      <fieldsUsage count="1">
        <fieldUsage x="2"/>
      </fieldsUsage>
    </cacheHierarchy>
    <cacheHierarchy uniqueName="[Measures].[PROFIT MARGIN %]" caption="PROFIT MARGIN %" measure="1" displayFolder="" measureGroup="calculation" count="0" oneField="1">
      <fieldsUsage count="1">
        <fieldUsage x="3"/>
      </fieldsUsage>
    </cacheHierarchy>
    <cacheHierarchy uniqueName="[Measures].[# TRANSACTIONS]" caption="# TRANSACTIONS" measure="1" displayFolder="" measureGroup="calculation" count="0" oneField="1">
      <fieldsUsage count="1">
        <fieldUsage x="4"/>
      </fieldsUsage>
    </cacheHierarchy>
    <cacheHierarchy uniqueName="[Measures].[TOTAL REFUND]" caption="TOTAL REFUND" measure="1" displayFolder="" measureGroup="calculation" count="0" oneField="1">
      <fieldsUsage count="1">
        <fieldUsage x="5"/>
      </fieldsUsage>
    </cacheHierarchy>
    <cacheHierarchy uniqueName="[Measures].[REFUND RATE]" caption="REFUND RATE" measure="1" displayFolder="" measureGroup="calculation" count="0" oneField="1">
      <fieldsUsage count="1">
        <fieldUsage x="6"/>
      </fieldsUsage>
    </cacheHierarchy>
    <cacheHierarchy uniqueName="[Measures].[# PRODUCTS]" caption="# PRODUCTS" measure="1" displayFolder="" measureGroup="calculation" count="0" oneField="1">
      <fieldsUsage count="1">
        <fieldUsage x="7"/>
      </fieldsUsage>
    </cacheHierarchy>
    <cacheHierarchy uniqueName="[Measures].[QTY RETURNED]" caption="QTY RETURNED" measure="1" displayFolder="" measureGroup="calculation" count="0" oneField="1">
      <fieldsUsage count="1">
        <fieldUsage x="8"/>
      </fieldsUsage>
    </cacheHierarchy>
    <cacheHierarchy uniqueName="[Measures].[TOTAL QTY]" caption="TOTAL QTY" measure="1" displayFolder="" measureGroup="calculation" count="0" oneField="1">
      <fieldsUsage count="1">
        <fieldUsage x="9"/>
      </fieldsUsage>
    </cacheHierarchy>
    <cacheHierarchy uniqueName="[Measures].[TOTAL TARGET]" caption="TOTAL TARGET" measure="1" displayFolder="" measureGroup="calculation" count="0" oneField="1">
      <fieldsUsage count="1">
        <fieldUsage x="10"/>
      </fieldsUsage>
    </cacheHierarchy>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663773152" backgroundQuery="1" createdVersion="8" refreshedVersion="8" minRefreshableVersion="3" recordCount="0" supportSubquery="1" supportAdvancedDrill="1" xr:uid="{D7791DF7-2BDD-493C-9A9F-A7E17A80F997}">
  <cacheSource type="external" connectionId="8"/>
  <cacheFields count="4">
    <cacheField name="[Measures].[TOTAL REVENUE]" caption="TOTAL REVENUE" numFmtId="0" hierarchy="38" level="32767"/>
    <cacheField name="[Measures].[TOTAL TARGET]" caption="TOTAL TARGET" numFmtId="0" hierarchy="48" level="32767"/>
    <cacheField name="[dim_sales_person].[Store Name].[Store Name]" caption="Store Name" numFmtId="0" hierarchy="23" level="1">
      <sharedItems count="10">
        <s v="Barron-Fleming"/>
        <s v="Berg-Trujillo"/>
        <s v="Lee-Myers"/>
        <s v="Lopez"/>
        <s v="Martinez"/>
        <s v="Miller"/>
        <s v="Myers-Lopez"/>
        <s v="Novak PLC"/>
        <s v="Thomas"/>
        <s v="Valdez"/>
      </sharedItems>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fieldsUsage count="2">
        <fieldUsage x="-1"/>
        <fieldUsage x="2"/>
      </fieldsUsage>
    </cacheHierarchy>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oneField="1">
      <fieldsUsage count="1">
        <fieldUsage x="1"/>
      </fieldsUsage>
    </cacheHierarchy>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2793622685" backgroundQuery="1" createdVersion="8" refreshedVersion="8" minRefreshableVersion="3" recordCount="0" supportSubquery="1" supportAdvancedDrill="1" xr:uid="{F35E6CA6-C0EB-49EB-B0E3-7DF5DC425544}">
  <cacheSource type="external" connectionId="8"/>
  <cacheFields count="6">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Date].[Month Name].[Month Name]" caption="Month Name" numFmtId="0" hierarchy="3" level="1">
      <sharedItems count="12">
        <s v="Jan"/>
        <s v="Feb"/>
        <s v="Mar"/>
        <s v="Apr"/>
        <s v="May"/>
        <s v="Jun"/>
        <s v="Jul"/>
        <s v="Aug"/>
        <s v="Sep"/>
        <s v="Oct"/>
        <s v="Nov"/>
        <s v="Dec"/>
      </sharedItems>
    </cacheField>
    <cacheField name="[Measures].[PROFIT MARGIN]" caption="PROFIT MARGIN" numFmtId="0" hierarchy="40" level="32767"/>
    <cacheField name="[dim_products].[Category].[Category]" caption="Category" numFmtId="0" hierarchy="18"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4"/>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27945370371" backgroundQuery="1" createdVersion="8" refreshedVersion="8" minRefreshableVersion="3" recordCount="0" supportSubquery="1" supportAdvancedDrill="1" xr:uid="{9A67BA1B-8525-4248-A14B-5591D1D7B137}">
  <cacheSource type="external" connectionId="8"/>
  <cacheFields count="6">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Date].[Month Name].[Month Name]" caption="Month Name" numFmtId="0" hierarchy="3" level="1">
      <sharedItems count="12">
        <s v="Jan"/>
        <s v="Feb"/>
        <s v="Mar"/>
        <s v="Apr"/>
        <s v="May"/>
        <s v="Jun"/>
        <s v="Jul"/>
        <s v="Aug"/>
        <s v="Sep"/>
        <s v="Oct"/>
        <s v="Nov"/>
        <s v="Dec"/>
      </sharedItems>
    </cacheField>
    <cacheField name="[Measures].[PROFIT MARGIN]" caption="PROFIT MARGIN" numFmtId="0" hierarchy="40" level="32767"/>
    <cacheField name="[dim_products].[Category].[Category]" caption="Category" numFmtId="0" hierarchy="18"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4"/>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15277775" backgroundQuery="1" createdVersion="8" refreshedVersion="8" minRefreshableVersion="3" recordCount="0" supportSubquery="1" supportAdvancedDrill="1" xr:uid="{54A29343-3164-4B41-A955-F480282A930C}">
  <cacheSource type="external" connectionId="8"/>
  <cacheFields count="7">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Measures].[PROFIT MARGIN]" caption="PROFIT MARGIN" numFmtId="0" hierarchy="40" level="32767"/>
    <cacheField name="[dim_products].[Product Name].[Product Name]" caption="Product Name" numFmtId="0" hierarchy="17" level="1">
      <sharedItems count="5">
        <s v="Attorney Mist"/>
        <s v="Begin Brew"/>
        <s v="Common Splash"/>
        <s v="Eight Brew"/>
        <s v="Onto Dew"/>
      </sharedItems>
    </cacheField>
    <cacheField name="[dim_products].[Category].[Category]" caption="Category" numFmtId="0" hierarchy="18" level="1">
      <sharedItems count="8">
        <s v="Alcoholic Beverage"/>
        <s v="Coffee"/>
        <s v="Energy Drink"/>
        <s v="Juice"/>
        <s v="Soft Drink"/>
        <s v="Sports Drink"/>
        <s v="Tea"/>
        <s v="Water"/>
      </sharedItems>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6"/>
      </fieldsUsage>
    </cacheHierarchy>
    <cacheHierarchy uniqueName="[Date].[Month_num]" caption="Month_num" attribute="1" defaultMemberUniqueName="[Date].[Month_num].[All]" allUniqueName="[Date].[Month_num].[All]" dimensionUniqueName="[Date]" displayFolder="" count="2" memberValueDatatype="20" unbalanced="0"/>
    <cacheHierarchy uniqueName="[Date].[Day Name]" caption="Day Name" attribute="1" defaultMemberUniqueName="[Date].[Day Name].[All]" allUniqueName="[Date].[Day Name].[All]" dimensionUniqueName="[Date]" displayFolder="" count="2" memberValueDatatype="130" unbalanced="0"/>
    <cacheHierarchy uniqueName="[Date].[week_num]" caption="week_num" attribute="1" defaultMemberUniqueName="[Date].[week_num].[All]" allUniqueName="[Date].[week_num].[All]" dimensionUniqueName="[Date]" displayFolder="" count="2" memberValueDatatype="20" unbalanced="0"/>
    <cacheHierarchy uniqueName="[Date].[week type]" caption="week type" attribute="1" defaultMemberUniqueName="[Date].[week type].[All]" allUniqueName="[Date].[week 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ate].[Week of Year]" caption="Week of Year" attribute="1" defaultMemberUniqueName="[Date].[Week of Year].[All]" allUniqueName="[Date].[Week of Year].[All]" dimensionUniqueName="[Date]" displayFolder="" count="2" memberValueDatatype="2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2"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4"/>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2" memberValueDatatype="5" unbalanced="0"/>
    <cacheHierarchy uniqueName="[dim_products].[Cost Price]" caption="Cost Price" attribute="1" defaultMemberUniqueName="[dim_products].[Cost Price].[All]" allUniqueName="[dim_products].[Cost Price].[All]" dimensionUniqueName="[dim_products]" displayFolder="" count="2"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2" memberValueDatatype="20" unbalanced="0"/>
    <cacheHierarchy uniqueName="[dim_sales_person].[Full_name]" caption="Full_name" attribute="1" defaultMemberUniqueName="[dim_sales_person].[Full_name].[All]" allUniqueName="[dim_sales_person].[Full_name].[All]" dimensionUniqueName="[dim_sales_person]" displayFolder="" count="2"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3"/>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24421296" backgroundQuery="1" createdVersion="8" refreshedVersion="8" minRefreshableVersion="3" recordCount="0" supportSubquery="1" supportAdvancedDrill="1" xr:uid="{8590BB0E-21DC-4303-8FF8-B5E51E4189FE}">
  <cacheSource type="external" connectionId="8"/>
  <cacheFields count="6">
    <cacheField name="[dim_customer].[Full_name].[Full_name]" caption="Full_name" numFmtId="0" hierarchy="11" level="1">
      <sharedItems count="5">
        <s v="Bobby Abbott"/>
        <s v="Christine Hawkins"/>
        <s v="Jeffery Powell"/>
        <s v="Lisa West"/>
        <s v="Travis Ewing"/>
      </sharedItems>
    </cacheField>
    <cacheField name="[Measures].[PROFIT MARGIN]" caption="PROFIT MARGIN" numFmtId="0" hierarchy="40" level="32767"/>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5"/>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3"/>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34953703" backgroundQuery="1" createdVersion="8" refreshedVersion="8" minRefreshableVersion="3" recordCount="0" supportSubquery="1" supportAdvancedDrill="1" xr:uid="{34BF7219-0B54-4D12-A564-A364F7280184}">
  <cacheSource type="external" connectionId="8"/>
  <cacheFields count="8">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Measures].[PROFIT MARGIN]" caption="PROFIT MARGIN" numFmtId="0" hierarchy="40" level="32767"/>
    <cacheField name="[dim_products].[Product Name].[Product Name]" caption="Product Name" numFmtId="0" hierarchy="17" level="1">
      <sharedItems count="9">
        <s v="Dark Brew"/>
        <s v="Into Mist"/>
        <s v="Let Dew"/>
        <s v="Name Rush"/>
        <s v="Only Dew"/>
        <s v="Society Rush"/>
        <s v="Sometimes Dew"/>
        <s v="Training Mist"/>
        <s v="West Rush"/>
      </sharedItems>
    </cacheField>
    <cacheField name="[Measures].[TOTAL QTY]" caption="TOTAL QTY" numFmtId="0" hierarchy="47"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7"/>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4"/>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6"/>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3"/>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oneField="1">
      <fieldsUsage count="1">
        <fieldUsage x="5"/>
      </fieldsUsage>
    </cacheHierarchy>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43750001" backgroundQuery="1" createdVersion="8" refreshedVersion="8" minRefreshableVersion="3" recordCount="0" supportSubquery="1" supportAdvancedDrill="1" xr:uid="{33428EC7-9999-4A9E-9E59-A9E6704BB543}">
  <cacheSource type="external" connectionId="8"/>
  <cacheFields count="5">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Measures].[Average of Customer_age]" caption="Average of Customer_age" numFmtId="0" hierarchy="37"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oneField="1">
      <fieldsUsage count="1">
        <fieldUsage x="2"/>
      </fieldsUsage>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52662038" backgroundQuery="1" createdVersion="8" refreshedVersion="8" minRefreshableVersion="3" recordCount="0" supportSubquery="1" supportAdvancedDrill="1" xr:uid="{22F2D276-66BB-4E9D-837B-F937778EA6BC}">
  <cacheSource type="external" connectionId="8"/>
  <cacheFields count="4">
    <cacheField name="[dim_customer].[Full_name].[Full_name]" caption="Full_name" numFmtId="0" hierarchy="11" level="1">
      <sharedItems count="5">
        <s v="Christopher Alvarez"/>
        <s v="Donna Willis"/>
        <s v="Kelly Willis"/>
        <s v="Michael Landry"/>
        <s v="Timothy Reyes"/>
      </sharedItems>
    </cacheField>
    <cacheField name="[Measures].[PROFIT MARGIN]" caption="PROFIT MARGIN" numFmtId="0" hierarchy="40"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61226851" backgroundQuery="1" createdVersion="8" refreshedVersion="8" minRefreshableVersion="3" recordCount="0" supportSubquery="1" supportAdvancedDrill="1" xr:uid="{813D7160-D2E4-45FC-AB28-8A507BFF9734}">
  <cacheSource type="external" connectionId="8"/>
  <cacheFields count="5">
    <cacheField name="[dim_customer].[Full_name].[Full_name]" caption="Full_name" numFmtId="0" hierarchy="11" level="1">
      <sharedItems count="5">
        <s v="Bobby Abbott"/>
        <s v="Christine Hawkins"/>
        <s v="Jeffery Powell"/>
        <s v="Lisa West"/>
        <s v="Travis Ewing"/>
      </sharedItems>
    </cacheField>
    <cacheField name="[Measures].[PROFIT MARGIN]" caption="PROFIT MARGIN" numFmtId="0" hierarchy="40" level="32767"/>
    <cacheField name="[dim_customer].[Location].[Location]" caption="Location" numFmtId="0" hierarchy="13" level="1">
      <sharedItems count="5">
        <s v="Illinois"/>
        <s v="Maryland"/>
        <s v="New York"/>
        <s v="Pennsylvania"/>
        <s v="Wisconsin"/>
      </sharedItems>
    </cacheField>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69791665" backgroundQuery="1" createdVersion="8" refreshedVersion="8" minRefreshableVersion="3" recordCount="0" supportSubquery="1" supportAdvancedDrill="1" xr:uid="{94B0CAA4-9B7B-48C6-A0C0-892CA7004502}">
  <cacheSource type="external" connectionId="8"/>
  <cacheFields count="6">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Gender].[Gender]" caption="Gender" numFmtId="0" hierarchy="12" level="1">
      <sharedItems count="2">
        <s v="Female"/>
        <s v="Male"/>
      </sharedItems>
    </cacheField>
    <cacheField name="[Measures].[PROFIT MARGIN]" caption="PROFIT MARGIN" numFmtId="0" hierarchy="40"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5"/>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2"/>
      </fieldsUsage>
    </cacheHierarchy>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3"/>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7986111" backgroundQuery="1" createdVersion="8" refreshedVersion="8" minRefreshableVersion="3" recordCount="0" supportSubquery="1" supportAdvancedDrill="1" xr:uid="{EC20C6C8-A37B-44D1-AB70-D3F526E5E8BD}">
  <cacheSource type="external" connectionId="8"/>
  <cacheFields count="8">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Measures].[# PRODUCTS]" caption="# PRODUCTS" numFmtId="0" hierarchy="45" level="32767"/>
    <cacheField name="[Measures].[REFUND RATE]" caption="REFUND RATE" numFmtId="0" hierarchy="44" level="32767"/>
    <cacheField name="[Measures].[return rate]" caption="return rate" numFmtId="0" hierarchy="51"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7"/>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6"/>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oneField="1">
      <fieldsUsage count="1">
        <fieldUsage x="4"/>
      </fieldsUsage>
    </cacheHierarchy>
    <cacheHierarchy uniqueName="[Measures].[# PRODUCTS]" caption="# PRODUCTS" measure="1" displayFolder="" measureGroup="calculation" count="0" oneField="1">
      <fieldsUsage count="1">
        <fieldUsage x="3"/>
      </fieldsUsage>
    </cacheHierarchy>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oneField="1">
      <fieldsUsage count="1">
        <fieldUsage x="5"/>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89583332" backgroundQuery="1" createdVersion="8" refreshedVersion="8" minRefreshableVersion="3" recordCount="0" supportSubquery="1" supportAdvancedDrill="1" xr:uid="{F9692DCA-33C9-4E4A-9FD2-D3D2FCD3C6CF}">
  <cacheSource type="external" connectionId="8"/>
  <cacheFields count="7">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Measures].[PROFIT MARGIN]" caption="PROFIT MARGIN" numFmtId="0" hierarchy="40" level="32767"/>
    <cacheField name="[dim_products].[Product Name].[Product Name]" caption="Product Name" numFmtId="0" hierarchy="17" level="1">
      <sharedItems count="5">
        <s v="Let Dew"/>
        <s v="Name Rush"/>
        <s v="Only Dew"/>
        <s v="Society Rush"/>
        <s v="Training Mist"/>
      </sharedItems>
    </cacheField>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6"/>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4"/>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3"/>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499305554" backgroundQuery="1" createdVersion="8" refreshedVersion="8" minRefreshableVersion="3" recordCount="0" supportSubquery="1" supportAdvancedDrill="1" xr:uid="{94FE65E9-0705-4451-B7FD-86C09C34FCE3}">
  <cacheSource type="external" connectionId="8"/>
  <cacheFields count="4">
    <cacheField name="[dim_customer].[Full_name].[Full_name]" caption="Full_name" numFmtId="0" hierarchy="11" level="1">
      <sharedItems count="5">
        <s v="Alexander Jones"/>
        <s v="Amanda Johnson"/>
        <s v="Jackson Becker"/>
        <s v="Julie Morris"/>
        <s v="Leslie Richards"/>
      </sharedItems>
    </cacheField>
    <cacheField name="[Measures].[PROFIT MARGIN]" caption="PROFIT MARGIN" numFmtId="0" hierarchy="40"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510185184" backgroundQuery="1" createdVersion="8" refreshedVersion="8" minRefreshableVersion="3" recordCount="0" supportSubquery="1" supportAdvancedDrill="1" xr:uid="{C560C763-977B-4FAC-BB56-3D94F34FEF3D}">
  <cacheSource type="external" connectionId="8"/>
  <cacheFields count="5">
    <cacheField name="[dim_customer].[Full_name].[Full_name]" caption="Full_name" numFmtId="0" hierarchy="11" level="1">
      <sharedItems count="5">
        <s v="Bobby Abbott"/>
        <s v="Christine Hawkins"/>
        <s v="Jeffery Powell"/>
        <s v="Lisa West"/>
        <s v="Travis Ewing"/>
      </sharedItems>
    </cacheField>
    <cacheField name="[Measures].[PROFIT MARGIN]" caption="PROFIT MARGIN" numFmtId="0" hierarchy="40" level="32767"/>
    <cacheField name="[dim_customer].[Location].[Location]" caption="Location" numFmtId="0" hierarchy="13" level="1">
      <sharedItems count="5">
        <s v="Indiana"/>
        <s v="Massachusetts"/>
        <s v="Missouri"/>
        <s v="Texas"/>
        <s v="Washington"/>
      </sharedItems>
    </cacheField>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4"/>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529976851" backgroundQuery="1" createdVersion="8" refreshedVersion="8" minRefreshableVersion="3" recordCount="0" supportSubquery="1" supportAdvancedDrill="1" xr:uid="{7BF40EB4-F85E-4CCC-A124-3DE75E6305D5}">
  <cacheSource type="external" connectionId="8"/>
  <cacheFields count="10">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Indiana"/>
        <s v="Maryland"/>
        <s v="New York"/>
        <s v="Wisconsin"/>
      </sharedItems>
    </cacheField>
    <cacheField name="[Measures].[# customers]" caption="# customers" numFmtId="0" hierarchy="49" level="32767"/>
    <cacheField name="[Measures].[# location]" caption="# location" numFmtId="0" hierarchy="50" level="32767"/>
    <cacheField name="[Measures].[COGS]" caption="COGS" numFmtId="0" hierarchy="39" level="32767"/>
    <cacheField name="[Measures].[TOTAL REVENUE]" caption="TOTAL REVENUE" numFmtId="0" hierarchy="38" level="32767"/>
    <cacheField name="[Measures].[PROFIT MARGIN]" caption="PROFIT MARGIN" numFmtId="0" hierarchy="40" level="32767"/>
    <cacheField name="[Measures].[PROFIT MARGIN %]" caption="PROFIT MARGIN %" numFmtId="0" hierarchy="41"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9"/>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8"/>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oneField="1">
      <fieldsUsage count="1">
        <fieldUsage x="5"/>
      </fieldsUsage>
    </cacheHierarchy>
    <cacheHierarchy uniqueName="[Measures].[COGS]" caption="COGS" measure="1" displayFolder="" measureGroup="calculation" count="0" oneField="1">
      <fieldsUsage count="1">
        <fieldUsage x="4"/>
      </fieldsUsage>
    </cacheHierarchy>
    <cacheHierarchy uniqueName="[Measures].[PROFIT MARGIN]" caption="PROFIT MARGIN" measure="1" displayFolder="" measureGroup="calculation" count="0" oneField="1">
      <fieldsUsage count="1">
        <fieldUsage x="6"/>
      </fieldsUsage>
    </cacheHierarchy>
    <cacheHierarchy uniqueName="[Measures].[PROFIT MARGIN %]" caption="PROFIT MARGIN %" measure="1" displayFolder="" measureGroup="calculation" count="0" oneField="1">
      <fieldsUsage count="1">
        <fieldUsage x="7"/>
      </fieldsUsage>
    </cacheHierarchy>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oneField="1">
      <fieldsUsage count="1">
        <fieldUsage x="2"/>
      </fieldsUsage>
    </cacheHierarchy>
    <cacheHierarchy uniqueName="[Measures].[# location]" caption="# location" measure="1" displayFolder="" measureGroup="calculation" count="0" oneField="1">
      <fieldsUsage count="1">
        <fieldUsage x="3"/>
      </fieldsUsage>
    </cacheHierarchy>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937554629629" backgroundQuery="1" createdVersion="8" refreshedVersion="8" minRefreshableVersion="3" recordCount="0" supportSubquery="1" supportAdvancedDrill="1" xr:uid="{FF17FEC8-65EE-495A-A1AD-496BB0DA69EA}">
  <cacheSource type="external" connectionId="8"/>
  <cacheFields count="7">
    <cacheField name="[dim_customer].[Full_name].[Full_name]" caption="Full_name" numFmtId="0" hierarchy="11" level="1">
      <sharedItems count="5">
        <s v="Bobby Abbott"/>
        <s v="Christine Hawkins"/>
        <s v="Jeffery Powell"/>
        <s v="Lisa West"/>
        <s v="Travis Ewing"/>
      </sharedItems>
    </cacheField>
    <cacheField name="[dim_customer].[Location].[Location]" caption="Location" numFmtId="0" hierarchy="13" level="1">
      <sharedItems count="5">
        <s v="Florida"/>
        <s v="Georgia"/>
        <s v="Massachusetts"/>
        <s v="New York"/>
        <s v="Wisconsin"/>
      </sharedItems>
    </cacheField>
    <cacheField name="[dim_customer].[Customer age group].[Customer age group]" caption="Customer age group" numFmtId="0" hierarchy="15" level="1">
      <sharedItems count="6">
        <s v="0-20"/>
        <s v="21-30"/>
        <s v="31-40"/>
        <s v="41-50"/>
        <s v="51-60"/>
        <s v="61 +"/>
      </sharedItems>
    </cacheField>
    <cacheField name="[Date].[Day Name].[Day Name]" caption="Day Name" numFmtId="0" hierarchy="5" level="1">
      <sharedItems count="7">
        <s v="Sun"/>
        <s v="Mon"/>
        <s v="Tue"/>
        <s v="Wed"/>
        <s v="Thu"/>
        <s v="Fri"/>
        <s v="Sat"/>
      </sharedItems>
    </cacheField>
    <cacheField name="[Measures].[PROFIT MARGIN]" caption="PROFIT MARGIN" numFmtId="0" hierarchy="40" level="32767"/>
    <cacheField name="[dim_products].[Category].[Category]" caption="Category" numFmtId="0" hierarchy="18" level="1">
      <sharedItems containsSemiMixedTypes="0" containsNonDate="0" containsString="0"/>
    </cacheField>
    <cacheField name="[Date].[Month Name].[Month Name]" caption="Month Name" numFmtId="0" hierarchy="3" level="1">
      <sharedItems containsSemiMixedTypes="0" containsNonDate="0" containsString="0"/>
    </cacheField>
  </cacheFields>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6"/>
      </fieldsUsage>
    </cacheHierarchy>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3"/>
      </fieldsUsage>
    </cacheHierarchy>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4"/>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dimensions count="8">
    <dimension name="calculation" uniqueName="[calculation]" caption="calculation"/>
    <dimension name="Date" uniqueName="[Date]" caption="Date"/>
    <dimension name="dim_customer" uniqueName="[dim_customer]" caption="dim_customer"/>
    <dimension name="dim_products" uniqueName="[dim_products]" caption="dim_products"/>
    <dimension name="dim_sales_person" uniqueName="[dim_sales_person]" caption="dim_sales_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 caption="calculation"/>
    <measureGroup name="Date" caption="Date"/>
    <measureGroup name="dim_customer" caption="dim_customer"/>
    <measureGroup name="dim_products" caption="dim_products"/>
    <measureGroup name="dim_sales_person" caption="dim_sales_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429282411" backgroundQuery="1" createdVersion="3" refreshedVersion="8" minRefreshableVersion="3" recordCount="0" supportSubquery="1" supportAdvancedDrill="1" xr:uid="{859E8191-1D30-49D8-A8B7-E5F6F18B1BDB}">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7396997"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568865742" backgroundQuery="1" createdVersion="3" refreshedVersion="8" minRefreshableVersion="3" recordCount="0" supportSubquery="1" supportAdvancedDrill="1" xr:uid="{7ABC5984-A1DC-4DF4-BCFA-7D3ED5D5A62C}">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2"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18108337"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5608.707643981485" backgroundQuery="1" createdVersion="3" refreshedVersion="8" minRefreshableVersion="3" recordCount="0" supportSubquery="1" supportAdvancedDrill="1" xr:uid="{5C648BA8-B432-4980-84AA-FFE15F32AC0A}">
  <cacheSource type="external" connectionId="8">
    <extLst>
      <ext xmlns:x14="http://schemas.microsoft.com/office/spreadsheetml/2009/9/main" uri="{F057638F-6D5F-4e77-A914-E7F072B9BCA8}">
        <x14:sourceConnection name="ThisWorkbookDataModel"/>
      </ext>
    </extLst>
  </cacheSource>
  <cacheFields count="0"/>
  <cacheHierarchies count="60">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_num]" caption="Month_num" attribute="1" defaultMemberUniqueName="[Date].[Month_num].[All]" allUniqueName="[Date].[Month_num].[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week_num]" caption="week_num" attribute="1" defaultMemberUniqueName="[Date].[week_num].[All]" allUniqueName="[Date].[week_num].[All]" dimensionUniqueName="[Date]" displayFolder="" count="0" memberValueDatatype="20" unbalanced="0"/>
    <cacheHierarchy uniqueName="[Date].[week type]" caption="week type" attribute="1" defaultMemberUniqueName="[Date].[week type].[All]" allUniqueName="[Date].[week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 of Year]" caption="Week of Year" attribute="1" defaultMemberUniqueName="[Date].[Week of Year].[All]" allUniqueName="[Date].[Week of Year].[All]" dimensionUniqueName="[Date]" displayFolder="" count="0" memberValueDatatype="2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_name]" caption="Full_name" attribute="1" defaultMemberUniqueName="[dim_customer].[Full_name].[All]" allUniqueName="[dim_customer].[Full_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_age]" caption="Customer_age" attribute="1" defaultMemberUniqueName="[dim_customer].[Customer_age].[All]" allUniqueName="[dim_customer].[Customer_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_person].[Sales Person ID]" caption="Sales Person ID" attribute="1" defaultMemberUniqueName="[dim_sales_person].[Sales Person ID].[All]" allUniqueName="[dim_sales_person].[Sales Person ID].[All]" dimensionUniqueName="[dim_sales_person]" displayFolder="" count="0" memberValueDatatype="20" unbalanced="0"/>
    <cacheHierarchy uniqueName="[dim_sales_person].[Full_name]" caption="Full_name" attribute="1" defaultMemberUniqueName="[dim_sales_person].[Full_name].[All]" allUniqueName="[dim_sales_person].[Full_name].[All]" dimensionUniqueName="[dim_sales_person]" displayFolder="" count="0" memberValueDatatype="130" unbalanced="0"/>
    <cacheHierarchy uniqueName="[dim_sales_person].[Store Name]" caption="Store Name" attribute="1" defaultMemberUniqueName="[dim_sales_person].[Store Name].[All]" allUniqueName="[dim_sales_person].[Store Name].[All]" dimensionUniqueName="[dim_sales_person]" displayFolder="" count="0" memberValueDatatype="130" unbalanced="0"/>
    <cacheHierarchy uniqueName="[dim_sales_person].[sales_person_age]" caption="sales_person_age" attribute="1" defaultMemberUniqueName="[dim_sales_person].[sales_person_age].[All]" allUniqueName="[dim_sales_person].[sales_person_age].[All]" dimensionUniqueName="[dim_sales_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week_num]" caption="Sum of week_num" measure="1" displayFolder="" measureGroup="Date" count="0">
      <extLst>
        <ext xmlns:x15="http://schemas.microsoft.com/office/spreadsheetml/2010/11/main" uri="{B97F6D7D-B522-45F9-BDA1-12C45D357490}">
          <x15:cacheHierarchy aggregatedColumn="6"/>
        </ext>
      </extLst>
    </cacheHierarchy>
    <cacheHierarchy uniqueName="[Measures].[Sum of Customer_age]" caption="Sum of Customer_age" measure="1" displayFolder="" measureGroup="dim_customer" count="0">
      <extLst>
        <ext xmlns:x15="http://schemas.microsoft.com/office/spreadsheetml/2010/11/main" uri="{B97F6D7D-B522-45F9-BDA1-12C45D357490}">
          <x15:cacheHierarchy aggregatedColumn="14"/>
        </ext>
      </extLst>
    </cacheHierarchy>
    <cacheHierarchy uniqueName="[Measures].[Average of Customer_age]" caption="Average of Customer_age" measure="1" displayFolder="" measureGroup="dim_customer" count="0">
      <extLst>
        <ext xmlns:x15="http://schemas.microsoft.com/office/spreadsheetml/2010/11/main" uri="{B97F6D7D-B522-45F9-BDA1-12C45D357490}">
          <x15:cacheHierarchy aggregatedColumn="14"/>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caption="TOTAL QTY" measure="1" displayFolder="" measureGroup="calculation" count="0"/>
    <cacheHierarchy uniqueName="[Measures].[TOTAL TARGET]" caption="TOTAL TARGET" measure="1" displayFolder="" measureGroup="calculation" count="0"/>
    <cacheHierarchy uniqueName="[Measures].[# customers]" caption="# customers" measure="1" displayFolder="" measureGroup="calculation" count="0"/>
    <cacheHierarchy uniqueName="[Measures].[# location]" caption="# location"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sales_person]" caption="__XL_Count dim_sales_person" measure="1" displayFolder="" measureGroup="dim_sales_person"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dim_products]" caption="__XL_Count dim_products" measure="1" displayFolder="" measureGroup="dim_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821489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E1450D-3EB4-40C1-82D6-7D4471CBF871}" name="store_targetrevenue" cacheId="16" applyNumberFormats="0" applyBorderFormats="0" applyFontFormats="0" applyPatternFormats="0" applyAlignmentFormats="0" applyWidthHeightFormats="1" dataCaption="Values" tag="262d4539-d3bd-4737-ad06-bba1467b89c0" updatedVersion="8" minRefreshableVersion="3" useAutoFormatting="1" itemPrintTitles="1" createdVersion="8" indent="0" compact="0" outline="1" outlineData="1" compactData="0" multipleFieldFilters="0">
  <location ref="O3:Q14" firstHeaderRow="0" firstDataRow="1" firstDataCol="1"/>
  <pivotFields count="4">
    <pivotField dataField="1" compact="0" showAll="0" defaultSubtotal="0"/>
    <pivotField dataField="1" compact="0" showAll="0" defaultSubtotal="0"/>
    <pivotField axis="axisRow" compact="0" allDrilled="1" showAll="0" dataSourceSort="1" defaultSubtotal="0" defaultAttributeDrillState="1">
      <items count="10">
        <item x="0"/>
        <item x="1"/>
        <item x="2"/>
        <item x="3"/>
        <item x="4"/>
        <item x="5"/>
        <item x="6"/>
        <item x="7"/>
        <item x="8"/>
        <item x="9"/>
      </items>
    </pivotField>
    <pivotField compact="0" allDrilled="1"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sales_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0F844E-C25F-4759-80EF-5A8B718D4EB1}" name="PivotTable1" cacheId="15" applyNumberFormats="0" applyBorderFormats="0" applyFontFormats="0" applyPatternFormats="0" applyAlignmentFormats="0" applyWidthHeightFormats="1" dataCaption="Values" tag="6ea1266a-6059-4341-be3a-8210b494777a" updatedVersion="8" minRefreshableVersion="3" useAutoFormatting="1" subtotalHiddenItems="1" itemPrintTitles="1" createdVersion="8" indent="0" outline="1" outlineData="1" multipleFieldFilters="0">
  <location ref="B3:L4"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dataField fld="6" subtotal="count" baseField="0" baseItem="0"/>
    <dataField fld="7" subtotal="count" baseField="0" baseItem="0" numFmtId="167"/>
    <dataField fld="8" subtotal="count" baseField="0" baseItem="0" numFmtId="167"/>
    <dataField fld="9" subtotal="count" baseField="0" baseItem="0" numFmtId="167"/>
    <dataField fld="10" subtotal="count" baseField="0" baseItem="0" numFmtId="166"/>
  </dataFields>
  <formats count="7">
    <format dxfId="74">
      <pivotArea outline="0" collapsedLevelsAreSubtotals="1" fieldPosition="0">
        <references count="1">
          <reference field="4294967294" count="1" selected="0">
            <x v="0"/>
          </reference>
        </references>
      </pivotArea>
    </format>
    <format dxfId="73">
      <pivotArea outline="0" collapsedLevelsAreSubtotals="1" fieldPosition="0">
        <references count="1">
          <reference field="4294967294" count="2" selected="0">
            <x v="1"/>
            <x v="2"/>
          </reference>
        </references>
      </pivotArea>
    </format>
    <format dxfId="72">
      <pivotArea outline="0" collapsedLevelsAreSubtotals="1" fieldPosition="0">
        <references count="1">
          <reference field="4294967294" count="1" selected="0">
            <x v="10"/>
          </reference>
        </references>
      </pivotArea>
    </format>
    <format dxfId="71">
      <pivotArea outline="0" collapsedLevelsAreSubtotals="1" fieldPosition="0">
        <references count="1">
          <reference field="4294967294" count="1" selected="0">
            <x v="9"/>
          </reference>
        </references>
      </pivotArea>
    </format>
    <format dxfId="70">
      <pivotArea outline="0" collapsedLevelsAreSubtotals="1" fieldPosition="0">
        <references count="1">
          <reference field="4294967294" count="1" selected="0">
            <x v="8"/>
          </reference>
        </references>
      </pivotArea>
    </format>
    <format dxfId="69">
      <pivotArea outline="0" collapsedLevelsAreSubtotals="1" fieldPosition="0">
        <references count="1">
          <reference field="4294967294" count="1" selected="0">
            <x v="7"/>
          </reference>
        </references>
      </pivotArea>
    </format>
    <format dxfId="68">
      <pivotArea outline="0" collapsedLevelsAreSubtotals="1" fieldPosition="0">
        <references count="1">
          <reference field="4294967294" count="1" selected="0">
            <x v="4"/>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E8B2230-8BC1-42BF-946C-5D33BD5696E6}" name="PivotTable6" cacheId="12" applyNumberFormats="0" applyBorderFormats="0" applyFontFormats="0" applyPatternFormats="0" applyAlignmentFormats="0" applyWidthHeightFormats="1" dataCaption="Values" tag="c47ab5f5-039c-4d23-86b9-2bc84fb2e81c" updatedVersion="8" minRefreshableVersion="3" useAutoFormatting="1" subtotalHiddenItems="1" rowGrandTotals="0" colGrandTotals="0" itemPrintTitles="1" createdVersion="8" indent="0" compact="0" compactData="0" multipleFieldFilters="0" chartFormat="1">
  <location ref="V1:X3"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5">
    <format dxfId="42">
      <pivotArea type="all" dataOnly="0" outline="0" fieldPosition="0"/>
    </format>
    <format dxfId="41">
      <pivotArea outline="0" collapsedLevelsAreSubtotals="1" fieldPosition="0"/>
    </format>
    <format dxfId="40">
      <pivotArea dataOnly="0" labelOnly="1" outline="0" fieldPosition="0">
        <references count="1">
          <reference field="4294967294" count="1">
            <x v="0"/>
          </reference>
        </references>
      </pivotArea>
    </format>
    <format dxfId="39">
      <pivotArea outline="0" collapsedLevelsAreSubtotals="1" fieldPosition="0"/>
    </format>
    <format dxfId="38">
      <pivotArea outline="0" fieldPosition="0">
        <references count="1">
          <reference field="4294967294" count="1">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activeTabTopLevelEntity name="[dim_sales_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F98C54-A31C-4DE0-A53C-4A8848EE958A}" name="PivotTable4" cacheId="11" applyNumberFormats="0" applyBorderFormats="0" applyFontFormats="0" applyPatternFormats="0" applyAlignmentFormats="0" applyWidthHeightFormats="1" dataCaption="Values" tag="f9b74127-11eb-4bab-8685-316e5b16b9da" updatedVersion="8" minRefreshableVersion="3" useAutoFormatting="1" subtotalHiddenItems="1" rowGrandTotals="0" colGrandTotals="0" itemPrintTitles="1" createdVersion="8" indent="0" compact="0" compactData="0" multipleFieldFilters="0" chartFormat="1">
  <location ref="R1:S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46">
      <pivotArea type="all" dataOnly="0" outline="0" fieldPosition="0"/>
    </format>
    <format dxfId="45">
      <pivotArea outline="0" collapsedLevelsAreSubtotals="1" fieldPosition="0"/>
    </format>
    <format dxfId="44">
      <pivotArea dataOnly="0" labelOnly="1" outline="0" fieldPosition="0">
        <references count="1">
          <reference field="4294967294" count="2">
            <x v="0"/>
            <x v="1"/>
          </reference>
        </references>
      </pivotArea>
    </format>
    <format dxfId="4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activeTabTopLevelEntity name="[dim_sales_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3C27000-2985-4B44-A2B6-E5FB626B6B51}" name="PivotTable3" cacheId="10" applyNumberFormats="0" applyBorderFormats="0" applyFontFormats="0" applyPatternFormats="0" applyAlignmentFormats="0" applyWidthHeightFormats="1" dataCaption="Values" tag="987315a5-a3ce-4f48-9926-d0daa67e5ffe" updatedVersion="8" minRefreshableVersion="3" useAutoFormatting="1" subtotalHiddenItems="1" rowGrandTotals="0" colGrandTotals="0" itemPrintTitles="1" createdVersion="8" indent="0" compact="0" compactData="0" multipleFieldFilters="0" chartFormat="1">
  <location ref="A1:D13" firstHeaderRow="0" firstDataRow="1" firstDataCol="1"/>
  <pivotFields count="5">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2">
    <i>
      <x/>
    </i>
    <i>
      <x v="1"/>
    </i>
    <i>
      <x v="2"/>
    </i>
    <i>
      <x v="3"/>
    </i>
    <i>
      <x v="4"/>
    </i>
    <i>
      <x v="5"/>
    </i>
    <i>
      <x v="6"/>
    </i>
    <i>
      <x v="7"/>
    </i>
    <i>
      <x v="8"/>
    </i>
    <i>
      <x v="9"/>
    </i>
    <i>
      <x v="10"/>
    </i>
    <i>
      <x v="11"/>
    </i>
  </rowItems>
  <colFields count="1">
    <field x="-2"/>
  </colFields>
  <colItems count="3">
    <i>
      <x/>
    </i>
    <i i="1">
      <x v="1"/>
    </i>
    <i i="2">
      <x v="2"/>
    </i>
  </colItems>
  <dataFields count="3">
    <dataField fld="1" subtotal="count" baseField="0" baseItem="0"/>
    <dataField fld="2" subtotal="count" baseField="0" baseItem="0"/>
    <dataField name="TOTAL REVENUE2" fld="4" subtotal="count" showDataAs="percentDiff" baseField="0" baseItem="1048828" numFmtId="10">
      <extLst>
        <ext xmlns:x14="http://schemas.microsoft.com/office/spreadsheetml/2009/9/main" uri="{E15A36E0-9728-4e99-A89B-3F7291B0FE68}">
          <x14:dataField sourceField="1" uniqueName="[__Xl2].[Measures].[TOTAL REVENUE]"/>
        </ext>
      </extLst>
    </dataField>
  </dataFields>
  <formats count="8">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outline="0" fieldPosition="0">
        <references count="1">
          <reference field="0" count="0"/>
        </references>
      </pivotArea>
    </format>
    <format dxfId="50">
      <pivotArea dataOnly="0" labelOnly="1" outline="0" fieldPosition="0">
        <references count="1">
          <reference field="4294967294" count="2">
            <x v="0"/>
            <x v="1"/>
          </reference>
        </references>
      </pivotArea>
    </format>
    <format dxfId="49">
      <pivotArea outline="0" collapsedLevelsAreSubtotals="1" fieldPosition="0"/>
    </format>
    <format dxfId="48">
      <pivotArea outline="0" fieldPosition="0">
        <references count="1">
          <reference field="4294967294" count="1">
            <x v="2"/>
          </reference>
        </references>
      </pivotArea>
    </format>
    <format dxfId="47">
      <pivotArea outline="0" fieldPosition="0">
        <references count="2">
          <reference field="4294967294" count="1" selected="0">
            <x v="2"/>
          </reference>
          <reference field="0" count="11" selected="0">
            <x v="1"/>
            <x v="2"/>
            <x v="3"/>
            <x v="4"/>
            <x v="5"/>
            <x v="6"/>
            <x v="7"/>
            <x v="8"/>
            <x v="9"/>
            <x v="10"/>
            <x v="11"/>
          </reference>
        </references>
      </pivotArea>
    </format>
  </format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calculation]"/>
        <x15:activeTabTopLevelEntity name="[dim_sales_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622FC7-A7A4-4582-8E3A-9251A5EBB494}" name="PivotTable8" cacheId="14" applyNumberFormats="0" applyBorderFormats="0" applyFontFormats="0" applyPatternFormats="0" applyAlignmentFormats="0" applyWidthHeightFormats="1" dataCaption="Values" tag="92a33cf4-4f64-4d88-9f64-b3fcbfe19872" updatedVersion="8" minRefreshableVersion="3" useAutoFormatting="1" subtotalHiddenItems="1" rowGrandTotals="0" colGrandTotals="0" itemPrintTitles="1" createdVersion="8" indent="0" compact="0" compactData="0" multipleFieldFilters="0" chartFormat="1">
  <location ref="AQ2:AS9"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2" baseItem="1048828" numFmtId="173">
      <extLst>
        <ext xmlns:x14="http://schemas.microsoft.com/office/spreadsheetml/2009/9/main" uri="{E15A36E0-9728-4e99-A89B-3F7291B0FE68}">
          <x14:dataField sourceField="0" uniqueName="[__Xl2].[Measures].[TOTAL REVENUE]"/>
        </ext>
      </extLst>
    </dataField>
  </dataFields>
  <formats count="6">
    <format dxfId="60">
      <pivotArea type="all" dataOnly="0" outline="0" fieldPosition="0"/>
    </format>
    <format dxfId="59">
      <pivotArea outline="0" collapsedLevelsAreSubtotals="1" fieldPosition="0"/>
    </format>
    <format dxfId="58">
      <pivotArea dataOnly="0" labelOnly="1" outline="0" fieldPosition="0">
        <references count="1">
          <reference field="4294967294" count="1">
            <x v="0"/>
          </reference>
        </references>
      </pivotArea>
    </format>
    <format dxfId="57">
      <pivotArea outline="0" collapsedLevelsAreSubtotals="1" fieldPosition="0"/>
    </format>
    <format dxfId="56">
      <pivotArea outline="0" fieldPosition="0">
        <references count="1">
          <reference field="4294967294" count="1">
            <x v="1"/>
          </reference>
        </references>
      </pivotArea>
    </format>
    <format dxfId="55">
      <pivotArea outline="0" fieldPosition="0">
        <references count="1">
          <reference field="4294967294" count="1" selected="0">
            <x v="1"/>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activeTabTopLevelEntity name="[dim_sales_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19F60AC-926B-44B2-B3C4-48BE60C5EF35}" name="PivotTable7" cacheId="13" applyNumberFormats="0" applyBorderFormats="0" applyFontFormats="0" applyPatternFormats="0" applyAlignmentFormats="0" applyWidthHeightFormats="1" dataCaption="Values" tag="bff416b9-8ac0-4641-ae83-7a6ed1a33ac2" updatedVersion="8" minRefreshableVersion="3" useAutoFormatting="1" subtotalHiddenItems="1" rowGrandTotals="0" colGrandTotals="0" itemPrintTitles="1" createdVersion="8" indent="0" compact="0" compactData="0" multipleFieldFilters="0" chartFormat="1">
  <location ref="AA1:AD5" firstHeaderRow="0" firstDataRow="1" firstDataCol="1"/>
  <pivotFields count="5">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3">
    <i>
      <x/>
    </i>
    <i i="1">
      <x v="1"/>
    </i>
    <i i="2">
      <x v="2"/>
    </i>
  </colItems>
  <dataFields count="3">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 name="TOTAL REVENUE3" fld="4" subtotal="count" showDataAs="percentDiff" baseField="1" baseItem="1048828" numFmtId="10">
      <extLst>
        <ext xmlns:x14="http://schemas.microsoft.com/office/spreadsheetml/2009/9/main" uri="{E15A36E0-9728-4e99-A89B-3F7291B0FE68}">
          <x14:dataField sourceField="0" uniqueName="[__Xl3].[Measures].[TOTAL REVENUE]"/>
        </ext>
      </extLst>
    </dataField>
  </dataFields>
  <formats count="7">
    <format dxfId="67">
      <pivotArea type="all" dataOnly="0" outline="0" fieldPosition="0"/>
    </format>
    <format dxfId="66">
      <pivotArea outline="0" collapsedLevelsAreSubtotals="1" fieldPosition="0"/>
    </format>
    <format dxfId="65">
      <pivotArea dataOnly="0" labelOnly="1" outline="0" fieldPosition="0">
        <references count="1">
          <reference field="4294967294" count="1">
            <x v="0"/>
          </reference>
        </references>
      </pivotArea>
    </format>
    <format dxfId="64">
      <pivotArea outline="0" collapsedLevelsAreSubtotals="1" fieldPosition="0"/>
    </format>
    <format dxfId="63">
      <pivotArea outline="0" fieldPosition="0">
        <references count="1">
          <reference field="4294967294" count="1">
            <x v="1"/>
          </reference>
        </references>
      </pivotArea>
    </format>
    <format dxfId="62">
      <pivotArea outline="0" fieldPosition="0">
        <references count="1">
          <reference field="4294967294" count="1">
            <x v="2"/>
          </reference>
        </references>
      </pivotArea>
    </format>
    <format dxfId="61">
      <pivotArea outline="0" fieldPosition="0">
        <references count="2">
          <reference field="4294967294" count="1" selected="0">
            <x v="2"/>
          </reference>
          <reference field="1" count="3" selected="0">
            <x v="1"/>
            <x v="2"/>
            <x v="3"/>
          </reference>
        </references>
      </pivotArea>
    </format>
  </formats>
  <chartFormats count="1">
    <chartFormat chart="0"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_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calculation]"/>
        <x15:activeTabTopLevelEntity name="[dim_sales_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AC7EEF-9357-408E-B86C-3015C64CCBF9}" name="CATEGORY TOP 5" cacheId="975" applyNumberFormats="0" applyBorderFormats="0" applyFontFormats="0" applyPatternFormats="0" applyAlignmentFormats="0" applyWidthHeightFormats="1" dataCaption="Values" tag="b40d6bca-fa9d-44ef-83ec-21e7ad869e90" updatedVersion="8" minRefreshableVersion="3" useAutoFormatting="1" rowGrandTotals="0" colGrandTotals="0" itemPrintTitles="1" createdVersion="8" indent="0" compact="0" compactData="0" multipleFieldFilters="0" chartFormat="15">
  <location ref="CA6:CB14" firstHeaderRow="1" firstDataRow="1" firstDataCol="1"/>
  <pivotFields count="7">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ascending" defaultSubtotal="0" defaultAttributeDrillState="1">
      <items count="6">
        <item x="0"/>
        <item x="1"/>
        <item x="2"/>
        <item x="3"/>
        <item x="4"/>
        <item x="5"/>
      </items>
    </pivotField>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5"/>
  </rowFields>
  <rowItems count="8">
    <i>
      <x v="4"/>
    </i>
    <i>
      <x v="5"/>
    </i>
    <i>
      <x v="6"/>
    </i>
    <i>
      <x v="7"/>
    </i>
    <i>
      <x v="2"/>
    </i>
    <i>
      <x v="1"/>
    </i>
    <i>
      <x/>
    </i>
    <i>
      <x v="3"/>
    </i>
  </rowItems>
  <colItems count="1">
    <i/>
  </colItems>
  <dataFields count="1">
    <dataField fld="3" subtotal="count" baseField="0" baseItem="0" numFmtId="169"/>
  </dataFields>
  <formats count="1">
    <format dxfId="2">
      <pivotArea outline="0" collapsedLevelsAreSubtotals="1" fieldPosition="0"/>
    </format>
  </formats>
  <chartFormats count="2">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0">
      <autoFilter ref="A1">
        <filterColumn colId="0">
          <top10 top="0" val="5" filterVal="5"/>
        </filterColumn>
      </autoFilter>
    </filter>
    <filter fld="1" type="count" id="4" iMeasureHier="40">
      <autoFilter ref="A1">
        <filterColumn colId="0">
          <top10 top="0" val="5" filterVal="5"/>
        </filterColumn>
      </autoFilter>
    </filter>
    <filter fld="4" type="count" id="6" iMeasureHier="40">
      <autoFilter ref="A1">
        <filterColumn colId="0">
          <top1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839DDE7-135A-4E5C-924C-F2F44234E23D}" name="ALL PRODUCTS" cacheId="981" applyNumberFormats="0" applyBorderFormats="0" applyFontFormats="0" applyPatternFormats="0" applyAlignmentFormats="0" applyWidthHeightFormats="1" dataCaption="Values" tag="b40d6bca-fa9d-44ef-83ec-21e7ad869e90" updatedVersion="8" minRefreshableVersion="3" useAutoFormatting="1" rowGrandTotals="0" colGrandTotals="0" itemPrintTitles="1" createdVersion="8" indent="0" compact="0" compactData="0" multipleFieldFilters="0" chartFormat="10">
  <location ref="BQ6:BS15" firstHeaderRow="0" firstDataRow="1" firstDataCol="1"/>
  <pivotFields count="8">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ascending" defaultSubtotal="0" defaultAttributeDrillState="1">
      <items count="6">
        <item x="0"/>
        <item x="1"/>
        <item x="2"/>
        <item x="3"/>
        <item x="4"/>
        <item x="5"/>
      </items>
    </pivotField>
    <pivotField dataField="1" compact="0" outline="0" subtotalTop="0" showAll="0" defaultSubtotal="0"/>
    <pivotField axis="axisRow" compact="0" allDrilled="1" outline="0" subtotalTop="0" showAll="0" dataSourceSort="1" defaultSubtotal="0" defaultAttributeDrillState="1">
      <items count="9">
        <item x="0"/>
        <item x="1"/>
        <item x="2"/>
        <item x="3"/>
        <item x="4"/>
        <item x="5"/>
        <item x="6"/>
        <item x="7"/>
        <item x="8"/>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4"/>
  </rowFields>
  <rowItems count="9">
    <i>
      <x/>
    </i>
    <i>
      <x v="1"/>
    </i>
    <i>
      <x v="2"/>
    </i>
    <i>
      <x v="3"/>
    </i>
    <i>
      <x v="4"/>
    </i>
    <i>
      <x v="5"/>
    </i>
    <i>
      <x v="6"/>
    </i>
    <i>
      <x v="7"/>
    </i>
    <i>
      <x v="8"/>
    </i>
  </rowItems>
  <colFields count="1">
    <field x="-2"/>
  </colFields>
  <colItems count="2">
    <i>
      <x/>
    </i>
    <i i="1">
      <x v="1"/>
    </i>
  </colItems>
  <dataFields count="2">
    <dataField fld="3" subtotal="count" baseField="0" baseItem="0"/>
    <dataField fld="5" subtotal="count" baseField="0" baseItem="0"/>
  </dataFields>
  <formats count="1">
    <format dxfId="22">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BA5C13F-E5C1-407B-870A-0D390C15DDC1}" name="TOP 5 PRODUCTS" cacheId="999" applyNumberFormats="0" applyBorderFormats="0" applyFontFormats="0" applyPatternFormats="0" applyAlignmentFormats="0" applyWidthHeightFormats="1" dataCaption="Values" tag="b40d6bca-fa9d-44ef-83ec-21e7ad869e90" updatedVersion="8" minRefreshableVersion="3" useAutoFormatting="1" rowGrandTotals="0" colGrandTotals="0" itemPrintTitles="1" createdVersion="8" indent="0" compact="0" compactData="0" multipleFieldFilters="0" chartFormat="10">
  <location ref="BK6:BL11" firstHeaderRow="1" firstDataRow="1" firstDataCol="1"/>
  <pivotFields count="7">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ascending" defaultSubtotal="0" defaultAttributeDrillState="1">
      <items count="6">
        <item x="0"/>
        <item x="1"/>
        <item x="2"/>
        <item x="3"/>
        <item x="4"/>
        <item x="5"/>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4"/>
  </rowFields>
  <rowItems count="5">
    <i>
      <x v="1"/>
    </i>
    <i>
      <x v="3"/>
    </i>
    <i>
      <x v="4"/>
    </i>
    <i>
      <x/>
    </i>
    <i>
      <x v="2"/>
    </i>
  </rowItems>
  <colItems count="1">
    <i/>
  </colItems>
  <dataFields count="1">
    <dataField fld="3" subtotal="count" baseField="0" baseItem="0" numFmtId="171"/>
  </dataFields>
  <formats count="1">
    <format dxfId="21">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40">
      <autoFilter ref="A1">
        <filterColumn colId="0">
          <top10 top="0" val="5" filterVal="5"/>
        </filterColumn>
      </autoFilter>
    </filter>
    <filter fld="1" type="count" id="4" iMeasureHier="40">
      <autoFilter ref="A1">
        <filterColumn colId="0">
          <top10 top="0" val="5" filterVal="5"/>
        </filterColumn>
      </autoFilter>
    </filter>
    <filter fld="4" type="count" id="6" iMeasureHier="40">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E36CD4F-F433-450E-A09A-38840FDA982D}" name="month profit margin" cacheId="923" applyNumberFormats="0" applyBorderFormats="0" applyFontFormats="0" applyPatternFormats="0" applyAlignmentFormats="0" applyWidthHeightFormats="1" dataCaption="Values" tag="de168fec-720c-4d21-9231-470a1d2155e5" updatedVersion="8" minRefreshableVersion="3" useAutoFormatting="1" rowGrandTotals="0" colGrandTotals="0" itemPrintTitles="1" createdVersion="8" indent="0" compact="0" compactData="0" multipleFieldFilters="0" chartFormat="6">
  <location ref="AM11:AN23"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ascending" defaultSubtotal="0" defaultAttributeDrillState="1">
      <items count="6">
        <item x="0"/>
        <item x="1"/>
        <item x="2"/>
        <item x="3"/>
        <item x="4"/>
        <item x="5"/>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name="PROFIT MARGIN2" fld="4" subtotal="count" baseField="0" baseItem="0"/>
  </dataFields>
  <formats count="1">
    <format dxfId="23">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52DB4E4-AA55-433C-BF5F-1CEB2719262F}" name="totals" cacheId="1008" applyNumberFormats="0" applyBorderFormats="0" applyFontFormats="0" applyPatternFormats="0" applyAlignmentFormats="0" applyWidthHeightFormats="1" dataCaption="Values" tag="406c5269-37b8-430f-80c7-1c126c56da55" updatedVersion="8" minRefreshableVersion="3" useAutoFormatting="1" subtotalHiddenItems="1" rowGrandTotals="0" colGrandTotals="0" itemPrintTitles="1" createdVersion="8" indent="0" compact="0" compactData="0" multipleFieldFilters="0">
  <location ref="S11:X12" firstHeaderRow="0" firstDataRow="1" firstDataCol="0"/>
  <pivotFields count="10">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66"/>
    <dataField fld="5" subtotal="count" baseField="0" baseItem="0" numFmtId="166"/>
    <dataField fld="6" subtotal="count" baseField="0" baseItem="0" numFmtId="166"/>
    <dataField fld="7" subtotal="count" baseField="0" baseItem="0"/>
  </dataFields>
  <formats count="1">
    <format dxfId="24">
      <pivotArea outline="0" fieldPosition="0">
        <references count="1">
          <reference field="4294967294" count="3" selected="0">
            <x v="2"/>
            <x v="3"/>
            <x v="4"/>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BAB4F5C-5464-41BF-A84C-EB90E6D5E9E2}" name="gender" cacheId="993" applyNumberFormats="0" applyBorderFormats="0" applyFontFormats="0" applyPatternFormats="0" applyAlignmentFormats="0" applyWidthHeightFormats="1" dataCaption="Values" tag="22c39758-0530-4d7c-b97d-89130c89547c" updatedVersion="8" minRefreshableVersion="3" useAutoFormatting="1" subtotalHiddenItems="1" rowGrandTotals="0" colGrandTotals="0" itemPrintTitles="1" createdVersion="8" indent="0" compact="0" compactData="0" multipleFieldFilters="0">
  <location ref="AF11:AG13"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2">
    <i>
      <x/>
    </i>
    <i>
      <x v="1"/>
    </i>
  </rowItems>
  <colItems count="1">
    <i/>
  </colItems>
  <dataFields count="1">
    <dataField fld="3" subtotal="count" showDataAs="percentOfTotal" baseField="0" baseItem="0" numFmtId="10"/>
  </dataFields>
  <formats count="3">
    <format dxfId="27">
      <pivotArea dataOnly="0" labelOnly="1" outline="0" axis="axisValues" fieldPosition="0"/>
    </format>
    <format dxfId="26">
      <pivotArea outline="0" collapsedLevelsAreSubtotals="1" fieldPosition="0"/>
    </format>
    <format dxfId="25">
      <pivotArea outline="0" fieldPosition="0">
        <references count="1">
          <reference field="4294967294" count="1">
            <x v="0"/>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_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834B1C3-E5AD-409E-9B23-2F587F6B6932}" name="bottom locations" cacheId="990" applyNumberFormats="0" applyBorderFormats="0" applyFontFormats="0" applyPatternFormats="0" applyAlignmentFormats="0" applyWidthHeightFormats="1" dataCaption="Values" tag="685f918b-69df-451c-a8c1-49041f2ad455" updatedVersion="8" minRefreshableVersion="3" useAutoFormatting="1" rowGrandTotals="0" colGrandTotals="0" itemPrintTitles="1" createdVersion="8" indent="0" compact="0" compactData="0" multipleFieldFilters="0">
  <location ref="N11:O16"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1"/>
    </i>
    <i>
      <x v="4"/>
    </i>
    <i>
      <x v="2"/>
    </i>
    <i>
      <x v="3"/>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0">
      <autoFilter ref="A1">
        <filterColumn colId="0">
          <top10 top="0" val="5" filterVal="5"/>
        </filterColumn>
      </autoFilter>
    </filter>
    <filter fld="0" type="count" id="2" iMeasureHier="40">
      <autoFilter ref="A1">
        <filterColumn colId="0">
          <top10 top="0" val="5" filterVal="5"/>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5EED275-AF3C-47E8-BE8D-D28BB320B6C0}" name="avg customer age" cacheId="984" applyNumberFormats="0" applyBorderFormats="0" applyFontFormats="0" applyPatternFormats="0" applyAlignmentFormats="0" applyWidthHeightFormats="1" dataCaption="Values" tag="01e2612a-b47d-496d-8e9d-4c50dac1ccd8" updatedVersion="8" minRefreshableVersion="3" useAutoFormatting="1" rowGrandTotals="0" colGrandTotals="0" itemPrintTitles="1" createdVersion="8" indent="0" compact="0" compactData="0" multipleFieldFilters="0">
  <location ref="AD11:AD12" firstHeaderRow="1" firstDataRow="1" firstDataCol="0"/>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Items count="1">
    <i/>
  </colItems>
  <dataFields count="1">
    <dataField name="Average of Customer_age" fld="2" subtotal="average" baseField="0" baseItem="0" numFmtId="1"/>
  </dataFields>
  <formats count="2">
    <format dxfId="29">
      <pivotArea dataOnly="0" labelOnly="1" outline="0" axis="axisValues" fieldPosition="0"/>
    </format>
    <format dxfId="28">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_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1E94945-471A-43B5-81B0-75F90EEF0906}" name="MEASURE refund rate and return" cacheId="996" applyNumberFormats="0" applyBorderFormats="0" applyFontFormats="0" applyPatternFormats="0" applyAlignmentFormats="0" applyWidthHeightFormats="1" dataCaption="Values" tag="b40d6bca-fa9d-44ef-83ec-21e7ad869e90" updatedVersion="8" minRefreshableVersion="3" useAutoFormatting="1" rowGrandTotals="0" colGrandTotals="0" itemPrintTitles="1" createdVersion="8" indent="0" compact="0" compactData="0" multipleFieldFilters="0" chartFormat="10">
  <location ref="BE6:BG7" firstHeaderRow="0" firstDataRow="1" firstDataCol="0"/>
  <pivotFields count="8">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ascending" defaultSubtotal="0" defaultAttributeDrillState="1">
      <items count="6">
        <item x="0"/>
        <item x="1"/>
        <item x="2"/>
        <item x="3"/>
        <item x="4"/>
        <item x="5"/>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3" subtotal="count" baseField="0" baseItem="0"/>
    <dataField fld="4" subtotal="count" baseField="0" baseItem="0" numFmtId="10"/>
    <dataField fld="5" subtotal="count" baseField="0" baseItem="0" numFmtId="10"/>
  </dataFields>
  <formats count="3">
    <format dxfId="32">
      <pivotArea outline="0" collapsedLevelsAreSubtotals="1" fieldPosition="0"/>
    </format>
    <format dxfId="31">
      <pivotArea outline="0" fieldPosition="0">
        <references count="1">
          <reference field="4294967294" count="1" selected="0">
            <x v="1"/>
          </reference>
        </references>
      </pivotArea>
    </format>
    <format dxfId="30">
      <pivotArea outline="0" fieldPosition="0">
        <references count="1">
          <reference field="4294967294" count="1" selected="0">
            <x v="2"/>
          </reference>
        </references>
      </pivotArea>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1E59BD3-42DD-48ED-A1B3-3CD6FDEC576F}" name="week day" cacheId="1011" applyNumberFormats="0" applyBorderFormats="0" applyFontFormats="0" applyPatternFormats="0" applyAlignmentFormats="0" applyWidthHeightFormats="1" dataCaption="Values" tag="e1553657-b462-46c2-b47e-1c6da3301134" updatedVersion="8" minRefreshableVersion="3" useAutoFormatting="1" rowGrandTotals="0" colGrandTotals="0" itemPrintTitles="1" createdVersion="8" indent="0" compact="0" compactData="0" multipleFieldFilters="0" chartFormat="10">
  <location ref="AX11:AY18" firstHeaderRow="1" firstDataRow="1" firstDataCol="1"/>
  <pivotFields count="7">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ascending" defaultSubtotal="0" defaultAttributeDrillState="1">
      <items count="6">
        <item x="0"/>
        <item x="1"/>
        <item x="2"/>
        <item x="3"/>
        <item x="4"/>
        <item x="5"/>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4" subtotal="count" baseField="0" baseItem="0" numFmtId="169"/>
  </dataFields>
  <formats count="2">
    <format dxfId="34">
      <pivotArea outline="0" fieldPosition="0">
        <references count="1">
          <reference field="4294967294" count="1">
            <x v="0"/>
          </reference>
        </references>
      </pivotArea>
    </format>
    <format dxfId="33">
      <pivotArea outline="0" collapsedLevelsAreSubtotals="1" fieldPosition="0"/>
    </format>
  </formats>
  <chartFormats count="2">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F0F691E-5D48-476C-A15F-972163E43877}" name="top locations" cacheId="1005" applyNumberFormats="0" applyBorderFormats="0" applyFontFormats="0" applyPatternFormats="0" applyAlignmentFormats="0" applyWidthHeightFormats="1" dataCaption="Values" tag="aabade17-5724-49bb-984a-4cec0661b759" updatedVersion="8" minRefreshableVersion="3" useAutoFormatting="1" rowGrandTotals="0" colGrandTotals="0" itemPrintTitles="1" createdVersion="8" indent="0" compact="0" compactData="0" multipleFieldFilters="0">
  <location ref="K11:L16"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4"/>
    </i>
    <i>
      <x v="3"/>
    </i>
    <i>
      <x v="2"/>
    </i>
    <i>
      <x v="1"/>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2" type="count" id="3" iMeasureHier="40">
      <autoFilter ref="A1">
        <filterColumn colId="0">
          <top10 val="5" filterVal="5"/>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C11B905-11CB-4616-8880-0CBBB2F38A04}" name="bottom customers" cacheId="987" applyNumberFormats="0" applyBorderFormats="0" applyFontFormats="0" applyPatternFormats="0" applyAlignmentFormats="0" applyWidthHeightFormats="1" dataCaption="Values" tag="74de1abe-02c7-4516-aee2-9c9c8fd079bd" updatedVersion="8" minRefreshableVersion="3" useAutoFormatting="1" rowGrandTotals="0" colGrandTotals="0" itemPrintTitles="1" createdVersion="8" indent="0" compact="0" compactData="0" multipleFieldFilters="0">
  <location ref="H11:I16"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v="4"/>
    </i>
    <i>
      <x v="3"/>
    </i>
    <i>
      <x v="2"/>
    </i>
    <i>
      <x/>
    </i>
    <i>
      <x v="1"/>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0">
      <autoFilter ref="A1">
        <filterColumn colId="0">
          <top10 top="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B4E71BC-48BB-4B59-891F-34E677A208AE}" name="month % difference" cacheId="921" applyNumberFormats="0" applyBorderFormats="0" applyFontFormats="0" applyPatternFormats="0" applyAlignmentFormats="0" applyWidthHeightFormats="1" dataCaption="Values" tag="2bf447a5-f118-4795-9675-fe7117b8bcb9" updatedVersion="8" minRefreshableVersion="3" useAutoFormatting="1" rowGrandTotals="0" colGrandTotals="0" itemPrintTitles="1" createdVersion="8" indent="0" compact="0" compactData="0" multipleFieldFilters="0" chartFormat="6">
  <location ref="AP11:AQ23"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sortType="ascending" defaultSubtotal="0" defaultAttributeDrillState="1">
      <items count="6">
        <item x="0"/>
        <item x="1"/>
        <item x="2"/>
        <item x="3"/>
        <item x="4"/>
        <item x="5"/>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4" subtotal="count" showDataAs="percentDiff" baseField="3" baseItem="1048828" numFmtId="168"/>
  </dataFields>
  <formats count="2">
    <format dxfId="36">
      <pivotArea outline="0" fieldPosition="0">
        <references count="1">
          <reference field="4294967294" count="1">
            <x v="0"/>
          </reference>
        </references>
      </pivotArea>
    </format>
    <format dxfId="35">
      <pivotArea outline="0" collapsedLevelsAreSubtotals="1" fieldPosition="0"/>
    </format>
  </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1" type="count" id="4" iMeasureHier="40">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63FEC42-8D1B-4244-BDD4-FA515CD747D2}" name="age group" cacheId="978" applyNumberFormats="0" applyBorderFormats="0" applyFontFormats="0" applyPatternFormats="0" applyAlignmentFormats="0" applyWidthHeightFormats="1" dataCaption="Values" tag="0213b92f-2aaf-4388-a4d3-ba17687adb9f" updatedVersion="8" minRefreshableVersion="3" useAutoFormatting="1" rowGrandTotals="0" colGrandTotals="0" itemPrintTitles="1" createdVersion="8" indent="0" compact="0" compactData="0" multipleFieldFilters="0" chartFormat="6">
  <location ref="AA11:AB17"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ascending" defaultSubtotal="0" defaultAttributeDrillState="1">
      <items count="6">
        <item x="0"/>
        <item x="1"/>
        <item x="2"/>
        <item x="3"/>
        <item x="4"/>
        <item x="5"/>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6">
    <i>
      <x/>
    </i>
    <i>
      <x v="1"/>
    </i>
    <i>
      <x v="2"/>
    </i>
    <i>
      <x v="3"/>
    </i>
    <i>
      <x v="4"/>
    </i>
    <i>
      <x v="5"/>
    </i>
  </rowItems>
  <colItems count="1">
    <i/>
  </colItems>
  <dataFields count="1">
    <dataField fld="1" subtotal="count" baseField="0" baseItem="0" numFmtId="169"/>
  </dataFields>
  <formats count="1">
    <format dxfId="37">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0">
      <autoFilter ref="A1">
        <filterColumn colId="0">
          <top10 top="0" val="5" filterVal="5"/>
        </filterColumn>
      </autoFilter>
    </filter>
    <filter fld="2" type="count" id="4" iMeasureHier="40">
      <autoFilter ref="A1">
        <filterColumn colId="0">
          <top10 top="0" val="5" filterVal="5"/>
        </filterColumn>
      </autoFilter>
    </filter>
  </filters>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A5188DB-2F4A-44EF-85EC-69C77611E61A}" name="top customers" cacheId="1002" applyNumberFormats="0" applyBorderFormats="0" applyFontFormats="0" applyPatternFormats="0" applyAlignmentFormats="0" applyWidthHeightFormats="1" dataCaption="Values" tag="f0df8c5a-8df4-4c92-8887-58a6430564fb" updatedVersion="8" minRefreshableVersion="3" useAutoFormatting="1" rowGrandTotals="0" colGrandTotals="0" itemPrintTitles="1" createdVersion="8" indent="0" compact="0" compactData="0" multipleFieldFilters="0">
  <location ref="E11:F16" firstHeaderRow="1" firstDataRow="1" firstDataCol="1"/>
  <pivotFields count="4">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i>
    <i>
      <x v="3"/>
    </i>
    <i>
      <x v="4"/>
    </i>
    <i>
      <x v="1"/>
    </i>
    <i>
      <x v="2"/>
    </i>
  </rowItems>
  <colItems count="1">
    <i/>
  </colItems>
  <dataFields count="1">
    <dataField fld="1" subtotal="count" baseField="0" baseItem="0"/>
  </dataFields>
  <pivotHierarchies count="60">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Alcoholic Beverag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0">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07C3CD93-4888-4582-8D75-BF9737664622}" sourceName="[Date].[Month Name]">
  <pivotTables>
    <pivotTable tabId="1" name="store_targetrevenue"/>
    <pivotTable tabId="1" name="PivotTable1"/>
  </pivotTables>
  <data>
    <olap pivotCacheId="198214895">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22C653ED-F708-4D63-9DC1-74E6FDFB7AAE}" sourceName="[dim_sales_person].[Store Name]">
  <pivotTables>
    <pivotTable tabId="7" name="PivotTable3"/>
    <pivotTable tabId="7" name="PivotTable4"/>
    <pivotTable tabId="7" name="PivotTable6"/>
    <pivotTable tabId="7" name="PivotTable7"/>
    <pivotTable tabId="7" name="PivotTable8"/>
  </pivotTables>
  <data>
    <olap pivotCacheId="518108337">
      <levels count="2">
        <level uniqueName="[dim_sales_person].[Store Name].[(All)]" sourceCaption="(All)" count="0"/>
        <level uniqueName="[dim_sales_person].[Store Name].[Store Name]" sourceCaption="Store Name" count="10">
          <ranges>
            <range startItem="0">
              <i n="[dim_sales_person].[Store Name].&amp;[Barron-Fleming]" c="Barron-Fleming"/>
              <i n="[dim_sales_person].[Store Name].&amp;[Berg-Trujillo]" c="Berg-Trujillo"/>
              <i n="[dim_sales_person].[Store Name].&amp;[Lee-Myers]" c="Lee-Myers"/>
              <i n="[dim_sales_person].[Store Name].&amp;[Lopez]" c="Lopez"/>
              <i n="[dim_sales_person].[Store Name].&amp;[Martinez]" c="Martinez"/>
              <i n="[dim_sales_person].[Store Name].&amp;[Miller]" c="Miller"/>
              <i n="[dim_sales_person].[Store Name].&amp;[Myers-Lopez]" c="Myers-Lopez"/>
              <i n="[dim_sales_person].[Store Name].&amp;[Novak PLC]" c="Novak PLC"/>
              <i n="[dim_sales_person].[Store Name].&amp;[Thomas]" c="Thomas"/>
              <i n="[dim_sales_person].[Store Name].&amp;[Valdez]" c="Valdez"/>
            </range>
          </ranges>
        </level>
      </levels>
      <selections count="1">
        <selection n="[dim_sales_person].[Store Name].&amp;[Lopez]"/>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2" xr10:uid="{063C5BA3-CE7D-46D5-8D0E-3709E81B272F}" sourceName="[Date].[Month Name]">
  <pivotTables>
    <pivotTable tabId="11" name="CATEGORY TOP 5"/>
    <pivotTable tabId="11" name="age group"/>
    <pivotTable tabId="11" name="ALL PRODUCTS"/>
    <pivotTable tabId="11" name="avg customer age"/>
    <pivotTable tabId="11" name="bottom customers"/>
    <pivotTable tabId="11" name="bottom locations"/>
    <pivotTable tabId="11" name="gender"/>
    <pivotTable tabId="11" name="MEASURE refund rate and return"/>
    <pivotTable tabId="11" name="TOP 5 PRODUCTS"/>
    <pivotTable tabId="11" name="top customers"/>
    <pivotTable tabId="11" name="top locations"/>
    <pivotTable tabId="11" name="totals"/>
    <pivotTable tabId="11" name="week day"/>
  </pivotTables>
  <data>
    <olap pivotCacheId="57396997">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5D6C4D4-E3DA-4752-89FC-AB25F0F68760}" sourceName="[dim_products].[Category]">
  <pivotTables>
    <pivotTable tabId="11" name="age group"/>
    <pivotTable tabId="11" name="ALL PRODUCTS"/>
    <pivotTable tabId="11" name="avg customer age"/>
    <pivotTable tabId="11" name="bottom customers"/>
    <pivotTable tabId="11" name="bottom locations"/>
    <pivotTable tabId="11" name="gender"/>
    <pivotTable tabId="11" name="MEASURE refund rate and return"/>
    <pivotTable tabId="11" name="month % difference"/>
    <pivotTable tabId="11" name="month profit margin"/>
    <pivotTable tabId="11" name="TOP 5 PRODUCTS"/>
    <pivotTable tabId="11" name="top customers"/>
    <pivotTable tabId="11" name="top locations"/>
    <pivotTable tabId="11" name="totals"/>
    <pivotTable tabId="11" name="week day"/>
  </pivotTables>
  <data>
    <olap pivotCacheId="57396997">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mp;[Alcoholic Beverag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5" xr10:uid="{315CDC08-9891-4696-9639-FBE154A7B80B}" cache="Slicer_Month_Name2" caption="Month Name" columnCount="2" level="1" style="SlicerStyleLight1 2" rowHeight="241300"/>
  <slicer name="Category 1" xr10:uid="{D84A9023-BB65-46A4-95B7-E35DFD085C77}" cache="Slicer_Category" caption="Category"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EED3EF43-B5F4-46F5-8DD3-7B63C9CFCB79}" cache="Slicer_Month_Name" caption="Filter by Month" columnCount="3" level="1" style="SlicerStyleLight1 2" rowHeight="36576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1" xr10:uid="{1EDB6DE4-E8FB-4DDD-A731-E55344361EDD}" cache="Slicer_Store_Name" caption="Store Name" startItem="2" level="1" style="SlicerStyleLight1 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7DCDF81A-9007-4683-B4CE-C0BCFF6DA94C}" cache="Slicer_Month_Name" caption="Month Name"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89704205-FF3B-4450-82DA-D2464D282142}" cache="Slicer_Store_Name" caption="Store Name"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4" xr10:uid="{2A3FAB88-8EBC-4A3B-B396-249CD729EF19}" cache="Slicer_Month_Name2" caption="Month Name" level="1" rowHeight="241300"/>
  <slicer name="Month Name 2" xr10:uid="{AA3766BF-7F25-4F9B-AE72-ACEF5A5E71CD}" cache="Slicer_Month_Name2" caption="Month Name" level="1" rowHeight="241300"/>
  <slicer name="Category" xr10:uid="{FEE009D1-EF94-4CC4-BB16-7DA58C6BAF16}" cache="Slicer_Category" caption="Category" level="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3" xr10:uid="{4D6E8033-8B23-4F17-B718-0F029EFFB9AD}" cache="Slicer_Month_Name2" caption="Month Name" level="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4212CCFF-DA0E-43FE-ACC4-F9589EF9857D}">
  <we:reference id="wa200004689" version="1.0.0.0" store="en-US" storeType="OMEX"/>
  <we:alternateReferences>
    <we:reference id="WA200004689" version="1.0.0.0" store="WA200004689" storeType="OMEX"/>
  </we:alternateReferences>
  <we:properties>
    <we:property name="SourceData" value="{&quot;range&quot;:&quot;'analysis 01'!V3:X13&quot;,&quot;worksheetId&quot;:&quot;{AB50566E-8FBF-4FBD-8E02-FB402F99732D}&quot;}"/>
    <we:property name="ZBILicenseSettings" value="{&quot;userInfo&quot;:{&quot;name&quot;:&quot;kiregi paul&quot;,&quot;email&quot;:&quot;kiregipaulmwangi@outlook.com&quot;,&quot;userId&quot;:&quot;00000000-0000-0000-8d8c-b6d446f08e6f&quot;,&quot;organizationId&quot;:&quot;9188040d-6c67-4c5b-b112-36a304b66dad&quot;,&quot;isViewer&quot;:false,&quot;lastDisplayedOverlay&quot;:&quot;Fri, 08 Nov 2024 21:57:39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3,&quot;titleFontColor&quot;:&quot;#303F54&quot;,&quot;titleText&quot;:&quot;TOTAL REVENUE vs TOTAL TARGET by Store &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previousYear-percent&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5615C629-D5F4-4053-9804-FA83E54F3B16}"/>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7" Type="http://schemas.microsoft.com/office/2007/relationships/slicer" Target="../slicers/slicer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6.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5.xml"/><Relationship Id="rId13" Type="http://schemas.openxmlformats.org/officeDocument/2006/relationships/pivotTable" Target="../pivotTables/pivotTable20.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pivotTable" Target="../pivotTables/pivotTable19.xml"/><Relationship Id="rId17" Type="http://schemas.microsoft.com/office/2007/relationships/slicer" Target="../slicers/slicer6.xml"/><Relationship Id="rId2" Type="http://schemas.openxmlformats.org/officeDocument/2006/relationships/pivotTable" Target="../pivotTables/pivotTable9.xml"/><Relationship Id="rId16" Type="http://schemas.openxmlformats.org/officeDocument/2006/relationships/drawing" Target="../drawings/drawing7.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5" Type="http://schemas.openxmlformats.org/officeDocument/2006/relationships/pivotTable" Target="../pivotTables/pivotTable2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 Id="rId14" Type="http://schemas.openxmlformats.org/officeDocument/2006/relationships/pivotTable" Target="../pivotTables/pivotTable21.xml"/></Relationships>
</file>

<file path=xl/worksheets/_rels/sheet7.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DFF48-B806-4EB4-A23A-96891B1DAB1A}">
  <sheetPr codeName="Sheet1"/>
  <dimension ref="S15"/>
  <sheetViews>
    <sheetView showGridLines="0" showRowColHeaders="0" zoomScaleNormal="100" workbookViewId="0"/>
  </sheetViews>
  <sheetFormatPr defaultRowHeight="15" x14ac:dyDescent="0.25"/>
  <cols>
    <col min="1" max="16384" width="9.140625" style="4"/>
  </cols>
  <sheetData>
    <row r="15" spans="19:19" ht="21" x14ac:dyDescent="0.25">
      <c r="S15" s="11"/>
    </row>
  </sheetData>
  <conditionalFormatting sqref="S15">
    <cfRule type="expression" dxfId="20" priority="1">
      <formula>$I$10&gt;0%</formula>
    </cfRule>
    <cfRule type="expression" dxfId="19" priority="2">
      <formula>$I$10&lt;0%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Option Button 2">
              <controlPr defaultSize="0" autoFill="0" autoLine="0" autoPict="0">
                <anchor moveWithCells="1">
                  <from>
                    <xdr:col>8</xdr:col>
                    <xdr:colOff>409575</xdr:colOff>
                    <xdr:row>8</xdr:row>
                    <xdr:rowOff>9525</xdr:rowOff>
                  </from>
                  <to>
                    <xdr:col>9</xdr:col>
                    <xdr:colOff>0</xdr:colOff>
                    <xdr:row>9</xdr:row>
                    <xdr:rowOff>38100</xdr:rowOff>
                  </to>
                </anchor>
              </controlPr>
            </control>
          </mc:Choice>
        </mc:AlternateContent>
        <mc:AlternateContent xmlns:mc="http://schemas.openxmlformats.org/markup-compatibility/2006">
          <mc:Choice Requires="x14">
            <control shapeId="10243" r:id="rId4" name="Drop Down 3">
              <controlPr defaultSize="0" autoLine="0" autoPict="0">
                <anchor moveWithCells="1">
                  <from>
                    <xdr:col>10</xdr:col>
                    <xdr:colOff>457200</xdr:colOff>
                    <xdr:row>8</xdr:row>
                    <xdr:rowOff>85725</xdr:rowOff>
                  </from>
                  <to>
                    <xdr:col>12</xdr:col>
                    <xdr:colOff>247650</xdr:colOff>
                    <xdr:row>9</xdr:row>
                    <xdr:rowOff>95250</xdr:rowOff>
                  </to>
                </anchor>
              </controlPr>
            </control>
          </mc:Choice>
        </mc:AlternateContent>
        <mc:AlternateContent xmlns:mc="http://schemas.openxmlformats.org/markup-compatibility/2006">
          <mc:Choice Requires="x14">
            <control shapeId="10245" r:id="rId5" name="Option Button 5">
              <controlPr defaultSize="0" autoFill="0" autoLine="0" autoPict="0">
                <anchor moveWithCells="1">
                  <from>
                    <xdr:col>10</xdr:col>
                    <xdr:colOff>209550</xdr:colOff>
                    <xdr:row>8</xdr:row>
                    <xdr:rowOff>28575</xdr:rowOff>
                  </from>
                  <to>
                    <xdr:col>10</xdr:col>
                    <xdr:colOff>409575</xdr:colOff>
                    <xdr:row>9</xdr:row>
                    <xdr:rowOff>57150</xdr:rowOff>
                  </to>
                </anchor>
              </controlPr>
            </control>
          </mc:Choice>
        </mc:AlternateContent>
        <mc:AlternateContent xmlns:mc="http://schemas.openxmlformats.org/markup-compatibility/2006">
          <mc:Choice Requires="x14">
            <control shapeId="3" r:id="rId6" name="Option Button 31">
              <controlPr defaultSize="0" autoFill="0" autoLine="0" autoPict="0">
                <anchor moveWithCells="1">
                  <from>
                    <xdr:col>13</xdr:col>
                    <xdr:colOff>533400</xdr:colOff>
                    <xdr:row>12</xdr:row>
                    <xdr:rowOff>19050</xdr:rowOff>
                  </from>
                  <to>
                    <xdr:col>14</xdr:col>
                    <xdr:colOff>142875</xdr:colOff>
                    <xdr:row>13</xdr:row>
                    <xdr:rowOff>19050</xdr:rowOff>
                  </to>
                </anchor>
              </controlPr>
            </control>
          </mc:Choice>
        </mc:AlternateContent>
        <mc:AlternateContent xmlns:mc="http://schemas.openxmlformats.org/markup-compatibility/2006">
          <mc:Choice Requires="x14">
            <control shapeId="8" r:id="rId7" name="Option Button 32">
              <controlPr defaultSize="0" autoFill="0" autoLine="0" autoPict="0">
                <anchor moveWithCells="1">
                  <from>
                    <xdr:col>15</xdr:col>
                    <xdr:colOff>428625</xdr:colOff>
                    <xdr:row>12</xdr:row>
                    <xdr:rowOff>9525</xdr:rowOff>
                  </from>
                  <to>
                    <xdr:col>16</xdr:col>
                    <xdr:colOff>38100</xdr:colOff>
                    <xdr:row>13</xdr:row>
                    <xdr:rowOff>9525</xdr:rowOff>
                  </to>
                </anchor>
              </controlPr>
            </control>
          </mc:Choice>
        </mc:AlternateContent>
        <mc:AlternateContent xmlns:mc="http://schemas.openxmlformats.org/markup-compatibility/2006">
          <mc:Choice Requires="x14">
            <control shapeId="10275" r:id="rId8" name="Group Box 35">
              <controlPr defaultSize="0" autoFill="0" autoPict="0">
                <anchor moveWithCells="1">
                  <from>
                    <xdr:col>13</xdr:col>
                    <xdr:colOff>9525</xdr:colOff>
                    <xdr:row>11</xdr:row>
                    <xdr:rowOff>28575</xdr:rowOff>
                  </from>
                  <to>
                    <xdr:col>16</xdr:col>
                    <xdr:colOff>200025</xdr:colOff>
                    <xdr:row>14</xdr:row>
                    <xdr:rowOff>38100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26CBA-B312-43CC-9D3F-396BC4D09ED4}">
  <sheetPr codeName="Sheet2"/>
  <dimension ref="S15"/>
  <sheetViews>
    <sheetView showGridLines="0" showRowColHeaders="0" workbookViewId="0"/>
  </sheetViews>
  <sheetFormatPr defaultRowHeight="15" x14ac:dyDescent="0.25"/>
  <cols>
    <col min="1" max="16384" width="9.140625" style="4"/>
  </cols>
  <sheetData>
    <row r="15" spans="19:19" ht="21" x14ac:dyDescent="0.25">
      <c r="S15" s="11"/>
    </row>
  </sheetData>
  <conditionalFormatting sqref="S15">
    <cfRule type="expression" dxfId="18" priority="1">
      <formula>$I$10&gt;0%</formula>
    </cfRule>
    <cfRule type="expression" dxfId="17" priority="2">
      <formula>$I$10&lt;0%</formula>
    </cfRule>
  </conditionalFormatting>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DF00-A92A-43B9-A541-7BD8FACDF815}">
  <sheetPr codeName="Sheet3"/>
  <dimension ref="S15"/>
  <sheetViews>
    <sheetView showGridLines="0" showRowColHeaders="0" tabSelected="1" zoomScaleNormal="100" workbookViewId="0"/>
  </sheetViews>
  <sheetFormatPr defaultRowHeight="15" x14ac:dyDescent="0.25"/>
  <cols>
    <col min="1" max="16384" width="9.140625" style="4"/>
  </cols>
  <sheetData>
    <row r="15" spans="19:19" ht="21" x14ac:dyDescent="0.25">
      <c r="S15" s="11"/>
    </row>
  </sheetData>
  <conditionalFormatting sqref="S15">
    <cfRule type="expression" dxfId="16" priority="1">
      <formula>$I$10&gt;0%</formula>
    </cfRule>
    <cfRule type="expression" dxfId="15" priority="2">
      <formula>$I$10&lt;0%</formula>
    </cfRule>
  </conditionalFormatting>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0566E-8FBF-4FBD-8E02-FB402F99732D}">
  <sheetPr codeName="Sheet4"/>
  <dimension ref="B3:X15"/>
  <sheetViews>
    <sheetView showGridLines="0" topLeftCell="E1" workbookViewId="0">
      <selection activeCell="H11" sqref="H11"/>
    </sheetView>
  </sheetViews>
  <sheetFormatPr defaultRowHeight="15" x14ac:dyDescent="0.25"/>
  <cols>
    <col min="2" max="2" width="15.42578125" bestFit="1" customWidth="1"/>
    <col min="3" max="3" width="6.28515625" bestFit="1" customWidth="1"/>
    <col min="4" max="4" width="15.5703125" bestFit="1" customWidth="1"/>
    <col min="5" max="5" width="17.7109375" bestFit="1" customWidth="1"/>
    <col min="6" max="6" width="16.28515625" bestFit="1" customWidth="1"/>
    <col min="7" max="7" width="14.42578125" bestFit="1" customWidth="1"/>
    <col min="8" max="8" width="13.28515625" bestFit="1" customWidth="1"/>
    <col min="9" max="9" width="12" bestFit="1" customWidth="1"/>
    <col min="10" max="10" width="14.5703125" bestFit="1" customWidth="1"/>
    <col min="11" max="11" width="10.5703125" bestFit="1" customWidth="1"/>
    <col min="12" max="12" width="14" bestFit="1" customWidth="1"/>
    <col min="15" max="15" width="14.85546875" bestFit="1" customWidth="1"/>
    <col min="16" max="16" width="15.42578125" bestFit="1" customWidth="1"/>
    <col min="17" max="24" width="14" bestFit="1" customWidth="1"/>
  </cols>
  <sheetData>
    <row r="3" spans="2:24" x14ac:dyDescent="0.25">
      <c r="B3" t="s">
        <v>1</v>
      </c>
      <c r="C3" t="s">
        <v>0</v>
      </c>
      <c r="D3" t="s">
        <v>2</v>
      </c>
      <c r="E3" t="s">
        <v>3</v>
      </c>
      <c r="F3" t="s">
        <v>4</v>
      </c>
      <c r="G3" t="s">
        <v>5</v>
      </c>
      <c r="H3" t="s">
        <v>6</v>
      </c>
      <c r="I3" t="s">
        <v>7</v>
      </c>
      <c r="J3" t="s">
        <v>8</v>
      </c>
      <c r="K3" t="s">
        <v>9</v>
      </c>
      <c r="L3" t="s">
        <v>10</v>
      </c>
      <c r="O3" s="5" t="s">
        <v>22</v>
      </c>
      <c r="P3" t="s">
        <v>1</v>
      </c>
      <c r="Q3" t="s">
        <v>10</v>
      </c>
      <c r="V3" t="str">
        <f>O3</f>
        <v>Store Name</v>
      </c>
      <c r="W3" t="str">
        <f t="shared" ref="W3:X4" si="0">P3</f>
        <v>TOTAL REVENUE</v>
      </c>
      <c r="X3" t="str">
        <f t="shared" si="0"/>
        <v>TOTAL TARGET</v>
      </c>
    </row>
    <row r="4" spans="2:24" x14ac:dyDescent="0.25">
      <c r="B4" s="6">
        <v>5446809.4700000202</v>
      </c>
      <c r="C4" s="6">
        <v>3149297.4099999927</v>
      </c>
      <c r="D4" s="6">
        <v>2297512.0600000275</v>
      </c>
      <c r="E4" s="2">
        <v>0.42180878047126164</v>
      </c>
      <c r="F4" s="8">
        <v>20000</v>
      </c>
      <c r="G4" s="1">
        <v>438297.51000000123</v>
      </c>
      <c r="H4" s="2">
        <v>8.0468669303389667E-2</v>
      </c>
      <c r="I4" s="8">
        <v>100</v>
      </c>
      <c r="J4" s="8">
        <v>48662</v>
      </c>
      <c r="K4" s="8">
        <v>606148</v>
      </c>
      <c r="L4" s="6">
        <v>5254990</v>
      </c>
      <c r="O4" t="s">
        <v>11</v>
      </c>
      <c r="P4" s="1">
        <v>546574.63</v>
      </c>
      <c r="Q4" s="1">
        <v>422011</v>
      </c>
      <c r="V4" s="3" t="str">
        <f t="shared" ref="V4:V13" si="1">O4</f>
        <v>Barron-Fleming</v>
      </c>
      <c r="W4" s="3">
        <f t="shared" si="0"/>
        <v>546574.63</v>
      </c>
      <c r="X4" s="3">
        <f t="shared" si="0"/>
        <v>422011</v>
      </c>
    </row>
    <row r="5" spans="2:24" x14ac:dyDescent="0.25">
      <c r="O5" t="s">
        <v>12</v>
      </c>
      <c r="P5" s="1">
        <v>526187</v>
      </c>
      <c r="Q5" s="1">
        <v>600510</v>
      </c>
      <c r="V5" s="3" t="str">
        <f t="shared" si="1"/>
        <v>Berg-Trujillo</v>
      </c>
      <c r="W5" s="3">
        <f t="shared" ref="W5:W13" si="2">P5</f>
        <v>526187</v>
      </c>
      <c r="X5" s="3">
        <f t="shared" ref="X5:X13" si="3">Q5</f>
        <v>600510</v>
      </c>
    </row>
    <row r="6" spans="2:24" x14ac:dyDescent="0.25">
      <c r="O6" t="s">
        <v>13</v>
      </c>
      <c r="P6" s="1">
        <v>548423.81999999995</v>
      </c>
      <c r="Q6" s="1">
        <v>418186</v>
      </c>
      <c r="V6" s="3" t="str">
        <f t="shared" si="1"/>
        <v>Lee-Myers</v>
      </c>
      <c r="W6" s="3">
        <f t="shared" si="2"/>
        <v>548423.81999999995</v>
      </c>
      <c r="X6" s="3">
        <f t="shared" si="3"/>
        <v>418186</v>
      </c>
    </row>
    <row r="7" spans="2:24" x14ac:dyDescent="0.25">
      <c r="O7" t="s">
        <v>14</v>
      </c>
      <c r="P7" s="1">
        <v>545095.25999999989</v>
      </c>
      <c r="Q7" s="1">
        <v>419431</v>
      </c>
      <c r="V7" s="3" t="str">
        <f t="shared" si="1"/>
        <v>Lopez</v>
      </c>
      <c r="W7" s="3">
        <f t="shared" si="2"/>
        <v>545095.25999999989</v>
      </c>
      <c r="X7" s="3">
        <f t="shared" si="3"/>
        <v>419431</v>
      </c>
    </row>
    <row r="8" spans="2:24" x14ac:dyDescent="0.25">
      <c r="O8" t="s">
        <v>15</v>
      </c>
      <c r="P8" s="1">
        <v>536475.9</v>
      </c>
      <c r="Q8" s="1">
        <v>601307</v>
      </c>
      <c r="V8" s="3" t="str">
        <f t="shared" si="1"/>
        <v>Martinez</v>
      </c>
      <c r="W8" s="3">
        <f t="shared" si="2"/>
        <v>536475.9</v>
      </c>
      <c r="X8" s="3">
        <f t="shared" si="3"/>
        <v>601307</v>
      </c>
    </row>
    <row r="9" spans="2:24" x14ac:dyDescent="0.25">
      <c r="F9" t="s">
        <v>36</v>
      </c>
      <c r="G9" t="s">
        <v>37</v>
      </c>
      <c r="H9" t="s">
        <v>38</v>
      </c>
      <c r="O9" t="s">
        <v>16</v>
      </c>
      <c r="P9" s="1">
        <v>547475.30000000005</v>
      </c>
      <c r="Q9" s="1">
        <v>646080</v>
      </c>
      <c r="V9" s="3" t="str">
        <f t="shared" si="1"/>
        <v>Miller</v>
      </c>
      <c r="W9" s="3">
        <f t="shared" si="2"/>
        <v>547475.30000000005</v>
      </c>
      <c r="X9" s="3">
        <f t="shared" si="3"/>
        <v>646080</v>
      </c>
    </row>
    <row r="10" spans="2:24" ht="21" x14ac:dyDescent="0.25">
      <c r="F10">
        <f>GETPIVOTDATA("[Measures].[TOTAL REVENUE]",$B$3)</f>
        <v>5446809.4700000202</v>
      </c>
      <c r="G10">
        <f>GETPIVOTDATA("[Measures].[TOTAL TARGET]",$B$3)</f>
        <v>5254990</v>
      </c>
      <c r="H10" s="10" t="str">
        <f>IF((F10-G10)/G10&gt;0,"▲"&amp;TEXT((F10-G10)/G10,"+0.0%;-0.0%"),"▼"&amp;TEXT((F10-G10)/G10,"+0.0%;-0.0%"))</f>
        <v>▲+3.7%</v>
      </c>
      <c r="I10">
        <f>(F10-G10)/G10</f>
        <v>3.6502347292767488E-2</v>
      </c>
      <c r="O10" t="s">
        <v>17</v>
      </c>
      <c r="P10" s="1">
        <v>565168.15000000014</v>
      </c>
      <c r="Q10" s="1">
        <v>445958</v>
      </c>
      <c r="V10" s="3" t="str">
        <f t="shared" si="1"/>
        <v>Myers-Lopez</v>
      </c>
      <c r="W10" s="3">
        <f t="shared" si="2"/>
        <v>565168.15000000014</v>
      </c>
      <c r="X10" s="3">
        <f t="shared" si="3"/>
        <v>445958</v>
      </c>
    </row>
    <row r="11" spans="2:24" x14ac:dyDescent="0.25">
      <c r="O11" t="s">
        <v>18</v>
      </c>
      <c r="P11" s="1">
        <v>536180.92999999993</v>
      </c>
      <c r="Q11" s="1">
        <v>711271</v>
      </c>
      <c r="V11" s="3" t="str">
        <f t="shared" si="1"/>
        <v>Novak PLC</v>
      </c>
      <c r="W11" s="3">
        <f t="shared" si="2"/>
        <v>536180.92999999993</v>
      </c>
      <c r="X11" s="3">
        <f t="shared" si="3"/>
        <v>711271</v>
      </c>
    </row>
    <row r="12" spans="2:24" x14ac:dyDescent="0.25">
      <c r="O12" t="s">
        <v>19</v>
      </c>
      <c r="P12" s="1">
        <v>537047.05999999982</v>
      </c>
      <c r="Q12" s="1">
        <v>485684</v>
      </c>
      <c r="V12" s="3" t="str">
        <f t="shared" si="1"/>
        <v>Thomas</v>
      </c>
      <c r="W12" s="3">
        <f t="shared" si="2"/>
        <v>537047.05999999982</v>
      </c>
      <c r="X12" s="3">
        <f t="shared" si="3"/>
        <v>485684</v>
      </c>
    </row>
    <row r="13" spans="2:24" x14ac:dyDescent="0.25">
      <c r="O13" t="s">
        <v>20</v>
      </c>
      <c r="P13" s="1">
        <v>558181.42000000004</v>
      </c>
      <c r="Q13" s="1">
        <v>504552</v>
      </c>
      <c r="V13" s="3" t="str">
        <f t="shared" si="1"/>
        <v>Valdez</v>
      </c>
      <c r="W13" s="3">
        <f t="shared" si="2"/>
        <v>558181.42000000004</v>
      </c>
      <c r="X13" s="3">
        <f t="shared" si="3"/>
        <v>504552</v>
      </c>
    </row>
    <row r="14" spans="2:24" x14ac:dyDescent="0.25">
      <c r="O14" t="s">
        <v>21</v>
      </c>
      <c r="P14" s="1">
        <v>5446809.4700000202</v>
      </c>
      <c r="Q14" s="1">
        <v>5254990</v>
      </c>
    </row>
    <row r="15" spans="2:24" ht="21" x14ac:dyDescent="0.25">
      <c r="H15" s="10" t="e">
        <f>IF((F15-G15)/G15&gt;0,"▲"&amp;TEXT((F15-G15)/G15,"+0.0%;-0.0%"),"▼"&amp;TEXT((F15-G15)/G15,"+0.0%;-0.0%"))</f>
        <v>#DIV/0!</v>
      </c>
    </row>
  </sheetData>
  <conditionalFormatting sqref="H10">
    <cfRule type="expression" dxfId="14" priority="3">
      <formula>$I$10&gt;0%</formula>
    </cfRule>
    <cfRule type="expression" dxfId="13" priority="4">
      <formula>$I$10&lt;0%</formula>
    </cfRule>
  </conditionalFormatting>
  <conditionalFormatting sqref="H15">
    <cfRule type="expression" dxfId="12" priority="1">
      <formula>$I$10&gt;0%</formula>
    </cfRule>
    <cfRule type="expression" dxfId="11" priority="2">
      <formula>$I$10&lt;0%</formula>
    </cfRule>
  </conditionalFormatting>
  <pageMargins left="0.7" right="0.7" top="0.75" bottom="0.75" header="0.3" footer="0.3"/>
  <drawing r:id="rId3"/>
  <legacyDrawing r:id="rId4"/>
  <extLst>
    <ext xmlns:x14="http://schemas.microsoft.com/office/spreadsheetml/2009/9/main" uri="{A8765BA9-456A-4dab-B4F3-ACF838C121DE}">
      <x14:slicerList>
        <x14:slicer r:id="rId5"/>
      </x14:slicerList>
    </ext>
    <ext xmlns:x15="http://schemas.microsoft.com/office/spreadsheetml/2010/11/main" uri="{F7C9EE02-42E1-4005-9D12-6889AFFD525C}">
      <x15:webExtensions xmlns:xm="http://schemas.microsoft.com/office/excel/2006/main">
        <x15:webExtension appRef="{5615C629-D5F4-4053-9804-FA83E54F3B16}">
          <xm:f>'analysis 01'!$V$3:$X$13</xm:f>
        </x15:webExtension>
      </x15:webExtens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ECFD-F366-430A-B4C3-E70EAE86399E}">
  <sheetPr codeName="Sheet5"/>
  <dimension ref="A1:AY30"/>
  <sheetViews>
    <sheetView showGridLines="0" topLeftCell="BB1" workbookViewId="0">
      <selection activeCell="R1" sqref="R1:S2"/>
    </sheetView>
  </sheetViews>
  <sheetFormatPr defaultRowHeight="15" x14ac:dyDescent="0.25"/>
  <cols>
    <col min="1" max="1" width="15" bestFit="1" customWidth="1"/>
    <col min="2" max="2" width="15.42578125" bestFit="1" customWidth="1"/>
    <col min="3" max="3" width="14" bestFit="1" customWidth="1"/>
    <col min="4" max="4" width="16.42578125" bestFit="1" customWidth="1"/>
    <col min="17" max="17" width="9.140625" style="21"/>
    <col min="18" max="18" width="15.42578125" bestFit="1" customWidth="1"/>
    <col min="19" max="19" width="14" bestFit="1" customWidth="1"/>
    <col min="22" max="22" width="12.5703125" bestFit="1" customWidth="1"/>
    <col min="23" max="23" width="15.42578125" bestFit="1" customWidth="1"/>
    <col min="24" max="24" width="16.42578125" bestFit="1" customWidth="1"/>
    <col min="26" max="26" width="9.140625" style="35"/>
    <col min="27" max="27" width="10.140625" bestFit="1" customWidth="1"/>
    <col min="28" max="28" width="15.42578125" bestFit="1" customWidth="1"/>
    <col min="29" max="30" width="16.42578125" bestFit="1" customWidth="1"/>
    <col min="42" max="42" width="9.140625" style="35"/>
    <col min="43" max="43" width="12.28515625" bestFit="1" customWidth="1"/>
    <col min="44" max="44" width="15.42578125" bestFit="1" customWidth="1"/>
    <col min="45" max="45" width="16.42578125" bestFit="1" customWidth="1"/>
  </cols>
  <sheetData>
    <row r="1" spans="1:51" x14ac:dyDescent="0.25">
      <c r="A1" s="14" t="s">
        <v>23</v>
      </c>
      <c r="B1" s="15" t="s">
        <v>1</v>
      </c>
      <c r="C1" s="15" t="s">
        <v>10</v>
      </c>
      <c r="D1" s="15" t="s">
        <v>45</v>
      </c>
      <c r="F1" s="17" t="str">
        <f>A1</f>
        <v>Month Name</v>
      </c>
      <c r="G1" s="17" t="str">
        <f t="shared" ref="G1:H13" si="0">B1</f>
        <v>TOTAL REVENUE</v>
      </c>
      <c r="H1" s="17" t="str">
        <f t="shared" si="0"/>
        <v>TOTAL TARGET</v>
      </c>
      <c r="I1" s="17" t="s">
        <v>39</v>
      </c>
      <c r="J1" s="18"/>
      <c r="K1" s="17" t="str">
        <f>F1</f>
        <v>Month Name</v>
      </c>
      <c r="L1" s="17" t="s">
        <v>38</v>
      </c>
      <c r="R1" s="15" t="s">
        <v>1</v>
      </c>
      <c r="S1" s="15" t="s">
        <v>10</v>
      </c>
      <c r="T1" t="s">
        <v>38</v>
      </c>
      <c r="V1" s="14" t="s">
        <v>42</v>
      </c>
      <c r="W1" s="15" t="s">
        <v>1</v>
      </c>
      <c r="X1" s="15" t="s">
        <v>45</v>
      </c>
      <c r="AA1" s="14" t="s">
        <v>48</v>
      </c>
      <c r="AB1" s="15" t="s">
        <v>1</v>
      </c>
      <c r="AC1" s="15" t="s">
        <v>45</v>
      </c>
      <c r="AD1" s="15" t="s">
        <v>56</v>
      </c>
    </row>
    <row r="2" spans="1:51" x14ac:dyDescent="0.25">
      <c r="A2" s="15" t="s">
        <v>28</v>
      </c>
      <c r="B2" s="16">
        <v>53072.520000000011</v>
      </c>
      <c r="C2" s="16">
        <v>32487</v>
      </c>
      <c r="D2" s="19"/>
      <c r="F2" s="15" t="str">
        <f t="shared" ref="F2:F13" si="1">A2</f>
        <v>Jan</v>
      </c>
      <c r="G2" s="16">
        <f t="shared" si="0"/>
        <v>53072.520000000011</v>
      </c>
      <c r="H2" s="16">
        <f t="shared" si="0"/>
        <v>32487</v>
      </c>
      <c r="I2" s="16">
        <f t="shared" ref="I2:I13" si="2">IF(G2=large_1,G2,IF(G2=large_2,G2,""))</f>
        <v>53072.520000000011</v>
      </c>
      <c r="K2" s="15" t="str">
        <f t="shared" ref="K2:K13" si="3">F2</f>
        <v>Jan</v>
      </c>
      <c r="L2" s="20">
        <f>(G2-H2)/G2</f>
        <v>0.38787530722113828</v>
      </c>
      <c r="R2" s="23">
        <v>545095.25999999989</v>
      </c>
      <c r="S2" s="23">
        <v>419431</v>
      </c>
      <c r="T2" s="9">
        <f>(GETPIVOTDATA("[Measures].[TOTAL REVENUE]",$R$1)-GETPIVOTDATA("[Measures].[TOTAL TARGET]",$R$1))/GETPIVOTDATA("[Measures].[TOTAL TARGET]",$R$1)</f>
        <v>0.29960651453993598</v>
      </c>
      <c r="V2" s="15" t="s">
        <v>43</v>
      </c>
      <c r="W2" s="23">
        <v>403142.03</v>
      </c>
      <c r="X2" s="19">
        <v>0.73958087619400714</v>
      </c>
      <c r="AA2" s="15" t="s">
        <v>49</v>
      </c>
      <c r="AB2" s="23">
        <v>148559.17999999991</v>
      </c>
      <c r="AC2" s="19">
        <v>0.27253801473159012</v>
      </c>
      <c r="AD2" s="19"/>
      <c r="AQ2" s="14" t="s">
        <v>58</v>
      </c>
      <c r="AR2" s="15" t="s">
        <v>1</v>
      </c>
      <c r="AS2" s="15" t="s">
        <v>45</v>
      </c>
      <c r="AU2" t="str">
        <f>AQ2</f>
        <v>Day Name</v>
      </c>
      <c r="AV2" t="str">
        <f>AR2</f>
        <v>TOTAL REVENUE</v>
      </c>
      <c r="AW2" t="s">
        <v>66</v>
      </c>
      <c r="AX2" t="s">
        <v>39</v>
      </c>
      <c r="AY2" t="s">
        <v>68</v>
      </c>
    </row>
    <row r="3" spans="1:51" x14ac:dyDescent="0.25">
      <c r="A3" s="15" t="s">
        <v>27</v>
      </c>
      <c r="B3" s="16">
        <v>48116.090000000026</v>
      </c>
      <c r="C3" s="16">
        <v>37231</v>
      </c>
      <c r="D3" s="36">
        <v>-9.3389761782556868E-2</v>
      </c>
      <c r="F3" s="15" t="str">
        <f t="shared" si="1"/>
        <v>Feb</v>
      </c>
      <c r="G3" s="16">
        <f t="shared" si="0"/>
        <v>48116.090000000026</v>
      </c>
      <c r="H3" s="16">
        <f t="shared" si="0"/>
        <v>37231</v>
      </c>
      <c r="I3" s="16" t="str">
        <f t="shared" si="2"/>
        <v/>
      </c>
      <c r="K3" s="15" t="str">
        <f t="shared" si="3"/>
        <v>Feb</v>
      </c>
      <c r="L3" s="20">
        <f t="shared" ref="L3:L13" si="4">(G3-H3)/G3</f>
        <v>0.22622557236051433</v>
      </c>
      <c r="V3" s="15" t="s">
        <v>44</v>
      </c>
      <c r="W3" s="23">
        <v>141953.2300000001</v>
      </c>
      <c r="X3" s="19">
        <v>0.26041912380599336</v>
      </c>
      <c r="AA3" s="15" t="s">
        <v>50</v>
      </c>
      <c r="AB3" s="23">
        <v>148689.5400000001</v>
      </c>
      <c r="AC3" s="19">
        <v>0.27277716559120352</v>
      </c>
      <c r="AD3" s="36">
        <v>8.7749541967174186E-4</v>
      </c>
      <c r="AQ3" s="15" t="s">
        <v>59</v>
      </c>
      <c r="AR3" s="23">
        <v>70266.999999999956</v>
      </c>
      <c r="AS3" s="36"/>
      <c r="AU3" t="str">
        <f t="shared" ref="AU3:AU9" si="5">AQ3</f>
        <v>Sun</v>
      </c>
      <c r="AV3">
        <f t="shared" ref="AV3:AV9" si="6">AR3</f>
        <v>70266.999999999956</v>
      </c>
      <c r="AW3">
        <f>AVERAGE($AV$3:$AV$9)</f>
        <v>77870.751428571428</v>
      </c>
      <c r="AX3" t="str">
        <f>IF(AV3&gt;AW3,AV3,"")</f>
        <v/>
      </c>
      <c r="AY3" s="38">
        <f>(AV3-AW3)/AW3</f>
        <v>-9.7645794975359537E-2</v>
      </c>
    </row>
    <row r="4" spans="1:51" x14ac:dyDescent="0.25">
      <c r="A4" s="15" t="s">
        <v>31</v>
      </c>
      <c r="B4" s="16">
        <v>47370.570000000029</v>
      </c>
      <c r="C4" s="16">
        <v>37568</v>
      </c>
      <c r="D4" s="36">
        <v>-1.5494193314543979E-2</v>
      </c>
      <c r="F4" s="15" t="str">
        <f t="shared" si="1"/>
        <v>Mar</v>
      </c>
      <c r="G4" s="16">
        <f t="shared" si="0"/>
        <v>47370.570000000029</v>
      </c>
      <c r="H4" s="16">
        <f t="shared" si="0"/>
        <v>37568</v>
      </c>
      <c r="I4" s="16" t="str">
        <f t="shared" si="2"/>
        <v/>
      </c>
      <c r="K4" s="15" t="str">
        <f t="shared" si="3"/>
        <v>Mar</v>
      </c>
      <c r="L4" s="20">
        <f t="shared" si="4"/>
        <v>0.20693375654968946</v>
      </c>
      <c r="AA4" s="15" t="s">
        <v>51</v>
      </c>
      <c r="AB4" s="23">
        <v>119673.33999999992</v>
      </c>
      <c r="AC4" s="19">
        <v>0.21954573591412252</v>
      </c>
      <c r="AD4" s="36">
        <v>-0.19514620867076563</v>
      </c>
      <c r="AQ4" s="15" t="s">
        <v>60</v>
      </c>
      <c r="AR4" s="23">
        <v>78313.139999999956</v>
      </c>
      <c r="AS4" s="36">
        <v>0.11450809056883038</v>
      </c>
      <c r="AU4" t="str">
        <f t="shared" si="5"/>
        <v>Mon</v>
      </c>
      <c r="AV4">
        <f t="shared" si="6"/>
        <v>78313.139999999956</v>
      </c>
      <c r="AW4">
        <f t="shared" ref="AW4:AW9" si="7">AVERAGE($AV$3:$AV$9)</f>
        <v>77870.751428571428</v>
      </c>
      <c r="AX4">
        <f t="shared" ref="AX4:AX9" si="8">IF(AV4&gt;AW4,AV4,"")</f>
        <v>78313.139999999956</v>
      </c>
      <c r="AY4" s="38">
        <f t="shared" ref="AY4:AY9" si="9">(AV4-AW4)/AW4</f>
        <v>5.6810620587669312E-3</v>
      </c>
    </row>
    <row r="5" spans="1:51" x14ac:dyDescent="0.25">
      <c r="A5" s="15" t="s">
        <v>24</v>
      </c>
      <c r="B5" s="16">
        <v>50651.469999999958</v>
      </c>
      <c r="C5" s="16">
        <v>36028</v>
      </c>
      <c r="D5" s="36">
        <v>6.9260302335393611E-2</v>
      </c>
      <c r="F5" s="15" t="str">
        <f t="shared" si="1"/>
        <v>Apr</v>
      </c>
      <c r="G5" s="16">
        <f t="shared" si="0"/>
        <v>50651.469999999958</v>
      </c>
      <c r="H5" s="16">
        <f t="shared" si="0"/>
        <v>36028</v>
      </c>
      <c r="I5" s="16" t="str">
        <f t="shared" si="2"/>
        <v/>
      </c>
      <c r="K5" s="15" t="str">
        <f t="shared" si="3"/>
        <v>Apr</v>
      </c>
      <c r="L5" s="20">
        <f t="shared" si="4"/>
        <v>0.2887077117406458</v>
      </c>
      <c r="AA5" s="15" t="s">
        <v>52</v>
      </c>
      <c r="AB5" s="23">
        <v>128173.20000000006</v>
      </c>
      <c r="AC5" s="19">
        <v>0.23513908376308407</v>
      </c>
      <c r="AD5" s="36">
        <v>7.1025509942315782E-2</v>
      </c>
      <c r="AQ5" s="15" t="s">
        <v>61</v>
      </c>
      <c r="AR5" s="23">
        <v>79042.42</v>
      </c>
      <c r="AS5" s="36">
        <v>9.3123580538341695E-3</v>
      </c>
      <c r="AU5" t="str">
        <f t="shared" si="5"/>
        <v>Tue</v>
      </c>
      <c r="AV5">
        <f t="shared" si="6"/>
        <v>79042.42</v>
      </c>
      <c r="AW5">
        <f t="shared" si="7"/>
        <v>77870.751428571428</v>
      </c>
      <c r="AX5">
        <f t="shared" si="8"/>
        <v>79042.42</v>
      </c>
      <c r="AY5" s="38">
        <f t="shared" si="9"/>
        <v>1.5046324196618392E-2</v>
      </c>
    </row>
    <row r="6" spans="1:51" x14ac:dyDescent="0.25">
      <c r="A6" s="15" t="s">
        <v>32</v>
      </c>
      <c r="B6" s="16">
        <v>52049.579999999965</v>
      </c>
      <c r="C6" s="16">
        <v>30384</v>
      </c>
      <c r="D6" s="36">
        <v>2.7602555266411991E-2</v>
      </c>
      <c r="F6" s="15" t="str">
        <f t="shared" si="1"/>
        <v>May</v>
      </c>
      <c r="G6" s="16">
        <f t="shared" si="0"/>
        <v>52049.579999999965</v>
      </c>
      <c r="H6" s="16">
        <f t="shared" si="0"/>
        <v>30384</v>
      </c>
      <c r="I6" s="16">
        <f t="shared" si="2"/>
        <v>52049.579999999965</v>
      </c>
      <c r="K6" s="15" t="str">
        <f t="shared" si="3"/>
        <v>May</v>
      </c>
      <c r="L6" s="20">
        <f t="shared" si="4"/>
        <v>0.41624889192189407</v>
      </c>
      <c r="R6" t="str">
        <f>R1</f>
        <v>TOTAL REVENUE</v>
      </c>
      <c r="S6" t="str">
        <f t="shared" ref="S6:T6" si="10">S1</f>
        <v>TOTAL TARGET</v>
      </c>
      <c r="T6" t="str">
        <f t="shared" si="10"/>
        <v>variance</v>
      </c>
      <c r="AQ6" s="15" t="s">
        <v>62</v>
      </c>
      <c r="AR6" s="23">
        <v>79869.34</v>
      </c>
      <c r="AS6" s="36">
        <v>1.0461724223524512E-2</v>
      </c>
      <c r="AU6" t="str">
        <f t="shared" si="5"/>
        <v>Wed</v>
      </c>
      <c r="AV6">
        <f t="shared" si="6"/>
        <v>79869.34</v>
      </c>
      <c r="AW6">
        <f t="shared" si="7"/>
        <v>77870.751428571428</v>
      </c>
      <c r="AX6">
        <f t="shared" si="8"/>
        <v>79869.34</v>
      </c>
      <c r="AY6" s="38">
        <f t="shared" si="9"/>
        <v>2.5665458914465668E-2</v>
      </c>
    </row>
    <row r="7" spans="1:51" x14ac:dyDescent="0.25">
      <c r="A7" s="15" t="s">
        <v>30</v>
      </c>
      <c r="B7" s="16">
        <v>45988.489999999976</v>
      </c>
      <c r="C7" s="16">
        <v>30208</v>
      </c>
      <c r="D7" s="36">
        <v>-0.11644839401201687</v>
      </c>
      <c r="F7" s="15" t="str">
        <f t="shared" si="1"/>
        <v>Jun</v>
      </c>
      <c r="G7" s="16">
        <f t="shared" si="0"/>
        <v>45988.489999999976</v>
      </c>
      <c r="H7" s="16">
        <f t="shared" si="0"/>
        <v>30208</v>
      </c>
      <c r="I7" s="16" t="str">
        <f t="shared" si="2"/>
        <v/>
      </c>
      <c r="K7" s="15" t="str">
        <f t="shared" si="3"/>
        <v>Jun</v>
      </c>
      <c r="L7" s="20">
        <f t="shared" si="4"/>
        <v>0.34313999002793927</v>
      </c>
      <c r="R7" s="23">
        <f>R2</f>
        <v>545095.25999999989</v>
      </c>
      <c r="S7" s="23">
        <f>S2</f>
        <v>419431</v>
      </c>
      <c r="T7" s="9">
        <f>(R7-S7)/S7</f>
        <v>0.29960651453993598</v>
      </c>
      <c r="AA7" t="s">
        <v>53</v>
      </c>
      <c r="AQ7" s="15" t="s">
        <v>63</v>
      </c>
      <c r="AR7" s="23">
        <v>82471.999999999985</v>
      </c>
      <c r="AS7" s="36">
        <v>3.2586471855157298E-2</v>
      </c>
      <c r="AU7" t="str">
        <f t="shared" si="5"/>
        <v>Thu</v>
      </c>
      <c r="AV7">
        <f t="shared" si="6"/>
        <v>82471.999999999985</v>
      </c>
      <c r="AW7">
        <f t="shared" si="7"/>
        <v>77870.751428571428</v>
      </c>
      <c r="AX7">
        <f t="shared" si="8"/>
        <v>82471.999999999985</v>
      </c>
      <c r="AY7" s="38">
        <f t="shared" si="9"/>
        <v>5.9088277524188895E-2</v>
      </c>
    </row>
    <row r="8" spans="1:51" x14ac:dyDescent="0.25">
      <c r="A8" s="15" t="s">
        <v>29</v>
      </c>
      <c r="B8" s="16">
        <v>38644.449999999997</v>
      </c>
      <c r="C8" s="16">
        <v>39040</v>
      </c>
      <c r="D8" s="36">
        <v>-0.1596930014444915</v>
      </c>
      <c r="F8" s="15" t="str">
        <f t="shared" si="1"/>
        <v>Jul</v>
      </c>
      <c r="G8" s="16">
        <f t="shared" si="0"/>
        <v>38644.449999999997</v>
      </c>
      <c r="H8" s="16">
        <f t="shared" si="0"/>
        <v>39040</v>
      </c>
      <c r="I8" s="16" t="str">
        <f t="shared" si="2"/>
        <v/>
      </c>
      <c r="K8" s="15" t="str">
        <f t="shared" si="3"/>
        <v>Jul</v>
      </c>
      <c r="L8" s="20">
        <f t="shared" si="4"/>
        <v>-1.0235622450313122E-2</v>
      </c>
      <c r="AQ8" s="15" t="s">
        <v>64</v>
      </c>
      <c r="AR8" s="23">
        <v>83445.130000000019</v>
      </c>
      <c r="AS8" s="36">
        <v>1.1799519837036011E-2</v>
      </c>
      <c r="AU8" t="str">
        <f t="shared" si="5"/>
        <v>Fri</v>
      </c>
      <c r="AV8">
        <f t="shared" si="6"/>
        <v>83445.130000000019</v>
      </c>
      <c r="AW8">
        <f t="shared" si="7"/>
        <v>77870.751428571428</v>
      </c>
      <c r="AX8">
        <f t="shared" si="8"/>
        <v>83445.130000000019</v>
      </c>
      <c r="AY8" s="38">
        <f t="shared" si="9"/>
        <v>7.1585010664007867E-2</v>
      </c>
    </row>
    <row r="9" spans="1:51" x14ac:dyDescent="0.25">
      <c r="A9" s="15" t="s">
        <v>25</v>
      </c>
      <c r="B9" s="16">
        <v>43634.610000000008</v>
      </c>
      <c r="C9" s="16">
        <v>34286</v>
      </c>
      <c r="D9" s="36">
        <v>0.12913005619176909</v>
      </c>
      <c r="F9" s="15" t="str">
        <f t="shared" si="1"/>
        <v>Aug</v>
      </c>
      <c r="G9" s="16">
        <f t="shared" si="0"/>
        <v>43634.610000000008</v>
      </c>
      <c r="H9" s="16">
        <f t="shared" si="0"/>
        <v>34286</v>
      </c>
      <c r="I9" s="16" t="str">
        <f t="shared" si="2"/>
        <v/>
      </c>
      <c r="K9" s="15" t="str">
        <f t="shared" si="3"/>
        <v>Aug</v>
      </c>
      <c r="L9" s="20">
        <f t="shared" si="4"/>
        <v>0.21424758924165946</v>
      </c>
      <c r="AQ9" s="15" t="s">
        <v>65</v>
      </c>
      <c r="AR9" s="23">
        <v>71686.23000000004</v>
      </c>
      <c r="AS9" s="36">
        <v>-0.14091775038279619</v>
      </c>
      <c r="AU9" t="str">
        <f t="shared" si="5"/>
        <v>Sat</v>
      </c>
      <c r="AV9">
        <f t="shared" si="6"/>
        <v>71686.23000000004</v>
      </c>
      <c r="AW9">
        <f t="shared" si="7"/>
        <v>77870.751428571428</v>
      </c>
      <c r="AX9" t="str">
        <f t="shared" si="8"/>
        <v/>
      </c>
      <c r="AY9" s="38">
        <f t="shared" si="9"/>
        <v>-7.9420338382688777E-2</v>
      </c>
    </row>
    <row r="10" spans="1:51" ht="18.75" x14ac:dyDescent="0.3">
      <c r="A10" s="15" t="s">
        <v>35</v>
      </c>
      <c r="B10" s="16">
        <v>37394.280000000021</v>
      </c>
      <c r="C10" s="16">
        <v>33894</v>
      </c>
      <c r="D10" s="36">
        <v>-0.14301330984738916</v>
      </c>
      <c r="F10" s="15" t="str">
        <f t="shared" si="1"/>
        <v>Sep</v>
      </c>
      <c r="G10" s="16">
        <f t="shared" si="0"/>
        <v>37394.280000000021</v>
      </c>
      <c r="H10" s="16">
        <f t="shared" si="0"/>
        <v>33894</v>
      </c>
      <c r="I10" s="16" t="str">
        <f t="shared" si="2"/>
        <v/>
      </c>
      <c r="K10" s="15" t="str">
        <f t="shared" si="3"/>
        <v>Sep</v>
      </c>
      <c r="L10" s="20">
        <f t="shared" si="4"/>
        <v>9.3604690343015523E-2</v>
      </c>
      <c r="S10" s="24" t="str">
        <f>IF((R7-S7)/S7&gt;0,"▲"&amp;TEXT((R7-S7)/S7,"+0.0%;-0.0%"),"▼"&amp;TEXT((R7-S7)/S7,"+0.0%;-0.0%"))</f>
        <v>▲+30.0%</v>
      </c>
      <c r="AA10" s="37" t="str">
        <f>AA1</f>
        <v>Quarter</v>
      </c>
      <c r="AB10" s="37" t="str">
        <f>AB1</f>
        <v>TOTAL REVENUE</v>
      </c>
      <c r="AC10" s="37" t="s">
        <v>54</v>
      </c>
      <c r="AD10" s="37" t="s">
        <v>55</v>
      </c>
    </row>
    <row r="11" spans="1:51" x14ac:dyDescent="0.25">
      <c r="A11" s="15" t="s">
        <v>34</v>
      </c>
      <c r="B11" s="16">
        <v>38563.69999999999</v>
      </c>
      <c r="C11" s="16">
        <v>37487</v>
      </c>
      <c r="D11" s="36">
        <v>3.1272697321621606E-2</v>
      </c>
      <c r="F11" s="15" t="str">
        <f t="shared" si="1"/>
        <v>Oct</v>
      </c>
      <c r="G11" s="16">
        <f t="shared" si="0"/>
        <v>38563.69999999999</v>
      </c>
      <c r="H11" s="16">
        <f t="shared" si="0"/>
        <v>37487</v>
      </c>
      <c r="I11" s="16" t="str">
        <f t="shared" si="2"/>
        <v/>
      </c>
      <c r="K11" s="15" t="str">
        <f t="shared" si="3"/>
        <v>Oct</v>
      </c>
      <c r="L11" s="20">
        <f t="shared" si="4"/>
        <v>2.7920038792957888E-2</v>
      </c>
      <c r="AA11" s="15" t="str">
        <f t="shared" ref="AA11:AB11" si="11">AA2</f>
        <v>Q-1</v>
      </c>
      <c r="AB11" s="22">
        <f t="shared" si="11"/>
        <v>148559.17999999991</v>
      </c>
      <c r="AC11" s="22">
        <f>IF(AB11&gt;AD11,AB11,"")</f>
        <v>148559.17999999991</v>
      </c>
      <c r="AD11" s="22">
        <f>AVERAGE($AB$11:$AB$14)</f>
        <v>136273.81499999997</v>
      </c>
    </row>
    <row r="12" spans="1:51" x14ac:dyDescent="0.25">
      <c r="A12" s="15" t="s">
        <v>33</v>
      </c>
      <c r="B12" s="16">
        <v>49021.989999999976</v>
      </c>
      <c r="C12" s="16">
        <v>35538</v>
      </c>
      <c r="D12" s="36">
        <v>0.27119519133278158</v>
      </c>
      <c r="F12" s="15" t="str">
        <f t="shared" si="1"/>
        <v>Nov</v>
      </c>
      <c r="G12" s="16">
        <f t="shared" si="0"/>
        <v>49021.989999999976</v>
      </c>
      <c r="H12" s="16">
        <f t="shared" si="0"/>
        <v>35538</v>
      </c>
      <c r="I12" s="16" t="str">
        <f t="shared" si="2"/>
        <v/>
      </c>
      <c r="K12" s="15" t="str">
        <f t="shared" si="3"/>
        <v>Nov</v>
      </c>
      <c r="L12" s="20">
        <f t="shared" si="4"/>
        <v>0.27506002918282146</v>
      </c>
      <c r="AA12" s="15" t="str">
        <f t="shared" ref="AA12:AB12" si="12">AA3</f>
        <v>Q-2</v>
      </c>
      <c r="AB12" s="22">
        <f t="shared" si="12"/>
        <v>148689.5400000001</v>
      </c>
      <c r="AC12" s="22">
        <f t="shared" ref="AC12:AC14" si="13">IF(AB12&gt;AD12,AB12,"")</f>
        <v>148689.5400000001</v>
      </c>
      <c r="AD12" s="22">
        <f t="shared" ref="AD12:AD14" si="14">AVERAGE($AB$11:$AB$14)</f>
        <v>136273.81499999997</v>
      </c>
    </row>
    <row r="13" spans="1:51" x14ac:dyDescent="0.25">
      <c r="A13" s="15" t="s">
        <v>26</v>
      </c>
      <c r="B13" s="16">
        <v>40587.510000000017</v>
      </c>
      <c r="C13" s="16">
        <v>35280</v>
      </c>
      <c r="D13" s="36">
        <v>-0.17205503081372184</v>
      </c>
      <c r="F13" s="15" t="str">
        <f t="shared" si="1"/>
        <v>Dec</v>
      </c>
      <c r="G13" s="16">
        <f t="shared" si="0"/>
        <v>40587.510000000017</v>
      </c>
      <c r="H13" s="16">
        <f t="shared" si="0"/>
        <v>35280</v>
      </c>
      <c r="I13" s="15" t="str">
        <f t="shared" si="2"/>
        <v/>
      </c>
      <c r="K13" s="15" t="str">
        <f t="shared" si="3"/>
        <v>Dec</v>
      </c>
      <c r="L13" s="20">
        <f t="shared" si="4"/>
        <v>0.13076707588122588</v>
      </c>
      <c r="AA13" s="15" t="str">
        <f t="shared" ref="AA13:AB13" si="15">AA4</f>
        <v>Q-3</v>
      </c>
      <c r="AB13" s="22">
        <f t="shared" si="15"/>
        <v>119673.33999999992</v>
      </c>
      <c r="AC13" s="22" t="str">
        <f t="shared" si="13"/>
        <v/>
      </c>
      <c r="AD13" s="22">
        <f t="shared" si="14"/>
        <v>136273.81499999997</v>
      </c>
    </row>
    <row r="14" spans="1:51" x14ac:dyDescent="0.25">
      <c r="AA14" s="15" t="str">
        <f t="shared" ref="AA14:AB14" si="16">AA5</f>
        <v>Q-4</v>
      </c>
      <c r="AB14" s="22">
        <f t="shared" si="16"/>
        <v>128173.20000000006</v>
      </c>
      <c r="AC14" s="22" t="str">
        <f t="shared" si="13"/>
        <v/>
      </c>
      <c r="AD14" s="22">
        <f t="shared" si="14"/>
        <v>136273.81499999997</v>
      </c>
    </row>
    <row r="15" spans="1:51" x14ac:dyDescent="0.25">
      <c r="F15">
        <v>1</v>
      </c>
      <c r="G15" s="16">
        <f>LARGE($G$2:$G$13,F15)</f>
        <v>53072.520000000011</v>
      </c>
      <c r="H15" t="s">
        <v>40</v>
      </c>
    </row>
    <row r="16" spans="1:51" x14ac:dyDescent="0.25">
      <c r="F16">
        <v>2</v>
      </c>
      <c r="G16" s="16">
        <f>LARGE($G$2:$G$13,F16)</f>
        <v>52049.579999999965</v>
      </c>
      <c r="H16" t="s">
        <v>41</v>
      </c>
    </row>
    <row r="24" spans="35:44" x14ac:dyDescent="0.25">
      <c r="AI24" t="s">
        <v>57</v>
      </c>
    </row>
    <row r="25" spans="35:44" x14ac:dyDescent="0.25">
      <c r="AI25" t="str">
        <f>_xlfn.TEXTJOIN(" ",,"The line in the chart indicates",TEXT(AD11,"$#,#"),"average revenue")</f>
        <v>The line in the chart indicates $136,274 average revenue</v>
      </c>
    </row>
    <row r="29" spans="35:44" x14ac:dyDescent="0.25">
      <c r="AR29" t="s">
        <v>67</v>
      </c>
    </row>
    <row r="30" spans="35:44" x14ac:dyDescent="0.25">
      <c r="AR30" t="str">
        <f>_xlfn.TEXTJOIN(" ",,"The line in the chart indicates",TEXT(AW9,"$#,#"),"average revenue")</f>
        <v>The line in the chart indicates $77,871 average revenue</v>
      </c>
    </row>
  </sheetData>
  <conditionalFormatting sqref="S10">
    <cfRule type="expression" dxfId="10" priority="1">
      <formula>$T$7&lt;0</formula>
    </cfRule>
    <cfRule type="expression" dxfId="9" priority="2">
      <formula>$T$7&gt;0</formula>
    </cfRule>
  </conditionalFormatting>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0D89-C415-43DF-A8DF-1FBF64A09FA9}">
  <sheetPr codeName="Sheet6"/>
  <dimension ref="D3:CB106"/>
  <sheetViews>
    <sheetView topLeftCell="AK7" workbookViewId="0">
      <selection activeCell="AA14" sqref="AA14:AB14"/>
      <pivotSelection pane="bottomRight" showHeader="1" extendable="1" axis="axisRow" start="2" max="6" activeRow="13" activeCol="26" previousRow="13" previousCol="26" click="1" r:id="rId14">
        <pivotArea dataOnly="0" outline="0" fieldPosition="0">
          <references count="1">
            <reference field="3" count="1">
              <x v="2"/>
            </reference>
          </references>
        </pivotArea>
      </pivotSelection>
    </sheetView>
  </sheetViews>
  <sheetFormatPr defaultRowHeight="15" x14ac:dyDescent="0.25"/>
  <cols>
    <col min="1" max="1" width="21" bestFit="1" customWidth="1"/>
    <col min="5" max="5" width="16.140625" bestFit="1" customWidth="1"/>
    <col min="6" max="7" width="15.5703125" bestFit="1" customWidth="1"/>
    <col min="8" max="8" width="18.7109375" bestFit="1" customWidth="1"/>
    <col min="9" max="9" width="15.5703125" bestFit="1" customWidth="1"/>
    <col min="11" max="11" width="14" bestFit="1" customWidth="1"/>
    <col min="12" max="12" width="15.5703125" bestFit="1" customWidth="1"/>
    <col min="14" max="14" width="12.7109375" bestFit="1" customWidth="1"/>
    <col min="15" max="15" width="15.5703125" bestFit="1" customWidth="1"/>
    <col min="19" max="19" width="11.5703125" bestFit="1" customWidth="1"/>
    <col min="20" max="20" width="9.5703125" bestFit="1" customWidth="1"/>
    <col min="21" max="21" width="7.7109375" bestFit="1" customWidth="1"/>
    <col min="22" max="22" width="15.42578125" bestFit="1" customWidth="1"/>
    <col min="23" max="23" width="15.5703125" bestFit="1" customWidth="1"/>
    <col min="24" max="24" width="17.7109375" bestFit="1" customWidth="1"/>
    <col min="27" max="27" width="21.28515625" bestFit="1" customWidth="1"/>
    <col min="28" max="28" width="15.5703125" bestFit="1" customWidth="1"/>
    <col min="30" max="31" width="24.140625" bestFit="1" customWidth="1"/>
    <col min="32" max="32" width="10" bestFit="1" customWidth="1"/>
    <col min="33" max="33" width="15.5703125" bestFit="1" customWidth="1"/>
    <col min="38" max="38" width="9.140625" style="47"/>
    <col min="39" max="39" width="15" bestFit="1" customWidth="1"/>
    <col min="40" max="41" width="16.5703125" bestFit="1" customWidth="1"/>
    <col min="42" max="42" width="15" bestFit="1" customWidth="1"/>
    <col min="43" max="43" width="15.5703125" bestFit="1" customWidth="1"/>
    <col min="50" max="50" width="12.28515625" bestFit="1" customWidth="1"/>
    <col min="51" max="51" width="15.5703125" bestFit="1" customWidth="1"/>
    <col min="55" max="55" width="9.140625" style="46"/>
    <col min="57" max="57" width="12" bestFit="1" customWidth="1"/>
    <col min="58" max="58" width="13.28515625" bestFit="1" customWidth="1"/>
    <col min="59" max="59" width="10.5703125" bestFit="1" customWidth="1"/>
    <col min="63" max="63" width="16" bestFit="1" customWidth="1"/>
    <col min="64" max="64" width="15.5703125" bestFit="1" customWidth="1"/>
    <col min="65" max="67" width="15.5703125" customWidth="1"/>
    <col min="69" max="69" width="16" bestFit="1" customWidth="1"/>
    <col min="70" max="70" width="15.5703125" bestFit="1" customWidth="1"/>
    <col min="71" max="71" width="10.5703125" bestFit="1" customWidth="1"/>
    <col min="79" max="79" width="18.140625" bestFit="1" customWidth="1"/>
    <col min="80" max="80" width="15.5703125" bestFit="1" customWidth="1"/>
  </cols>
  <sheetData>
    <row r="3" spans="4:80" x14ac:dyDescent="0.25">
      <c r="F3" s="7" t="s">
        <v>69</v>
      </c>
      <c r="G3" s="39">
        <v>2</v>
      </c>
      <c r="I3" s="7" t="s">
        <v>71</v>
      </c>
      <c r="BJ3" s="49" t="s">
        <v>69</v>
      </c>
      <c r="BK3" s="39">
        <v>1</v>
      </c>
    </row>
    <row r="4" spans="4:80" x14ac:dyDescent="0.25">
      <c r="F4" s="7" t="s">
        <v>70</v>
      </c>
      <c r="G4" s="39">
        <v>2</v>
      </c>
      <c r="I4" s="7" t="s">
        <v>72</v>
      </c>
    </row>
    <row r="6" spans="4:80" x14ac:dyDescent="0.25">
      <c r="BE6" t="s">
        <v>7</v>
      </c>
      <c r="BF6" t="s">
        <v>6</v>
      </c>
      <c r="BG6" t="s">
        <v>107</v>
      </c>
      <c r="BK6" s="5" t="s">
        <v>108</v>
      </c>
      <c r="BL6" t="s">
        <v>2</v>
      </c>
      <c r="BM6" t="s">
        <v>118</v>
      </c>
      <c r="BQ6" s="5" t="s">
        <v>108</v>
      </c>
      <c r="BR6" t="s">
        <v>2</v>
      </c>
      <c r="BS6" t="s">
        <v>9</v>
      </c>
      <c r="BU6" t="str">
        <f>BQ6</f>
        <v>Product Name</v>
      </c>
      <c r="BV6" t="str">
        <f t="shared" ref="BV6:BW6" si="0">BR6</f>
        <v>PROFIT MARGIN</v>
      </c>
      <c r="BW6" t="str">
        <f t="shared" si="0"/>
        <v>TOTAL QTY</v>
      </c>
      <c r="CA6" s="5" t="s">
        <v>120</v>
      </c>
      <c r="CB6" t="s">
        <v>2</v>
      </c>
    </row>
    <row r="7" spans="4:80" x14ac:dyDescent="0.25">
      <c r="BE7" s="41">
        <v>9</v>
      </c>
      <c r="BF7" s="9">
        <v>8.0345112205772118E-2</v>
      </c>
      <c r="BG7" s="9">
        <v>8.0198983057069961E-2</v>
      </c>
      <c r="BK7" t="s">
        <v>112</v>
      </c>
      <c r="BL7" s="48">
        <v>36733.600000000057</v>
      </c>
      <c r="BM7" s="50">
        <f>_xlfn.XLOOKUP(BK7,$BU$7:$BU$106,$BW$7:$BW$106,0,0)</f>
        <v>6290</v>
      </c>
      <c r="BN7" s="41"/>
      <c r="BO7" s="41"/>
      <c r="BQ7" t="s">
        <v>109</v>
      </c>
      <c r="BR7" s="41">
        <v>5787.580000000009</v>
      </c>
      <c r="BS7" s="41">
        <v>6157</v>
      </c>
      <c r="BU7" t="str">
        <f t="shared" ref="BU7:BU9" si="1">BQ7</f>
        <v>Dark Brew</v>
      </c>
      <c r="BV7">
        <f t="shared" ref="BV7:BV9" si="2">BR7</f>
        <v>5787.580000000009</v>
      </c>
      <c r="BW7">
        <f t="shared" ref="BW7:BW9" si="3">BS7</f>
        <v>6157</v>
      </c>
      <c r="CA7" t="s">
        <v>125</v>
      </c>
      <c r="CB7" s="41">
        <v>718216.26999999932</v>
      </c>
    </row>
    <row r="8" spans="4:80" x14ac:dyDescent="0.25">
      <c r="D8" s="12"/>
      <c r="BK8" t="s">
        <v>114</v>
      </c>
      <c r="BL8" s="48">
        <v>32065.139999999952</v>
      </c>
      <c r="BM8" s="50">
        <f t="shared" ref="BM8:BM11" si="4">_xlfn.XLOOKUP(BK8,$BU$7:$BU$106,$BW$7:$BW$106,0,0)</f>
        <v>5862</v>
      </c>
      <c r="BN8" s="41"/>
      <c r="BO8" s="41"/>
      <c r="BQ8" t="s">
        <v>110</v>
      </c>
      <c r="BR8" s="41">
        <v>-1571.1300000000556</v>
      </c>
      <c r="BS8" s="41">
        <v>5819</v>
      </c>
      <c r="BU8" t="str">
        <f t="shared" si="1"/>
        <v>Into Mist</v>
      </c>
      <c r="BV8">
        <f t="shared" si="2"/>
        <v>-1571.1300000000556</v>
      </c>
      <c r="BW8">
        <f t="shared" si="3"/>
        <v>5819</v>
      </c>
      <c r="CA8" t="s">
        <v>126</v>
      </c>
      <c r="CB8" s="41">
        <v>417457.830000002</v>
      </c>
    </row>
    <row r="9" spans="4:80" x14ac:dyDescent="0.25">
      <c r="BK9" t="s">
        <v>116</v>
      </c>
      <c r="BL9" s="48">
        <v>16798.080000000002</v>
      </c>
      <c r="BM9" s="50">
        <f t="shared" si="4"/>
        <v>5384</v>
      </c>
      <c r="BN9" s="41"/>
      <c r="BO9" s="41"/>
      <c r="BQ9" t="s">
        <v>111</v>
      </c>
      <c r="BR9" s="41">
        <v>15387.719999999994</v>
      </c>
      <c r="BS9" s="41">
        <v>6749</v>
      </c>
      <c r="BU9" t="str">
        <f t="shared" si="1"/>
        <v>Let Dew</v>
      </c>
      <c r="BV9">
        <f t="shared" si="2"/>
        <v>15387.719999999994</v>
      </c>
      <c r="BW9">
        <f t="shared" si="3"/>
        <v>6749</v>
      </c>
      <c r="CA9" t="s">
        <v>127</v>
      </c>
      <c r="CB9" s="41">
        <v>367414.25000000041</v>
      </c>
    </row>
    <row r="10" spans="4:80" x14ac:dyDescent="0.25">
      <c r="E10" s="7" t="s">
        <v>74</v>
      </c>
      <c r="H10" s="7" t="s">
        <v>82</v>
      </c>
      <c r="K10" s="7" t="s">
        <v>83</v>
      </c>
      <c r="N10" s="7" t="s">
        <v>84</v>
      </c>
      <c r="BE10" t="str">
        <f>BE6</f>
        <v># PRODUCTS</v>
      </c>
      <c r="BF10" t="str">
        <f t="shared" ref="BF10:BG11" si="5">BF6</f>
        <v>REFUND RATE</v>
      </c>
      <c r="BG10" t="str">
        <f t="shared" si="5"/>
        <v>return rate</v>
      </c>
      <c r="BK10" t="s">
        <v>111</v>
      </c>
      <c r="BL10" s="48">
        <v>15387.719999999994</v>
      </c>
      <c r="BM10" s="50">
        <f t="shared" si="4"/>
        <v>6749</v>
      </c>
      <c r="BN10" s="41"/>
      <c r="BO10" s="41"/>
      <c r="BQ10" t="s">
        <v>112</v>
      </c>
      <c r="BR10" s="41">
        <v>36733.600000000057</v>
      </c>
      <c r="BS10" s="41">
        <v>6290</v>
      </c>
      <c r="BU10" t="str">
        <f t="shared" ref="BU10:BU73" si="6">BQ10</f>
        <v>Name Rush</v>
      </c>
      <c r="BV10">
        <f t="shared" ref="BV10:BV73" si="7">BR10</f>
        <v>36733.600000000057</v>
      </c>
      <c r="BW10">
        <f t="shared" ref="BW10:BW73" si="8">BS10</f>
        <v>6290</v>
      </c>
      <c r="CA10" t="s">
        <v>128</v>
      </c>
      <c r="CB10" s="41">
        <v>339210.4900000029</v>
      </c>
    </row>
    <row r="11" spans="4:80" x14ac:dyDescent="0.25">
      <c r="E11" s="5" t="s">
        <v>73</v>
      </c>
      <c r="F11" t="s">
        <v>2</v>
      </c>
      <c r="H11" s="5" t="s">
        <v>73</v>
      </c>
      <c r="I11" t="s">
        <v>2</v>
      </c>
      <c r="K11" s="5" t="s">
        <v>75</v>
      </c>
      <c r="L11" t="s">
        <v>2</v>
      </c>
      <c r="N11" s="5" t="s">
        <v>75</v>
      </c>
      <c r="O11" t="s">
        <v>2</v>
      </c>
      <c r="S11" t="s">
        <v>88</v>
      </c>
      <c r="T11" t="s">
        <v>89</v>
      </c>
      <c r="U11" t="s">
        <v>0</v>
      </c>
      <c r="V11" t="s">
        <v>1</v>
      </c>
      <c r="W11" t="s">
        <v>2</v>
      </c>
      <c r="X11" t="s">
        <v>3</v>
      </c>
      <c r="AA11" s="5" t="s">
        <v>90</v>
      </c>
      <c r="AB11" t="s">
        <v>2</v>
      </c>
      <c r="AD11" s="42" t="s">
        <v>97</v>
      </c>
      <c r="AF11" s="5" t="s">
        <v>98</v>
      </c>
      <c r="AG11" s="42" t="s">
        <v>2</v>
      </c>
      <c r="AM11" s="5" t="s">
        <v>23</v>
      </c>
      <c r="AN11" t="s">
        <v>106</v>
      </c>
      <c r="AP11" s="5" t="s">
        <v>23</v>
      </c>
      <c r="AQ11" t="s">
        <v>2</v>
      </c>
      <c r="AS11" t="str">
        <f>AM11</f>
        <v>Month Name</v>
      </c>
      <c r="AT11" t="str">
        <f>AN11</f>
        <v>PROFIT MARGIN2</v>
      </c>
      <c r="AU11" t="str">
        <f>AN11</f>
        <v>PROFIT MARGIN2</v>
      </c>
      <c r="AX11" s="5" t="s">
        <v>58</v>
      </c>
      <c r="AY11" t="s">
        <v>2</v>
      </c>
      <c r="BE11">
        <f>BE7</f>
        <v>9</v>
      </c>
      <c r="BF11" s="9">
        <f t="shared" si="5"/>
        <v>8.0345112205772118E-2</v>
      </c>
      <c r="BG11" s="9">
        <f t="shared" si="5"/>
        <v>8.0198983057069961E-2</v>
      </c>
      <c r="BK11" t="s">
        <v>113</v>
      </c>
      <c r="BL11" s="48">
        <v>8106.2399999999907</v>
      </c>
      <c r="BM11" s="50">
        <f t="shared" si="4"/>
        <v>6333</v>
      </c>
      <c r="BN11" s="41"/>
      <c r="BO11" s="41"/>
      <c r="BQ11" t="s">
        <v>113</v>
      </c>
      <c r="BR11" s="41">
        <v>8106.2399999999907</v>
      </c>
      <c r="BS11" s="41">
        <v>6333</v>
      </c>
      <c r="BU11" t="str">
        <f t="shared" si="6"/>
        <v>Only Dew</v>
      </c>
      <c r="BV11">
        <f t="shared" si="7"/>
        <v>8106.2399999999907</v>
      </c>
      <c r="BW11">
        <f t="shared" si="8"/>
        <v>6333</v>
      </c>
      <c r="CA11" t="s">
        <v>123</v>
      </c>
      <c r="CB11" s="41">
        <v>174072.76000000047</v>
      </c>
    </row>
    <row r="12" spans="4:80" x14ac:dyDescent="0.25">
      <c r="E12" t="s">
        <v>138</v>
      </c>
      <c r="F12" s="1">
        <v>1042.4099999999994</v>
      </c>
      <c r="H12" t="s">
        <v>132</v>
      </c>
      <c r="I12" s="1">
        <v>-350.80000000000018</v>
      </c>
      <c r="K12" t="s">
        <v>76</v>
      </c>
      <c r="L12" s="1">
        <v>6633.2599999999984</v>
      </c>
      <c r="N12" t="s">
        <v>137</v>
      </c>
      <c r="O12" s="1">
        <v>2434.0599999999995</v>
      </c>
      <c r="S12" s="3">
        <v>566</v>
      </c>
      <c r="T12" s="3">
        <v>20</v>
      </c>
      <c r="U12" s="6">
        <v>341490.49999999977</v>
      </c>
      <c r="V12" s="6">
        <v>427939.66000000003</v>
      </c>
      <c r="W12" s="6">
        <v>86449.160000000265</v>
      </c>
      <c r="X12" s="2">
        <v>0.20201249867796842</v>
      </c>
      <c r="AA12" t="s">
        <v>91</v>
      </c>
      <c r="AB12" s="41">
        <v>4105.1800000000039</v>
      </c>
      <c r="AD12" s="42">
        <v>45.734999999999999</v>
      </c>
      <c r="AF12" t="s">
        <v>99</v>
      </c>
      <c r="AG12" s="9">
        <v>0.47937203785438498</v>
      </c>
      <c r="AM12" t="s">
        <v>28</v>
      </c>
      <c r="AN12" s="41">
        <v>6315.5700000000179</v>
      </c>
      <c r="AP12" t="s">
        <v>28</v>
      </c>
      <c r="AQ12" s="45"/>
      <c r="AS12" t="str">
        <f t="shared" ref="AS12:AS23" si="9">AM12</f>
        <v>Jan</v>
      </c>
      <c r="AT12" s="41">
        <f t="shared" ref="AT12:AT23" si="10">AN12</f>
        <v>6315.5700000000179</v>
      </c>
      <c r="AU12" s="41">
        <f t="shared" ref="AU12:AU23" si="11">AN12</f>
        <v>6315.5700000000179</v>
      </c>
      <c r="AX12" t="s">
        <v>59</v>
      </c>
      <c r="AY12" s="41">
        <v>12442.599999999955</v>
      </c>
      <c r="BQ12" t="s">
        <v>114</v>
      </c>
      <c r="BR12" s="41">
        <v>32065.139999999952</v>
      </c>
      <c r="BS12" s="41">
        <v>5862</v>
      </c>
      <c r="BU12" t="str">
        <f t="shared" si="6"/>
        <v>Society Rush</v>
      </c>
      <c r="BV12">
        <f t="shared" si="7"/>
        <v>32065.139999999952</v>
      </c>
      <c r="BW12">
        <f t="shared" si="8"/>
        <v>5862</v>
      </c>
      <c r="CA12" t="s">
        <v>122</v>
      </c>
      <c r="CB12" s="41">
        <v>142236.05999999959</v>
      </c>
    </row>
    <row r="13" spans="4:80" x14ac:dyDescent="0.25">
      <c r="E13" t="s">
        <v>139</v>
      </c>
      <c r="F13" s="1">
        <v>770.28</v>
      </c>
      <c r="H13" t="s">
        <v>133</v>
      </c>
      <c r="I13" s="1">
        <v>-348.18999999999983</v>
      </c>
      <c r="K13" t="s">
        <v>80</v>
      </c>
      <c r="L13" s="1">
        <v>5914.6300000000047</v>
      </c>
      <c r="N13" t="s">
        <v>77</v>
      </c>
      <c r="O13" s="1">
        <v>2676.5899999999983</v>
      </c>
      <c r="AA13" t="s">
        <v>92</v>
      </c>
      <c r="AB13" s="41">
        <v>13693.169999999998</v>
      </c>
      <c r="AF13" t="s">
        <v>100</v>
      </c>
      <c r="AG13" s="9">
        <v>0.52062796214561402</v>
      </c>
      <c r="AM13" t="s">
        <v>27</v>
      </c>
      <c r="AN13" s="41">
        <v>7281.3199999999961</v>
      </c>
      <c r="AP13" t="s">
        <v>27</v>
      </c>
      <c r="AQ13" s="45">
        <v>0.15291573048829724</v>
      </c>
      <c r="AS13" t="str">
        <f t="shared" si="9"/>
        <v>Feb</v>
      </c>
      <c r="AT13" s="41">
        <f t="shared" si="10"/>
        <v>7281.3199999999961</v>
      </c>
      <c r="AU13" s="41">
        <f t="shared" si="11"/>
        <v>7281.3199999999961</v>
      </c>
      <c r="AX13" t="s">
        <v>60</v>
      </c>
      <c r="AY13" s="41">
        <v>12369.979999999989</v>
      </c>
      <c r="BQ13" t="s">
        <v>115</v>
      </c>
      <c r="BR13" s="41">
        <v>-25109.370000000024</v>
      </c>
      <c r="BS13" s="41">
        <v>5853</v>
      </c>
      <c r="BU13" t="str">
        <f t="shared" si="6"/>
        <v>Sometimes Dew</v>
      </c>
      <c r="BV13">
        <f t="shared" si="7"/>
        <v>-25109.370000000024</v>
      </c>
      <c r="BW13">
        <f t="shared" si="8"/>
        <v>5853</v>
      </c>
      <c r="CA13" t="s">
        <v>121</v>
      </c>
      <c r="CB13" s="41">
        <v>86449.160000000265</v>
      </c>
    </row>
    <row r="14" spans="4:80" x14ac:dyDescent="0.25">
      <c r="E14" t="s">
        <v>140</v>
      </c>
      <c r="F14" s="1">
        <v>687.16999999999985</v>
      </c>
      <c r="H14" t="s">
        <v>134</v>
      </c>
      <c r="I14" s="1">
        <v>-317.76</v>
      </c>
      <c r="K14" t="s">
        <v>131</v>
      </c>
      <c r="L14" s="1">
        <v>5887.1599999999889</v>
      </c>
      <c r="N14" t="s">
        <v>81</v>
      </c>
      <c r="O14" s="1">
        <v>3135.8699999999972</v>
      </c>
      <c r="AA14" t="s">
        <v>93</v>
      </c>
      <c r="AB14" s="41">
        <v>17912.220000000016</v>
      </c>
      <c r="AD14" s="42" t="str">
        <f>AD11</f>
        <v>Average of Customer_age</v>
      </c>
      <c r="AM14" t="s">
        <v>31</v>
      </c>
      <c r="AN14" s="41">
        <v>8227.9299999999748</v>
      </c>
      <c r="AP14" t="s">
        <v>31</v>
      </c>
      <c r="AQ14" s="45">
        <v>0.13000527376903903</v>
      </c>
      <c r="AS14" t="str">
        <f t="shared" si="9"/>
        <v>Mar</v>
      </c>
      <c r="AT14" s="41">
        <f t="shared" si="10"/>
        <v>8227.9299999999748</v>
      </c>
      <c r="AU14" s="41">
        <f t="shared" si="11"/>
        <v>8227.9299999999748</v>
      </c>
      <c r="AX14" t="s">
        <v>61</v>
      </c>
      <c r="AY14" s="41">
        <v>10680.370000000054</v>
      </c>
      <c r="BQ14" t="s">
        <v>116</v>
      </c>
      <c r="BR14" s="41">
        <v>16798.080000000002</v>
      </c>
      <c r="BS14" s="41">
        <v>5384</v>
      </c>
      <c r="BU14" t="str">
        <f t="shared" si="6"/>
        <v>Training Mist</v>
      </c>
      <c r="BV14">
        <f t="shared" si="7"/>
        <v>16798.080000000002</v>
      </c>
      <c r="BW14">
        <f t="shared" si="8"/>
        <v>5384</v>
      </c>
      <c r="CA14" t="s">
        <v>124</v>
      </c>
      <c r="CB14" s="41">
        <v>52455.239999999583</v>
      </c>
    </row>
    <row r="15" spans="4:80" x14ac:dyDescent="0.25">
      <c r="E15" t="s">
        <v>141</v>
      </c>
      <c r="F15" s="1">
        <v>682.37999999999965</v>
      </c>
      <c r="H15" t="s">
        <v>135</v>
      </c>
      <c r="I15" s="1">
        <v>-303.86999999999966</v>
      </c>
      <c r="K15" t="s">
        <v>78</v>
      </c>
      <c r="L15" s="1">
        <v>5288.0599999999977</v>
      </c>
      <c r="N15" t="s">
        <v>79</v>
      </c>
      <c r="O15" s="1">
        <v>3193.4100000000071</v>
      </c>
      <c r="S15" t="str">
        <f>S11</f>
        <v># customers</v>
      </c>
      <c r="T15" t="str">
        <f t="shared" ref="T15:X16" si="12">T11</f>
        <v># location</v>
      </c>
      <c r="U15" t="str">
        <f t="shared" si="12"/>
        <v>COGS</v>
      </c>
      <c r="V15" t="str">
        <f t="shared" si="12"/>
        <v>TOTAL REVENUE</v>
      </c>
      <c r="W15" t="str">
        <f t="shared" si="12"/>
        <v>PROFIT MARGIN</v>
      </c>
      <c r="X15" t="str">
        <f t="shared" si="12"/>
        <v>PROFIT MARGIN %</v>
      </c>
      <c r="AA15" t="s">
        <v>94</v>
      </c>
      <c r="AB15" s="41">
        <v>21094.570000000138</v>
      </c>
      <c r="AD15" s="42">
        <f>AD12</f>
        <v>45.734999999999999</v>
      </c>
      <c r="AM15" t="s">
        <v>24</v>
      </c>
      <c r="AN15" s="41">
        <v>6979.02</v>
      </c>
      <c r="AP15" t="s">
        <v>24</v>
      </c>
      <c r="AQ15" s="45">
        <v>-0.15178908911475647</v>
      </c>
      <c r="AS15" t="str">
        <f t="shared" si="9"/>
        <v>Apr</v>
      </c>
      <c r="AT15" s="41">
        <f t="shared" si="10"/>
        <v>6979.02</v>
      </c>
      <c r="AU15" s="41">
        <f t="shared" si="11"/>
        <v>6979.02</v>
      </c>
      <c r="AX15" t="s">
        <v>62</v>
      </c>
      <c r="AY15" s="41">
        <v>15579.290000000015</v>
      </c>
      <c r="BK15" t="str">
        <f>BK6</f>
        <v>Product Name</v>
      </c>
      <c r="BL15" t="str" cm="1">
        <f t="array" ref="BL15:BL20">IF($BK$3=1,BL6:BL11,BM6:BM11)</f>
        <v>PROFIT MARGIN</v>
      </c>
      <c r="BQ15" t="s">
        <v>117</v>
      </c>
      <c r="BR15" s="41">
        <v>-1748.7000000000335</v>
      </c>
      <c r="BS15" s="41">
        <v>6030</v>
      </c>
      <c r="BU15" t="str">
        <f t="shared" si="6"/>
        <v>West Rush</v>
      </c>
      <c r="BV15">
        <f t="shared" si="7"/>
        <v>-1748.7000000000335</v>
      </c>
      <c r="BW15">
        <f t="shared" si="8"/>
        <v>6030</v>
      </c>
    </row>
    <row r="16" spans="4:80" x14ac:dyDescent="0.25">
      <c r="E16" t="s">
        <v>142</v>
      </c>
      <c r="F16" s="1">
        <v>681.43</v>
      </c>
      <c r="H16" t="s">
        <v>136</v>
      </c>
      <c r="I16" s="1">
        <v>-291.71999999999991</v>
      </c>
      <c r="K16" t="s">
        <v>130</v>
      </c>
      <c r="L16" s="1">
        <v>5280.4599999999882</v>
      </c>
      <c r="N16" t="s">
        <v>129</v>
      </c>
      <c r="O16" s="1">
        <v>3429.0399999999972</v>
      </c>
      <c r="S16">
        <f>S12</f>
        <v>566</v>
      </c>
      <c r="T16">
        <f t="shared" si="12"/>
        <v>20</v>
      </c>
      <c r="U16" s="6">
        <f t="shared" si="12"/>
        <v>341490.49999999977</v>
      </c>
      <c r="V16" s="6">
        <f t="shared" si="12"/>
        <v>427939.66000000003</v>
      </c>
      <c r="W16" s="6">
        <f t="shared" si="12"/>
        <v>86449.160000000265</v>
      </c>
      <c r="X16" s="2">
        <f t="shared" si="12"/>
        <v>0.20201249867796842</v>
      </c>
      <c r="Y16" s="2"/>
      <c r="AA16" t="s">
        <v>95</v>
      </c>
      <c r="AB16" s="41">
        <v>12795.330000000016</v>
      </c>
      <c r="AM16" t="s">
        <v>32</v>
      </c>
      <c r="AN16" s="41">
        <v>4960.9399999999914</v>
      </c>
      <c r="AP16" t="s">
        <v>32</v>
      </c>
      <c r="AQ16" s="45">
        <v>-0.28916380809913267</v>
      </c>
      <c r="AS16" t="str">
        <f t="shared" si="9"/>
        <v>May</v>
      </c>
      <c r="AT16" s="41">
        <f t="shared" si="10"/>
        <v>4960.9399999999914</v>
      </c>
      <c r="AU16" s="41">
        <f t="shared" si="11"/>
        <v>4960.9399999999914</v>
      </c>
      <c r="AX16" t="s">
        <v>63</v>
      </c>
      <c r="AY16" s="41">
        <v>13431.509999999966</v>
      </c>
      <c r="BK16" t="str">
        <f t="shared" ref="BK16:BK19" si="13">BK7</f>
        <v>Name Rush</v>
      </c>
      <c r="BL16" s="50">
        <v>36733.600000000057</v>
      </c>
      <c r="BU16">
        <f t="shared" si="6"/>
        <v>0</v>
      </c>
      <c r="BV16">
        <f t="shared" si="7"/>
        <v>0</v>
      </c>
      <c r="BW16">
        <f t="shared" si="8"/>
        <v>0</v>
      </c>
    </row>
    <row r="17" spans="4:75" x14ac:dyDescent="0.25">
      <c r="AA17" t="s">
        <v>96</v>
      </c>
      <c r="AB17" s="41">
        <v>16848.69000000009</v>
      </c>
      <c r="AM17" t="s">
        <v>30</v>
      </c>
      <c r="AN17" s="41">
        <v>8592.8399999999929</v>
      </c>
      <c r="AP17" t="s">
        <v>30</v>
      </c>
      <c r="AQ17" s="45">
        <v>0.73209915862719721</v>
      </c>
      <c r="AS17" t="str">
        <f t="shared" si="9"/>
        <v>Jun</v>
      </c>
      <c r="AT17" s="41">
        <f t="shared" si="10"/>
        <v>8592.8399999999929</v>
      </c>
      <c r="AU17" s="41">
        <f t="shared" si="11"/>
        <v>8592.8399999999929</v>
      </c>
      <c r="AX17" t="s">
        <v>64</v>
      </c>
      <c r="AY17" s="41">
        <v>13910.699999999997</v>
      </c>
      <c r="BK17" t="str">
        <f t="shared" si="13"/>
        <v>Society Rush</v>
      </c>
      <c r="BL17" s="50">
        <v>32065.139999999952</v>
      </c>
      <c r="BU17">
        <f t="shared" si="6"/>
        <v>0</v>
      </c>
      <c r="BV17">
        <f t="shared" si="7"/>
        <v>0</v>
      </c>
      <c r="BW17">
        <f t="shared" si="8"/>
        <v>0</v>
      </c>
    </row>
    <row r="18" spans="4:75" x14ac:dyDescent="0.25">
      <c r="D18" s="13"/>
      <c r="AM18" t="s">
        <v>29</v>
      </c>
      <c r="AN18" s="41">
        <v>8086.6100000000151</v>
      </c>
      <c r="AP18" t="s">
        <v>29</v>
      </c>
      <c r="AQ18" s="45">
        <v>-5.8913001987698846E-2</v>
      </c>
      <c r="AS18" t="str">
        <f t="shared" si="9"/>
        <v>Jul</v>
      </c>
      <c r="AT18" s="41">
        <f t="shared" si="10"/>
        <v>8086.6100000000151</v>
      </c>
      <c r="AU18" s="41">
        <f t="shared" si="11"/>
        <v>8086.6100000000151</v>
      </c>
      <c r="AX18" t="s">
        <v>65</v>
      </c>
      <c r="AY18" s="41">
        <v>8034.7100000000064</v>
      </c>
      <c r="BK18" t="str">
        <f t="shared" si="13"/>
        <v>Training Mist</v>
      </c>
      <c r="BL18" s="50">
        <v>16798.080000000002</v>
      </c>
      <c r="BU18">
        <f t="shared" si="6"/>
        <v>0</v>
      </c>
      <c r="BV18">
        <f t="shared" si="7"/>
        <v>0</v>
      </c>
      <c r="BW18">
        <f t="shared" si="8"/>
        <v>0</v>
      </c>
    </row>
    <row r="19" spans="4:75" x14ac:dyDescent="0.25">
      <c r="E19" s="7" t="s">
        <v>85</v>
      </c>
      <c r="H19" s="7" t="s">
        <v>86</v>
      </c>
      <c r="K19" s="7" t="s">
        <v>87</v>
      </c>
      <c r="N19" s="7" t="s">
        <v>67</v>
      </c>
      <c r="AM19" t="s">
        <v>25</v>
      </c>
      <c r="AN19" s="41">
        <v>6881.5300000000279</v>
      </c>
      <c r="AP19" t="s">
        <v>25</v>
      </c>
      <c r="AQ19" s="45">
        <v>-0.14902165431497066</v>
      </c>
      <c r="AS19" t="str">
        <f t="shared" si="9"/>
        <v>Aug</v>
      </c>
      <c r="AT19" s="41">
        <f t="shared" si="10"/>
        <v>6881.5300000000279</v>
      </c>
      <c r="AU19" s="41">
        <f t="shared" si="11"/>
        <v>6881.5300000000279</v>
      </c>
      <c r="BK19" t="str">
        <f t="shared" si="13"/>
        <v>Let Dew</v>
      </c>
      <c r="BL19" s="50">
        <v>15387.719999999994</v>
      </c>
      <c r="BU19">
        <f t="shared" si="6"/>
        <v>0</v>
      </c>
      <c r="BV19">
        <f t="shared" si="7"/>
        <v>0</v>
      </c>
      <c r="BW19">
        <f t="shared" si="8"/>
        <v>0</v>
      </c>
    </row>
    <row r="20" spans="4:75" x14ac:dyDescent="0.25">
      <c r="AM20" t="s">
        <v>35</v>
      </c>
      <c r="AN20" s="41">
        <v>7012.78999999999</v>
      </c>
      <c r="AP20" t="s">
        <v>35</v>
      </c>
      <c r="AQ20" s="45">
        <v>1.9074246570161213E-2</v>
      </c>
      <c r="AS20" t="str">
        <f t="shared" si="9"/>
        <v>Sep</v>
      </c>
      <c r="AT20" s="41">
        <f t="shared" si="10"/>
        <v>7012.78999999999</v>
      </c>
      <c r="AU20" s="41">
        <f t="shared" si="11"/>
        <v>7012.78999999999</v>
      </c>
      <c r="BK20" t="str">
        <f>BK11</f>
        <v>Only Dew</v>
      </c>
      <c r="BL20" s="50">
        <v>8106.2399999999907</v>
      </c>
      <c r="BU20">
        <f t="shared" si="6"/>
        <v>0</v>
      </c>
      <c r="BV20">
        <f t="shared" si="7"/>
        <v>0</v>
      </c>
      <c r="BW20">
        <f t="shared" si="8"/>
        <v>0</v>
      </c>
    </row>
    <row r="21" spans="4:75" x14ac:dyDescent="0.25">
      <c r="E21" t="str">
        <f>IF($G$3=1,E11,H11)</f>
        <v>Full_name</v>
      </c>
      <c r="F21" s="40" t="str">
        <f>IF($G$3=1,F11,I11)</f>
        <v>PROFIT MARGIN</v>
      </c>
      <c r="H21" t="str">
        <f>IF($G$3=1,K11,N11)</f>
        <v>Location</v>
      </c>
      <c r="I21" t="str">
        <f>IF($G$3=1,L11,O11)</f>
        <v>PROFIT MARGIN</v>
      </c>
      <c r="K21" t="str">
        <f>IF($G$4=1,E21,H21)</f>
        <v>Location</v>
      </c>
      <c r="L21" t="str">
        <f>IF($G$4=1,F21,I21)</f>
        <v>PROFIT MARGIN</v>
      </c>
      <c r="N21" t="str">
        <f>_xlfn.TEXTJOIN(" ",,IF(G3=1,"Top-5 profitable","Least-5 profitable"),IF(G4=1,"Customers","Locations"))</f>
        <v>Least-5 profitable Locations</v>
      </c>
      <c r="AM21" t="s">
        <v>34</v>
      </c>
      <c r="AN21" s="41">
        <v>6700.2699999999713</v>
      </c>
      <c r="AP21" t="s">
        <v>34</v>
      </c>
      <c r="AQ21" s="45">
        <v>-4.4564288963453783E-2</v>
      </c>
      <c r="AS21" t="str">
        <f t="shared" si="9"/>
        <v>Oct</v>
      </c>
      <c r="AT21" s="41">
        <f t="shared" si="10"/>
        <v>6700.2699999999713</v>
      </c>
      <c r="AU21" s="41">
        <f t="shared" si="11"/>
        <v>6700.2699999999713</v>
      </c>
      <c r="BU21">
        <f t="shared" si="6"/>
        <v>0</v>
      </c>
      <c r="BV21">
        <f t="shared" si="7"/>
        <v>0</v>
      </c>
      <c r="BW21">
        <f t="shared" si="8"/>
        <v>0</v>
      </c>
    </row>
    <row r="22" spans="4:75" x14ac:dyDescent="0.25">
      <c r="E22" t="str">
        <f t="shared" ref="E22:E26" si="14">IF($G$3=1,E12,H12)</f>
        <v>Timothy Reyes</v>
      </c>
      <c r="F22" s="1">
        <f t="shared" ref="F22:F26" si="15">IF($G$3=1,F12,I12)</f>
        <v>-350.80000000000018</v>
      </c>
      <c r="H22" t="str">
        <f t="shared" ref="H22:I26" si="16">IF($G$3=1,K12,N12)</f>
        <v>Illinois</v>
      </c>
      <c r="I22" s="1">
        <f t="shared" si="16"/>
        <v>2434.0599999999995</v>
      </c>
      <c r="K22" t="str">
        <f t="shared" ref="K22:K26" si="17">IF($G$4=1,E22,H22)</f>
        <v>Illinois</v>
      </c>
      <c r="L22" s="41">
        <f>IF($G$4=1,F22,I22)</f>
        <v>2434.0599999999995</v>
      </c>
      <c r="N22" t="str">
        <f>_xlfn.TEXTJOIN(" ",,IF(G4=1,"Total customer over time", "Total sales Location"))</f>
        <v>Total sales Location</v>
      </c>
      <c r="AM22" t="s">
        <v>33</v>
      </c>
      <c r="AN22" s="41">
        <v>6771.5999999999876</v>
      </c>
      <c r="AP22" t="s">
        <v>33</v>
      </c>
      <c r="AQ22" s="45">
        <v>1.0645839645270504E-2</v>
      </c>
      <c r="AS22" t="str">
        <f t="shared" si="9"/>
        <v>Nov</v>
      </c>
      <c r="AT22" s="41">
        <f t="shared" si="10"/>
        <v>6771.5999999999876</v>
      </c>
      <c r="AU22" s="41">
        <f t="shared" si="11"/>
        <v>6771.5999999999876</v>
      </c>
      <c r="BU22">
        <f t="shared" si="6"/>
        <v>0</v>
      </c>
      <c r="BV22">
        <f t="shared" si="7"/>
        <v>0</v>
      </c>
      <c r="BW22">
        <f t="shared" si="8"/>
        <v>0</v>
      </c>
    </row>
    <row r="23" spans="4:75" x14ac:dyDescent="0.25">
      <c r="E23" t="str">
        <f t="shared" si="14"/>
        <v>Michael Landry</v>
      </c>
      <c r="F23" s="1">
        <f t="shared" si="15"/>
        <v>-348.18999999999983</v>
      </c>
      <c r="H23" t="str">
        <f t="shared" si="16"/>
        <v>Maryland</v>
      </c>
      <c r="I23" s="1">
        <f t="shared" si="16"/>
        <v>2676.5899999999983</v>
      </c>
      <c r="K23" t="str">
        <f t="shared" si="17"/>
        <v>Maryland</v>
      </c>
      <c r="L23" s="41">
        <f t="shared" ref="L23:L26" si="18">IF($G$4=1,F23,I23)</f>
        <v>2676.5899999999983</v>
      </c>
      <c r="N23">
        <f>IF(G4=1,GETPIVOTDATA("[Measures].[# customers]",$S$11),GETPIVOTDATA("[Measures].[# location]",$S$11))</f>
        <v>20</v>
      </c>
      <c r="AM23" t="s">
        <v>26</v>
      </c>
      <c r="AN23" s="41">
        <v>8638.7400000000271</v>
      </c>
      <c r="AP23" t="s">
        <v>26</v>
      </c>
      <c r="AQ23" s="45">
        <v>0.2757309941520531</v>
      </c>
      <c r="AS23" t="str">
        <f t="shared" si="9"/>
        <v>Dec</v>
      </c>
      <c r="AT23" s="41">
        <f t="shared" si="10"/>
        <v>8638.7400000000271</v>
      </c>
      <c r="AU23" s="41">
        <f t="shared" si="11"/>
        <v>8638.7400000000271</v>
      </c>
      <c r="BU23">
        <f t="shared" si="6"/>
        <v>0</v>
      </c>
      <c r="BV23">
        <f t="shared" si="7"/>
        <v>0</v>
      </c>
      <c r="BW23">
        <f t="shared" si="8"/>
        <v>0</v>
      </c>
    </row>
    <row r="24" spans="4:75" x14ac:dyDescent="0.25">
      <c r="E24" t="str">
        <f t="shared" si="14"/>
        <v>Kelly Willis</v>
      </c>
      <c r="F24" s="1">
        <f t="shared" si="15"/>
        <v>-317.76</v>
      </c>
      <c r="H24" t="str">
        <f t="shared" si="16"/>
        <v>Wisconsin</v>
      </c>
      <c r="I24" s="1">
        <f t="shared" si="16"/>
        <v>3135.8699999999972</v>
      </c>
      <c r="K24" t="str">
        <f t="shared" si="17"/>
        <v>Wisconsin</v>
      </c>
      <c r="L24" s="41">
        <f t="shared" si="18"/>
        <v>3135.8699999999972</v>
      </c>
      <c r="BU24">
        <f t="shared" si="6"/>
        <v>0</v>
      </c>
      <c r="BV24">
        <f t="shared" si="7"/>
        <v>0</v>
      </c>
      <c r="BW24">
        <f t="shared" si="8"/>
        <v>0</v>
      </c>
    </row>
    <row r="25" spans="4:75" x14ac:dyDescent="0.25">
      <c r="E25" t="str">
        <f t="shared" si="14"/>
        <v>Christopher Alvarez</v>
      </c>
      <c r="F25" s="1">
        <f t="shared" si="15"/>
        <v>-303.86999999999966</v>
      </c>
      <c r="H25" t="str">
        <f t="shared" si="16"/>
        <v>New York</v>
      </c>
      <c r="I25" s="1">
        <f t="shared" si="16"/>
        <v>3193.4100000000071</v>
      </c>
      <c r="K25" t="str">
        <f t="shared" si="17"/>
        <v>New York</v>
      </c>
      <c r="L25" s="41">
        <f t="shared" si="18"/>
        <v>3193.4100000000071</v>
      </c>
      <c r="BK25" t="s">
        <v>119</v>
      </c>
      <c r="BU25">
        <f t="shared" si="6"/>
        <v>0</v>
      </c>
      <c r="BV25">
        <f t="shared" si="7"/>
        <v>0</v>
      </c>
      <c r="BW25">
        <f t="shared" si="8"/>
        <v>0</v>
      </c>
    </row>
    <row r="26" spans="4:75" x14ac:dyDescent="0.25">
      <c r="E26" t="str">
        <f t="shared" si="14"/>
        <v>Donna Willis</v>
      </c>
      <c r="F26" s="1">
        <f t="shared" si="15"/>
        <v>-291.71999999999991</v>
      </c>
      <c r="H26" t="str">
        <f t="shared" si="16"/>
        <v>Pennsylvania</v>
      </c>
      <c r="I26" s="1">
        <f t="shared" si="16"/>
        <v>3429.0399999999972</v>
      </c>
      <c r="K26" t="str">
        <f t="shared" si="17"/>
        <v>Pennsylvania</v>
      </c>
      <c r="L26" s="41">
        <f t="shared" si="18"/>
        <v>3429.0399999999972</v>
      </c>
      <c r="BK26" t="str">
        <f>_xlfn.TEXTJOIN(" ",,IF(BK3=1,"Top-5 Profitable products","Quantity contributing to profit"))</f>
        <v>Top-5 Profitable products</v>
      </c>
      <c r="BU26">
        <f t="shared" si="6"/>
        <v>0</v>
      </c>
      <c r="BV26">
        <f t="shared" si="7"/>
        <v>0</v>
      </c>
      <c r="BW26">
        <f t="shared" si="8"/>
        <v>0</v>
      </c>
    </row>
    <row r="27" spans="4:75" x14ac:dyDescent="0.25">
      <c r="BU27">
        <f t="shared" si="6"/>
        <v>0</v>
      </c>
      <c r="BV27">
        <f t="shared" si="7"/>
        <v>0</v>
      </c>
      <c r="BW27">
        <f t="shared" si="8"/>
        <v>0</v>
      </c>
    </row>
    <row r="28" spans="4:75" x14ac:dyDescent="0.25">
      <c r="BU28">
        <f t="shared" si="6"/>
        <v>0</v>
      </c>
      <c r="BV28">
        <f t="shared" si="7"/>
        <v>0</v>
      </c>
      <c r="BW28">
        <f t="shared" si="8"/>
        <v>0</v>
      </c>
    </row>
    <row r="29" spans="4:75" x14ac:dyDescent="0.25">
      <c r="BU29">
        <f t="shared" si="6"/>
        <v>0</v>
      </c>
      <c r="BV29">
        <f t="shared" si="7"/>
        <v>0</v>
      </c>
      <c r="BW29">
        <f t="shared" si="8"/>
        <v>0</v>
      </c>
    </row>
    <row r="30" spans="4:75" x14ac:dyDescent="0.25">
      <c r="BU30">
        <f t="shared" si="6"/>
        <v>0</v>
      </c>
      <c r="BV30">
        <f t="shared" si="7"/>
        <v>0</v>
      </c>
      <c r="BW30">
        <f t="shared" si="8"/>
        <v>0</v>
      </c>
    </row>
    <row r="31" spans="4:75" x14ac:dyDescent="0.25">
      <c r="BU31">
        <f t="shared" si="6"/>
        <v>0</v>
      </c>
      <c r="BV31">
        <f t="shared" si="7"/>
        <v>0</v>
      </c>
      <c r="BW31">
        <f t="shared" si="8"/>
        <v>0</v>
      </c>
    </row>
    <row r="32" spans="4:75" x14ac:dyDescent="0.25">
      <c r="BU32">
        <f t="shared" si="6"/>
        <v>0</v>
      </c>
      <c r="BV32">
        <f t="shared" si="7"/>
        <v>0</v>
      </c>
      <c r="BW32">
        <f t="shared" si="8"/>
        <v>0</v>
      </c>
    </row>
    <row r="33" spans="73:75" x14ac:dyDescent="0.25">
      <c r="BU33">
        <f t="shared" si="6"/>
        <v>0</v>
      </c>
      <c r="BV33">
        <f t="shared" si="7"/>
        <v>0</v>
      </c>
      <c r="BW33">
        <f t="shared" si="8"/>
        <v>0</v>
      </c>
    </row>
    <row r="34" spans="73:75" x14ac:dyDescent="0.25">
      <c r="BU34">
        <f t="shared" si="6"/>
        <v>0</v>
      </c>
      <c r="BV34">
        <f t="shared" si="7"/>
        <v>0</v>
      </c>
      <c r="BW34">
        <f t="shared" si="8"/>
        <v>0</v>
      </c>
    </row>
    <row r="35" spans="73:75" x14ac:dyDescent="0.25">
      <c r="BU35">
        <f t="shared" si="6"/>
        <v>0</v>
      </c>
      <c r="BV35">
        <f t="shared" si="7"/>
        <v>0</v>
      </c>
      <c r="BW35">
        <f t="shared" si="8"/>
        <v>0</v>
      </c>
    </row>
    <row r="36" spans="73:75" x14ac:dyDescent="0.25">
      <c r="BU36">
        <f t="shared" si="6"/>
        <v>0</v>
      </c>
      <c r="BV36">
        <f t="shared" si="7"/>
        <v>0</v>
      </c>
      <c r="BW36">
        <f t="shared" si="8"/>
        <v>0</v>
      </c>
    </row>
    <row r="37" spans="73:75" x14ac:dyDescent="0.25">
      <c r="BU37">
        <f t="shared" si="6"/>
        <v>0</v>
      </c>
      <c r="BV37">
        <f t="shared" si="7"/>
        <v>0</v>
      </c>
      <c r="BW37">
        <f t="shared" si="8"/>
        <v>0</v>
      </c>
    </row>
    <row r="38" spans="73:75" x14ac:dyDescent="0.25">
      <c r="BU38">
        <f t="shared" si="6"/>
        <v>0</v>
      </c>
      <c r="BV38">
        <f t="shared" si="7"/>
        <v>0</v>
      </c>
      <c r="BW38">
        <f t="shared" si="8"/>
        <v>0</v>
      </c>
    </row>
    <row r="39" spans="73:75" x14ac:dyDescent="0.25">
      <c r="BU39">
        <f t="shared" si="6"/>
        <v>0</v>
      </c>
      <c r="BV39">
        <f t="shared" si="7"/>
        <v>0</v>
      </c>
      <c r="BW39">
        <f t="shared" si="8"/>
        <v>0</v>
      </c>
    </row>
    <row r="40" spans="73:75" x14ac:dyDescent="0.25">
      <c r="BU40">
        <f t="shared" si="6"/>
        <v>0</v>
      </c>
      <c r="BV40">
        <f t="shared" si="7"/>
        <v>0</v>
      </c>
      <c r="BW40">
        <f t="shared" si="8"/>
        <v>0</v>
      </c>
    </row>
    <row r="41" spans="73:75" x14ac:dyDescent="0.25">
      <c r="BU41">
        <f t="shared" si="6"/>
        <v>0</v>
      </c>
      <c r="BV41">
        <f t="shared" si="7"/>
        <v>0</v>
      </c>
      <c r="BW41">
        <f t="shared" si="8"/>
        <v>0</v>
      </c>
    </row>
    <row r="42" spans="73:75" x14ac:dyDescent="0.25">
      <c r="BU42">
        <f t="shared" si="6"/>
        <v>0</v>
      </c>
      <c r="BV42">
        <f t="shared" si="7"/>
        <v>0</v>
      </c>
      <c r="BW42">
        <f t="shared" si="8"/>
        <v>0</v>
      </c>
    </row>
    <row r="43" spans="73:75" x14ac:dyDescent="0.25">
      <c r="BU43">
        <f t="shared" si="6"/>
        <v>0</v>
      </c>
      <c r="BV43">
        <f t="shared" si="7"/>
        <v>0</v>
      </c>
      <c r="BW43">
        <f t="shared" si="8"/>
        <v>0</v>
      </c>
    </row>
    <row r="44" spans="73:75" x14ac:dyDescent="0.25">
      <c r="BU44">
        <f t="shared" si="6"/>
        <v>0</v>
      </c>
      <c r="BV44">
        <f t="shared" si="7"/>
        <v>0</v>
      </c>
      <c r="BW44">
        <f t="shared" si="8"/>
        <v>0</v>
      </c>
    </row>
    <row r="45" spans="73:75" x14ac:dyDescent="0.25">
      <c r="BU45">
        <f t="shared" si="6"/>
        <v>0</v>
      </c>
      <c r="BV45">
        <f t="shared" si="7"/>
        <v>0</v>
      </c>
      <c r="BW45">
        <f t="shared" si="8"/>
        <v>0</v>
      </c>
    </row>
    <row r="46" spans="73:75" x14ac:dyDescent="0.25">
      <c r="BU46">
        <f t="shared" si="6"/>
        <v>0</v>
      </c>
      <c r="BV46">
        <f t="shared" si="7"/>
        <v>0</v>
      </c>
      <c r="BW46">
        <f t="shared" si="8"/>
        <v>0</v>
      </c>
    </row>
    <row r="47" spans="73:75" x14ac:dyDescent="0.25">
      <c r="BU47">
        <f t="shared" si="6"/>
        <v>0</v>
      </c>
      <c r="BV47">
        <f t="shared" si="7"/>
        <v>0</v>
      </c>
      <c r="BW47">
        <f t="shared" si="8"/>
        <v>0</v>
      </c>
    </row>
    <row r="48" spans="73:75" x14ac:dyDescent="0.25">
      <c r="BU48">
        <f t="shared" si="6"/>
        <v>0</v>
      </c>
      <c r="BV48">
        <f t="shared" si="7"/>
        <v>0</v>
      </c>
      <c r="BW48">
        <f t="shared" si="8"/>
        <v>0</v>
      </c>
    </row>
    <row r="49" spans="73:75" x14ac:dyDescent="0.25">
      <c r="BU49">
        <f t="shared" si="6"/>
        <v>0</v>
      </c>
      <c r="BV49">
        <f t="shared" si="7"/>
        <v>0</v>
      </c>
      <c r="BW49">
        <f t="shared" si="8"/>
        <v>0</v>
      </c>
    </row>
    <row r="50" spans="73:75" x14ac:dyDescent="0.25">
      <c r="BU50">
        <f t="shared" si="6"/>
        <v>0</v>
      </c>
      <c r="BV50">
        <f t="shared" si="7"/>
        <v>0</v>
      </c>
      <c r="BW50">
        <f t="shared" si="8"/>
        <v>0</v>
      </c>
    </row>
    <row r="51" spans="73:75" x14ac:dyDescent="0.25">
      <c r="BU51">
        <f t="shared" si="6"/>
        <v>0</v>
      </c>
      <c r="BV51">
        <f t="shared" si="7"/>
        <v>0</v>
      </c>
      <c r="BW51">
        <f t="shared" si="8"/>
        <v>0</v>
      </c>
    </row>
    <row r="52" spans="73:75" x14ac:dyDescent="0.25">
      <c r="BU52">
        <f t="shared" si="6"/>
        <v>0</v>
      </c>
      <c r="BV52">
        <f t="shared" si="7"/>
        <v>0</v>
      </c>
      <c r="BW52">
        <f t="shared" si="8"/>
        <v>0</v>
      </c>
    </row>
    <row r="53" spans="73:75" x14ac:dyDescent="0.25">
      <c r="BU53">
        <f t="shared" si="6"/>
        <v>0</v>
      </c>
      <c r="BV53">
        <f t="shared" si="7"/>
        <v>0</v>
      </c>
      <c r="BW53">
        <f t="shared" si="8"/>
        <v>0</v>
      </c>
    </row>
    <row r="54" spans="73:75" x14ac:dyDescent="0.25">
      <c r="BU54">
        <f t="shared" si="6"/>
        <v>0</v>
      </c>
      <c r="BV54">
        <f t="shared" si="7"/>
        <v>0</v>
      </c>
      <c r="BW54">
        <f t="shared" si="8"/>
        <v>0</v>
      </c>
    </row>
    <row r="55" spans="73:75" x14ac:dyDescent="0.25">
      <c r="BU55">
        <f t="shared" si="6"/>
        <v>0</v>
      </c>
      <c r="BV55">
        <f t="shared" si="7"/>
        <v>0</v>
      </c>
      <c r="BW55">
        <f t="shared" si="8"/>
        <v>0</v>
      </c>
    </row>
    <row r="56" spans="73:75" x14ac:dyDescent="0.25">
      <c r="BU56">
        <f t="shared" si="6"/>
        <v>0</v>
      </c>
      <c r="BV56">
        <f t="shared" si="7"/>
        <v>0</v>
      </c>
      <c r="BW56">
        <f t="shared" si="8"/>
        <v>0</v>
      </c>
    </row>
    <row r="57" spans="73:75" x14ac:dyDescent="0.25">
      <c r="BU57">
        <f t="shared" si="6"/>
        <v>0</v>
      </c>
      <c r="BV57">
        <f t="shared" si="7"/>
        <v>0</v>
      </c>
      <c r="BW57">
        <f t="shared" si="8"/>
        <v>0</v>
      </c>
    </row>
    <row r="58" spans="73:75" x14ac:dyDescent="0.25">
      <c r="BU58">
        <f t="shared" si="6"/>
        <v>0</v>
      </c>
      <c r="BV58">
        <f t="shared" si="7"/>
        <v>0</v>
      </c>
      <c r="BW58">
        <f t="shared" si="8"/>
        <v>0</v>
      </c>
    </row>
    <row r="59" spans="73:75" x14ac:dyDescent="0.25">
      <c r="BU59">
        <f t="shared" si="6"/>
        <v>0</v>
      </c>
      <c r="BV59">
        <f t="shared" si="7"/>
        <v>0</v>
      </c>
      <c r="BW59">
        <f t="shared" si="8"/>
        <v>0</v>
      </c>
    </row>
    <row r="60" spans="73:75" x14ac:dyDescent="0.25">
      <c r="BU60">
        <f t="shared" si="6"/>
        <v>0</v>
      </c>
      <c r="BV60">
        <f t="shared" si="7"/>
        <v>0</v>
      </c>
      <c r="BW60">
        <f t="shared" si="8"/>
        <v>0</v>
      </c>
    </row>
    <row r="61" spans="73:75" x14ac:dyDescent="0.25">
      <c r="BU61">
        <f t="shared" si="6"/>
        <v>0</v>
      </c>
      <c r="BV61">
        <f t="shared" si="7"/>
        <v>0</v>
      </c>
      <c r="BW61">
        <f t="shared" si="8"/>
        <v>0</v>
      </c>
    </row>
    <row r="62" spans="73:75" x14ac:dyDescent="0.25">
      <c r="BU62">
        <f t="shared" si="6"/>
        <v>0</v>
      </c>
      <c r="BV62">
        <f t="shared" si="7"/>
        <v>0</v>
      </c>
      <c r="BW62">
        <f t="shared" si="8"/>
        <v>0</v>
      </c>
    </row>
    <row r="63" spans="73:75" x14ac:dyDescent="0.25">
      <c r="BU63">
        <f t="shared" si="6"/>
        <v>0</v>
      </c>
      <c r="BV63">
        <f t="shared" si="7"/>
        <v>0</v>
      </c>
      <c r="BW63">
        <f t="shared" si="8"/>
        <v>0</v>
      </c>
    </row>
    <row r="64" spans="73:75" x14ac:dyDescent="0.25">
      <c r="BU64">
        <f t="shared" si="6"/>
        <v>0</v>
      </c>
      <c r="BV64">
        <f t="shared" si="7"/>
        <v>0</v>
      </c>
      <c r="BW64">
        <f t="shared" si="8"/>
        <v>0</v>
      </c>
    </row>
    <row r="65" spans="73:75" x14ac:dyDescent="0.25">
      <c r="BU65">
        <f t="shared" si="6"/>
        <v>0</v>
      </c>
      <c r="BV65">
        <f t="shared" si="7"/>
        <v>0</v>
      </c>
      <c r="BW65">
        <f t="shared" si="8"/>
        <v>0</v>
      </c>
    </row>
    <row r="66" spans="73:75" x14ac:dyDescent="0.25">
      <c r="BU66">
        <f t="shared" si="6"/>
        <v>0</v>
      </c>
      <c r="BV66">
        <f t="shared" si="7"/>
        <v>0</v>
      </c>
      <c r="BW66">
        <f t="shared" si="8"/>
        <v>0</v>
      </c>
    </row>
    <row r="67" spans="73:75" x14ac:dyDescent="0.25">
      <c r="BU67">
        <f t="shared" si="6"/>
        <v>0</v>
      </c>
      <c r="BV67">
        <f t="shared" si="7"/>
        <v>0</v>
      </c>
      <c r="BW67">
        <f t="shared" si="8"/>
        <v>0</v>
      </c>
    </row>
    <row r="68" spans="73:75" x14ac:dyDescent="0.25">
      <c r="BU68">
        <f t="shared" si="6"/>
        <v>0</v>
      </c>
      <c r="BV68">
        <f t="shared" si="7"/>
        <v>0</v>
      </c>
      <c r="BW68">
        <f t="shared" si="8"/>
        <v>0</v>
      </c>
    </row>
    <row r="69" spans="73:75" x14ac:dyDescent="0.25">
      <c r="BU69">
        <f t="shared" si="6"/>
        <v>0</v>
      </c>
      <c r="BV69">
        <f t="shared" si="7"/>
        <v>0</v>
      </c>
      <c r="BW69">
        <f t="shared" si="8"/>
        <v>0</v>
      </c>
    </row>
    <row r="70" spans="73:75" x14ac:dyDescent="0.25">
      <c r="BU70">
        <f t="shared" si="6"/>
        <v>0</v>
      </c>
      <c r="BV70">
        <f t="shared" si="7"/>
        <v>0</v>
      </c>
      <c r="BW70">
        <f t="shared" si="8"/>
        <v>0</v>
      </c>
    </row>
    <row r="71" spans="73:75" x14ac:dyDescent="0.25">
      <c r="BU71">
        <f t="shared" si="6"/>
        <v>0</v>
      </c>
      <c r="BV71">
        <f t="shared" si="7"/>
        <v>0</v>
      </c>
      <c r="BW71">
        <f t="shared" si="8"/>
        <v>0</v>
      </c>
    </row>
    <row r="72" spans="73:75" x14ac:dyDescent="0.25">
      <c r="BU72">
        <f t="shared" si="6"/>
        <v>0</v>
      </c>
      <c r="BV72">
        <f t="shared" si="7"/>
        <v>0</v>
      </c>
      <c r="BW72">
        <f t="shared" si="8"/>
        <v>0</v>
      </c>
    </row>
    <row r="73" spans="73:75" x14ac:dyDescent="0.25">
      <c r="BU73">
        <f t="shared" si="6"/>
        <v>0</v>
      </c>
      <c r="BV73">
        <f t="shared" si="7"/>
        <v>0</v>
      </c>
      <c r="BW73">
        <f t="shared" si="8"/>
        <v>0</v>
      </c>
    </row>
    <row r="74" spans="73:75" x14ac:dyDescent="0.25">
      <c r="BU74">
        <f t="shared" ref="BU74:BU106" si="19">BQ74</f>
        <v>0</v>
      </c>
      <c r="BV74">
        <f t="shared" ref="BV74:BV106" si="20">BR74</f>
        <v>0</v>
      </c>
      <c r="BW74">
        <f t="shared" ref="BW74:BW106" si="21">BS74</f>
        <v>0</v>
      </c>
    </row>
    <row r="75" spans="73:75" x14ac:dyDescent="0.25">
      <c r="BU75">
        <f t="shared" si="19"/>
        <v>0</v>
      </c>
      <c r="BV75">
        <f t="shared" si="20"/>
        <v>0</v>
      </c>
      <c r="BW75">
        <f t="shared" si="21"/>
        <v>0</v>
      </c>
    </row>
    <row r="76" spans="73:75" x14ac:dyDescent="0.25">
      <c r="BU76">
        <f t="shared" si="19"/>
        <v>0</v>
      </c>
      <c r="BV76">
        <f t="shared" si="20"/>
        <v>0</v>
      </c>
      <c r="BW76">
        <f t="shared" si="21"/>
        <v>0</v>
      </c>
    </row>
    <row r="77" spans="73:75" x14ac:dyDescent="0.25">
      <c r="BU77">
        <f t="shared" si="19"/>
        <v>0</v>
      </c>
      <c r="BV77">
        <f t="shared" si="20"/>
        <v>0</v>
      </c>
      <c r="BW77">
        <f t="shared" si="21"/>
        <v>0</v>
      </c>
    </row>
    <row r="78" spans="73:75" x14ac:dyDescent="0.25">
      <c r="BU78">
        <f t="shared" si="19"/>
        <v>0</v>
      </c>
      <c r="BV78">
        <f t="shared" si="20"/>
        <v>0</v>
      </c>
      <c r="BW78">
        <f t="shared" si="21"/>
        <v>0</v>
      </c>
    </row>
    <row r="79" spans="73:75" x14ac:dyDescent="0.25">
      <c r="BU79">
        <f t="shared" si="19"/>
        <v>0</v>
      </c>
      <c r="BV79">
        <f t="shared" si="20"/>
        <v>0</v>
      </c>
      <c r="BW79">
        <f t="shared" si="21"/>
        <v>0</v>
      </c>
    </row>
    <row r="80" spans="73:75" x14ac:dyDescent="0.25">
      <c r="BU80">
        <f t="shared" si="19"/>
        <v>0</v>
      </c>
      <c r="BV80">
        <f t="shared" si="20"/>
        <v>0</v>
      </c>
      <c r="BW80">
        <f t="shared" si="21"/>
        <v>0</v>
      </c>
    </row>
    <row r="81" spans="73:75" x14ac:dyDescent="0.25">
      <c r="BU81">
        <f t="shared" si="19"/>
        <v>0</v>
      </c>
      <c r="BV81">
        <f t="shared" si="20"/>
        <v>0</v>
      </c>
      <c r="BW81">
        <f t="shared" si="21"/>
        <v>0</v>
      </c>
    </row>
    <row r="82" spans="73:75" x14ac:dyDescent="0.25">
      <c r="BU82">
        <f t="shared" si="19"/>
        <v>0</v>
      </c>
      <c r="BV82">
        <f t="shared" si="20"/>
        <v>0</v>
      </c>
      <c r="BW82">
        <f t="shared" si="21"/>
        <v>0</v>
      </c>
    </row>
    <row r="83" spans="73:75" x14ac:dyDescent="0.25">
      <c r="BU83">
        <f t="shared" si="19"/>
        <v>0</v>
      </c>
      <c r="BV83">
        <f t="shared" si="20"/>
        <v>0</v>
      </c>
      <c r="BW83">
        <f t="shared" si="21"/>
        <v>0</v>
      </c>
    </row>
    <row r="84" spans="73:75" x14ac:dyDescent="0.25">
      <c r="BU84">
        <f t="shared" si="19"/>
        <v>0</v>
      </c>
      <c r="BV84">
        <f t="shared" si="20"/>
        <v>0</v>
      </c>
      <c r="BW84">
        <f t="shared" si="21"/>
        <v>0</v>
      </c>
    </row>
    <row r="85" spans="73:75" x14ac:dyDescent="0.25">
      <c r="BU85">
        <f t="shared" si="19"/>
        <v>0</v>
      </c>
      <c r="BV85">
        <f t="shared" si="20"/>
        <v>0</v>
      </c>
      <c r="BW85">
        <f t="shared" si="21"/>
        <v>0</v>
      </c>
    </row>
    <row r="86" spans="73:75" x14ac:dyDescent="0.25">
      <c r="BU86">
        <f t="shared" si="19"/>
        <v>0</v>
      </c>
      <c r="BV86">
        <f t="shared" si="20"/>
        <v>0</v>
      </c>
      <c r="BW86">
        <f t="shared" si="21"/>
        <v>0</v>
      </c>
    </row>
    <row r="87" spans="73:75" x14ac:dyDescent="0.25">
      <c r="BU87">
        <f t="shared" si="19"/>
        <v>0</v>
      </c>
      <c r="BV87">
        <f t="shared" si="20"/>
        <v>0</v>
      </c>
      <c r="BW87">
        <f t="shared" si="21"/>
        <v>0</v>
      </c>
    </row>
    <row r="88" spans="73:75" x14ac:dyDescent="0.25">
      <c r="BU88">
        <f t="shared" si="19"/>
        <v>0</v>
      </c>
      <c r="BV88">
        <f t="shared" si="20"/>
        <v>0</v>
      </c>
      <c r="BW88">
        <f t="shared" si="21"/>
        <v>0</v>
      </c>
    </row>
    <row r="89" spans="73:75" x14ac:dyDescent="0.25">
      <c r="BU89">
        <f t="shared" si="19"/>
        <v>0</v>
      </c>
      <c r="BV89">
        <f t="shared" si="20"/>
        <v>0</v>
      </c>
      <c r="BW89">
        <f t="shared" si="21"/>
        <v>0</v>
      </c>
    </row>
    <row r="90" spans="73:75" x14ac:dyDescent="0.25">
      <c r="BU90">
        <f t="shared" si="19"/>
        <v>0</v>
      </c>
      <c r="BV90">
        <f t="shared" si="20"/>
        <v>0</v>
      </c>
      <c r="BW90">
        <f t="shared" si="21"/>
        <v>0</v>
      </c>
    </row>
    <row r="91" spans="73:75" x14ac:dyDescent="0.25">
      <c r="BU91">
        <f t="shared" si="19"/>
        <v>0</v>
      </c>
      <c r="BV91">
        <f t="shared" si="20"/>
        <v>0</v>
      </c>
      <c r="BW91">
        <f t="shared" si="21"/>
        <v>0</v>
      </c>
    </row>
    <row r="92" spans="73:75" x14ac:dyDescent="0.25">
      <c r="BU92">
        <f t="shared" si="19"/>
        <v>0</v>
      </c>
      <c r="BV92">
        <f t="shared" si="20"/>
        <v>0</v>
      </c>
      <c r="BW92">
        <f t="shared" si="21"/>
        <v>0</v>
      </c>
    </row>
    <row r="93" spans="73:75" x14ac:dyDescent="0.25">
      <c r="BU93">
        <f t="shared" si="19"/>
        <v>0</v>
      </c>
      <c r="BV93">
        <f t="shared" si="20"/>
        <v>0</v>
      </c>
      <c r="BW93">
        <f t="shared" si="21"/>
        <v>0</v>
      </c>
    </row>
    <row r="94" spans="73:75" x14ac:dyDescent="0.25">
      <c r="BU94">
        <f t="shared" si="19"/>
        <v>0</v>
      </c>
      <c r="BV94">
        <f t="shared" si="20"/>
        <v>0</v>
      </c>
      <c r="BW94">
        <f t="shared" si="21"/>
        <v>0</v>
      </c>
    </row>
    <row r="95" spans="73:75" x14ac:dyDescent="0.25">
      <c r="BU95">
        <f t="shared" si="19"/>
        <v>0</v>
      </c>
      <c r="BV95">
        <f t="shared" si="20"/>
        <v>0</v>
      </c>
      <c r="BW95">
        <f t="shared" si="21"/>
        <v>0</v>
      </c>
    </row>
    <row r="96" spans="73:75" x14ac:dyDescent="0.25">
      <c r="BU96">
        <f t="shared" si="19"/>
        <v>0</v>
      </c>
      <c r="BV96">
        <f t="shared" si="20"/>
        <v>0</v>
      </c>
      <c r="BW96">
        <f t="shared" si="21"/>
        <v>0</v>
      </c>
    </row>
    <row r="97" spans="73:75" x14ac:dyDescent="0.25">
      <c r="BU97">
        <f t="shared" si="19"/>
        <v>0</v>
      </c>
      <c r="BV97">
        <f t="shared" si="20"/>
        <v>0</v>
      </c>
      <c r="BW97">
        <f t="shared" si="21"/>
        <v>0</v>
      </c>
    </row>
    <row r="98" spans="73:75" x14ac:dyDescent="0.25">
      <c r="BU98">
        <f t="shared" si="19"/>
        <v>0</v>
      </c>
      <c r="BV98">
        <f t="shared" si="20"/>
        <v>0</v>
      </c>
      <c r="BW98">
        <f t="shared" si="21"/>
        <v>0</v>
      </c>
    </row>
    <row r="99" spans="73:75" x14ac:dyDescent="0.25">
      <c r="BU99">
        <f t="shared" si="19"/>
        <v>0</v>
      </c>
      <c r="BV99">
        <f t="shared" si="20"/>
        <v>0</v>
      </c>
      <c r="BW99">
        <f t="shared" si="21"/>
        <v>0</v>
      </c>
    </row>
    <row r="100" spans="73:75" x14ac:dyDescent="0.25">
      <c r="BU100">
        <f t="shared" si="19"/>
        <v>0</v>
      </c>
      <c r="BV100">
        <f t="shared" si="20"/>
        <v>0</v>
      </c>
      <c r="BW100">
        <f t="shared" si="21"/>
        <v>0</v>
      </c>
    </row>
    <row r="101" spans="73:75" x14ac:dyDescent="0.25">
      <c r="BU101">
        <f t="shared" si="19"/>
        <v>0</v>
      </c>
      <c r="BV101">
        <f t="shared" si="20"/>
        <v>0</v>
      </c>
      <c r="BW101">
        <f t="shared" si="21"/>
        <v>0</v>
      </c>
    </row>
    <row r="102" spans="73:75" x14ac:dyDescent="0.25">
      <c r="BU102">
        <f t="shared" si="19"/>
        <v>0</v>
      </c>
      <c r="BV102">
        <f t="shared" si="20"/>
        <v>0</v>
      </c>
      <c r="BW102">
        <f t="shared" si="21"/>
        <v>0</v>
      </c>
    </row>
    <row r="103" spans="73:75" x14ac:dyDescent="0.25">
      <c r="BU103">
        <f t="shared" si="19"/>
        <v>0</v>
      </c>
      <c r="BV103">
        <f t="shared" si="20"/>
        <v>0</v>
      </c>
      <c r="BW103">
        <f t="shared" si="21"/>
        <v>0</v>
      </c>
    </row>
    <row r="104" spans="73:75" x14ac:dyDescent="0.25">
      <c r="BU104">
        <f t="shared" si="19"/>
        <v>0</v>
      </c>
      <c r="BV104">
        <f t="shared" si="20"/>
        <v>0</v>
      </c>
      <c r="BW104">
        <f t="shared" si="21"/>
        <v>0</v>
      </c>
    </row>
    <row r="105" spans="73:75" x14ac:dyDescent="0.25">
      <c r="BU105">
        <f t="shared" si="19"/>
        <v>0</v>
      </c>
      <c r="BV105">
        <f t="shared" si="20"/>
        <v>0</v>
      </c>
      <c r="BW105">
        <f t="shared" si="21"/>
        <v>0</v>
      </c>
    </row>
    <row r="106" spans="73:75" x14ac:dyDescent="0.25">
      <c r="BU106">
        <f t="shared" si="19"/>
        <v>0</v>
      </c>
      <c r="BV106">
        <f t="shared" si="20"/>
        <v>0</v>
      </c>
      <c r="BW106">
        <f t="shared" si="21"/>
        <v>0</v>
      </c>
    </row>
  </sheetData>
  <pageMargins left="0.7" right="0.7" top="0.75" bottom="0.75" header="0.3" footer="0.3"/>
  <drawing r:id="rId16"/>
  <extLst>
    <ext xmlns:x14="http://schemas.microsoft.com/office/spreadsheetml/2009/9/main" uri="{A8765BA9-456A-4dab-B4F3-ACF838C121DE}">
      <x14:slicerList>
        <x14:slicer r:id="rId1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6B088-7019-42F9-8F15-FD08B02710DA}">
  <sheetPr codeName="Sheet7"/>
  <dimension ref="C4:Q18"/>
  <sheetViews>
    <sheetView showGridLines="0" workbookViewId="0">
      <selection activeCell="E5" sqref="E5"/>
    </sheetView>
  </sheetViews>
  <sheetFormatPr defaultRowHeight="15" x14ac:dyDescent="0.25"/>
  <cols>
    <col min="8" max="17" width="2.42578125" customWidth="1"/>
  </cols>
  <sheetData>
    <row r="4" spans="3:17" ht="18.75" x14ac:dyDescent="0.3">
      <c r="D4" t="s">
        <v>101</v>
      </c>
      <c r="E4" s="43">
        <f>GETPIVOTDATA("[Measures].[PROFIT MARGIN]",'analysis 3'!$AF$11,"[dim_customer].[Gender]","[dim_customer].[Gender].&amp;[Male]")</f>
        <v>0.52062796214561402</v>
      </c>
      <c r="F4" s="25"/>
      <c r="G4" s="25"/>
    </row>
    <row r="5" spans="3:17" ht="18.75" x14ac:dyDescent="0.3">
      <c r="D5" t="s">
        <v>102</v>
      </c>
      <c r="E5" s="43">
        <f>GETPIVOTDATA("[Measures].[PROFIT MARGIN]",'analysis 3'!$AF$11,"[dim_customer].[Gender]","[dim_customer].[Gender].&amp;[Female]")</f>
        <v>0.47937203785438498</v>
      </c>
      <c r="F5" s="25"/>
      <c r="G5" s="25"/>
    </row>
    <row r="8" spans="3:17" x14ac:dyDescent="0.25">
      <c r="C8" s="7" t="s">
        <v>103</v>
      </c>
    </row>
    <row r="9" spans="3:17" ht="9.9499999999999993" customHeight="1" x14ac:dyDescent="0.25">
      <c r="C9" t="s">
        <v>104</v>
      </c>
      <c r="H9" s="44" t="str" cm="1">
        <f t="array" ref="H9:Q18">IF(_xlfn._xlws.SORT(_xlfn.SEQUENCE(10,10),,-1)/100&gt;E4,C10,C9)</f>
        <v>■</v>
      </c>
      <c r="I9" s="44" t="str">
        <v>■</v>
      </c>
      <c r="J9" s="44" t="str">
        <v>■</v>
      </c>
      <c r="K9" s="44" t="str">
        <v>■</v>
      </c>
      <c r="L9" s="44" t="str">
        <v>■</v>
      </c>
      <c r="M9" s="44" t="str">
        <v>■</v>
      </c>
      <c r="N9" s="44" t="str">
        <v>■</v>
      </c>
      <c r="O9" s="44" t="str">
        <v>■</v>
      </c>
      <c r="P9" s="44" t="str">
        <v>■</v>
      </c>
      <c r="Q9" s="44" t="str">
        <v>■</v>
      </c>
    </row>
    <row r="10" spans="3:17" ht="9.9499999999999993" customHeight="1" x14ac:dyDescent="0.25">
      <c r="C10" t="s">
        <v>105</v>
      </c>
      <c r="H10" s="44" t="str">
        <v>■</v>
      </c>
      <c r="I10" s="44" t="str">
        <v>■</v>
      </c>
      <c r="J10" s="44" t="str">
        <v>■</v>
      </c>
      <c r="K10" s="44" t="str">
        <v>■</v>
      </c>
      <c r="L10" s="44" t="str">
        <v>■</v>
      </c>
      <c r="M10" s="44" t="str">
        <v>■</v>
      </c>
      <c r="N10" s="44" t="str">
        <v>■</v>
      </c>
      <c r="O10" s="44" t="str">
        <v>■</v>
      </c>
      <c r="P10" s="44" t="str">
        <v>■</v>
      </c>
      <c r="Q10" s="44" t="str">
        <v>■</v>
      </c>
    </row>
    <row r="11" spans="3:17" ht="9.9499999999999993" customHeight="1" x14ac:dyDescent="0.25">
      <c r="H11" s="44" t="str">
        <v>■</v>
      </c>
      <c r="I11" s="44" t="str">
        <v>■</v>
      </c>
      <c r="J11" s="44" t="str">
        <v>■</v>
      </c>
      <c r="K11" s="44" t="str">
        <v>■</v>
      </c>
      <c r="L11" s="44" t="str">
        <v>■</v>
      </c>
      <c r="M11" s="44" t="str">
        <v>■</v>
      </c>
      <c r="N11" s="44" t="str">
        <v>■</v>
      </c>
      <c r="O11" s="44" t="str">
        <v>■</v>
      </c>
      <c r="P11" s="44" t="str">
        <v>■</v>
      </c>
      <c r="Q11" s="44" t="str">
        <v>■</v>
      </c>
    </row>
    <row r="12" spans="3:17" ht="9.9499999999999993" customHeight="1" x14ac:dyDescent="0.25">
      <c r="H12" s="44" t="str">
        <v>■</v>
      </c>
      <c r="I12" s="44" t="str">
        <v>■</v>
      </c>
      <c r="J12" s="44" t="str">
        <v>■</v>
      </c>
      <c r="K12" s="44" t="str">
        <v>■</v>
      </c>
      <c r="L12" s="44" t="str">
        <v>■</v>
      </c>
      <c r="M12" s="44" t="str">
        <v>■</v>
      </c>
      <c r="N12" s="44" t="str">
        <v>■</v>
      </c>
      <c r="O12" s="44" t="str">
        <v>■</v>
      </c>
      <c r="P12" s="44" t="str">
        <v>■</v>
      </c>
      <c r="Q12" s="44" t="str">
        <v>■</v>
      </c>
    </row>
    <row r="13" spans="3:17" ht="9.9499999999999993" customHeight="1" x14ac:dyDescent="0.25">
      <c r="H13" s="44" t="str">
        <v>●</v>
      </c>
      <c r="I13" s="44" t="str">
        <v>●</v>
      </c>
      <c r="J13" s="44" t="str">
        <v>■</v>
      </c>
      <c r="K13" s="44" t="str">
        <v>■</v>
      </c>
      <c r="L13" s="44" t="str">
        <v>■</v>
      </c>
      <c r="M13" s="44" t="str">
        <v>■</v>
      </c>
      <c r="N13" s="44" t="str">
        <v>■</v>
      </c>
      <c r="O13" s="44" t="str">
        <v>■</v>
      </c>
      <c r="P13" s="44" t="str">
        <v>■</v>
      </c>
      <c r="Q13" s="44" t="str">
        <v>■</v>
      </c>
    </row>
    <row r="14" spans="3:17" ht="9.9499999999999993" customHeight="1" x14ac:dyDescent="0.25">
      <c r="H14" s="44" t="str">
        <v>●</v>
      </c>
      <c r="I14" s="44" t="str">
        <v>●</v>
      </c>
      <c r="J14" s="44" t="str">
        <v>●</v>
      </c>
      <c r="K14" s="44" t="str">
        <v>●</v>
      </c>
      <c r="L14" s="44" t="str">
        <v>●</v>
      </c>
      <c r="M14" s="44" t="str">
        <v>●</v>
      </c>
      <c r="N14" s="44" t="str">
        <v>●</v>
      </c>
      <c r="O14" s="44" t="str">
        <v>●</v>
      </c>
      <c r="P14" s="44" t="str">
        <v>●</v>
      </c>
      <c r="Q14" s="44" t="str">
        <v>●</v>
      </c>
    </row>
    <row r="15" spans="3:17" ht="9.9499999999999993" customHeight="1" x14ac:dyDescent="0.25">
      <c r="H15" s="44" t="str">
        <v>●</v>
      </c>
      <c r="I15" s="44" t="str">
        <v>●</v>
      </c>
      <c r="J15" s="44" t="str">
        <v>●</v>
      </c>
      <c r="K15" s="44" t="str">
        <v>●</v>
      </c>
      <c r="L15" s="44" t="str">
        <v>●</v>
      </c>
      <c r="M15" s="44" t="str">
        <v>●</v>
      </c>
      <c r="N15" s="44" t="str">
        <v>●</v>
      </c>
      <c r="O15" s="44" t="str">
        <v>●</v>
      </c>
      <c r="P15" s="44" t="str">
        <v>●</v>
      </c>
      <c r="Q15" s="44" t="str">
        <v>●</v>
      </c>
    </row>
    <row r="16" spans="3:17" ht="9.9499999999999993" customHeight="1" x14ac:dyDescent="0.25">
      <c r="H16" s="44" t="str">
        <v>●</v>
      </c>
      <c r="I16" s="44" t="str">
        <v>●</v>
      </c>
      <c r="J16" s="44" t="str">
        <v>●</v>
      </c>
      <c r="K16" s="44" t="str">
        <v>●</v>
      </c>
      <c r="L16" s="44" t="str">
        <v>●</v>
      </c>
      <c r="M16" s="44" t="str">
        <v>●</v>
      </c>
      <c r="N16" s="44" t="str">
        <v>●</v>
      </c>
      <c r="O16" s="44" t="str">
        <v>●</v>
      </c>
      <c r="P16" s="44" t="str">
        <v>●</v>
      </c>
      <c r="Q16" s="44" t="str">
        <v>●</v>
      </c>
    </row>
    <row r="17" spans="8:17" ht="9.9499999999999993" customHeight="1" x14ac:dyDescent="0.25">
      <c r="H17" s="44" t="str">
        <v>●</v>
      </c>
      <c r="I17" s="44" t="str">
        <v>●</v>
      </c>
      <c r="J17" s="44" t="str">
        <v>●</v>
      </c>
      <c r="K17" s="44" t="str">
        <v>●</v>
      </c>
      <c r="L17" s="44" t="str">
        <v>●</v>
      </c>
      <c r="M17" s="44" t="str">
        <v>●</v>
      </c>
      <c r="N17" s="44" t="str">
        <v>●</v>
      </c>
      <c r="O17" s="44" t="str">
        <v>●</v>
      </c>
      <c r="P17" s="44" t="str">
        <v>●</v>
      </c>
      <c r="Q17" s="44" t="str">
        <v>●</v>
      </c>
    </row>
    <row r="18" spans="8:17" ht="9.9499999999999993" customHeight="1" x14ac:dyDescent="0.25">
      <c r="H18" s="44" t="str">
        <v>●</v>
      </c>
      <c r="I18" s="44" t="str">
        <v>●</v>
      </c>
      <c r="J18" s="44" t="str">
        <v>●</v>
      </c>
      <c r="K18" s="44" t="str">
        <v>●</v>
      </c>
      <c r="L18" s="44" t="str">
        <v>●</v>
      </c>
      <c r="M18" s="44" t="str">
        <v>●</v>
      </c>
      <c r="N18" s="44" t="str">
        <v>●</v>
      </c>
      <c r="O18" s="44" t="str">
        <v>●</v>
      </c>
      <c r="P18" s="44" t="str">
        <v>●</v>
      </c>
      <c r="Q18" s="44" t="str">
        <v>●</v>
      </c>
    </row>
  </sheetData>
  <conditionalFormatting sqref="H9:Q18">
    <cfRule type="expression" dxfId="8" priority="1">
      <formula>H9&lt;&gt;$C$9</formula>
    </cfRule>
    <cfRule type="expression" dxfId="7" priority="2">
      <formula>H9&lt;&gt;$C$10</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0D017-D0EB-4791-B89D-E352D5334D4F}">
  <sheetPr codeName="Sheet8"/>
  <dimension ref="A2:N33"/>
  <sheetViews>
    <sheetView showGridLines="0" workbookViewId="0">
      <selection activeCell="O22" sqref="O22"/>
    </sheetView>
  </sheetViews>
  <sheetFormatPr defaultRowHeight="15" x14ac:dyDescent="0.25"/>
  <cols>
    <col min="5" max="14" width="1.5703125" customWidth="1"/>
  </cols>
  <sheetData>
    <row r="2" spans="1:14" x14ac:dyDescent="0.25">
      <c r="A2" t="s">
        <v>46</v>
      </c>
      <c r="B2" s="25">
        <f>GETPIVOTDATA("[__Xl2].[Measures].[TOTAL REVENUE]",'analysis 2'!$V$1,"[Date].[week type]","[Date].[week type].&amp;[weekend]")</f>
        <v>0.26041912380599336</v>
      </c>
      <c r="C2" s="6">
        <f>GETPIVOTDATA("[Measures].[TOTAL REVENUE]",'analysis 2'!$V$1,"[Date].[week type]","[Date].[week type].&amp;[weekend]")</f>
        <v>141953.2300000001</v>
      </c>
    </row>
    <row r="3" spans="1:14" x14ac:dyDescent="0.25">
      <c r="A3" t="s">
        <v>47</v>
      </c>
      <c r="B3" s="25">
        <f>GETPIVOTDATA("[__Xl2].[Measures].[TOTAL REVENUE]",'analysis 2'!$V$1,"[Date].[week type]","[Date].[week type].&amp;[weekday]")</f>
        <v>0.73958087619400714</v>
      </c>
      <c r="C3" s="6">
        <f>GETPIVOTDATA("[Measures].[TOTAL REVENUE]",'analysis 2'!$V$1,"[Date].[week type]","[Date].[week type].&amp;[weekday]")</f>
        <v>403142.03</v>
      </c>
    </row>
    <row r="11" spans="1:14" x14ac:dyDescent="0.25">
      <c r="C11" t="s">
        <v>46</v>
      </c>
    </row>
    <row r="12" spans="1:14" ht="7.5" customHeight="1" thickBot="1" x14ac:dyDescent="0.3">
      <c r="E12" s="26">
        <f>E13+10</f>
        <v>91</v>
      </c>
      <c r="F12" s="27">
        <f t="shared" ref="F12:F19" si="0">F13+10</f>
        <v>92</v>
      </c>
      <c r="G12" s="27">
        <f t="shared" ref="G12:G19" si="1">G13+10</f>
        <v>93</v>
      </c>
      <c r="H12" s="27">
        <f t="shared" ref="H12:H19" si="2">H13+10</f>
        <v>94</v>
      </c>
      <c r="I12" s="27">
        <f t="shared" ref="I12:I19" si="3">I13+10</f>
        <v>95</v>
      </c>
      <c r="J12" s="27">
        <f t="shared" ref="J12:J19" si="4">J13+10</f>
        <v>96</v>
      </c>
      <c r="K12" s="27">
        <f t="shared" ref="K12:K19" si="5">K13+10</f>
        <v>97</v>
      </c>
      <c r="L12" s="27">
        <f t="shared" ref="L12:L19" si="6">L13+10</f>
        <v>98</v>
      </c>
      <c r="M12" s="27">
        <f t="shared" ref="M12:M19" si="7">M13+10</f>
        <v>99</v>
      </c>
      <c r="N12" s="28">
        <f t="shared" ref="N12:N19" si="8">N13+10</f>
        <v>100</v>
      </c>
    </row>
    <row r="13" spans="1:14" ht="7.5" customHeight="1" thickBot="1" x14ac:dyDescent="0.3">
      <c r="E13" s="29">
        <f t="shared" ref="E13:E19" si="9">E14+10</f>
        <v>81</v>
      </c>
      <c r="F13" s="30">
        <f t="shared" si="0"/>
        <v>82</v>
      </c>
      <c r="G13" s="30">
        <f t="shared" si="1"/>
        <v>83</v>
      </c>
      <c r="H13" s="30">
        <f t="shared" si="2"/>
        <v>84</v>
      </c>
      <c r="I13" s="30">
        <f t="shared" si="3"/>
        <v>85</v>
      </c>
      <c r="J13" s="30">
        <f t="shared" si="4"/>
        <v>86</v>
      </c>
      <c r="K13" s="30">
        <f t="shared" si="5"/>
        <v>87</v>
      </c>
      <c r="L13" s="30">
        <f t="shared" si="6"/>
        <v>88</v>
      </c>
      <c r="M13" s="30">
        <f t="shared" si="7"/>
        <v>89</v>
      </c>
      <c r="N13" s="31">
        <f t="shared" si="8"/>
        <v>90</v>
      </c>
    </row>
    <row r="14" spans="1:14" ht="7.5" customHeight="1" thickBot="1" x14ac:dyDescent="0.3">
      <c r="E14" s="29">
        <f t="shared" si="9"/>
        <v>71</v>
      </c>
      <c r="F14" s="30">
        <f t="shared" si="0"/>
        <v>72</v>
      </c>
      <c r="G14" s="30">
        <f t="shared" si="1"/>
        <v>73</v>
      </c>
      <c r="H14" s="30">
        <f t="shared" si="2"/>
        <v>74</v>
      </c>
      <c r="I14" s="30">
        <f t="shared" si="3"/>
        <v>75</v>
      </c>
      <c r="J14" s="30">
        <f t="shared" si="4"/>
        <v>76</v>
      </c>
      <c r="K14" s="30">
        <f t="shared" si="5"/>
        <v>77</v>
      </c>
      <c r="L14" s="30">
        <f t="shared" si="6"/>
        <v>78</v>
      </c>
      <c r="M14" s="30">
        <f t="shared" si="7"/>
        <v>79</v>
      </c>
      <c r="N14" s="31">
        <f t="shared" si="8"/>
        <v>80</v>
      </c>
    </row>
    <row r="15" spans="1:14" ht="7.5" customHeight="1" thickBot="1" x14ac:dyDescent="0.3">
      <c r="E15" s="29">
        <f t="shared" si="9"/>
        <v>61</v>
      </c>
      <c r="F15" s="30">
        <f t="shared" si="0"/>
        <v>62</v>
      </c>
      <c r="G15" s="30">
        <f t="shared" si="1"/>
        <v>63</v>
      </c>
      <c r="H15" s="30">
        <f t="shared" si="2"/>
        <v>64</v>
      </c>
      <c r="I15" s="30">
        <f t="shared" si="3"/>
        <v>65</v>
      </c>
      <c r="J15" s="30">
        <f t="shared" si="4"/>
        <v>66</v>
      </c>
      <c r="K15" s="30">
        <f t="shared" si="5"/>
        <v>67</v>
      </c>
      <c r="L15" s="30">
        <f t="shared" si="6"/>
        <v>68</v>
      </c>
      <c r="M15" s="30">
        <f t="shared" si="7"/>
        <v>69</v>
      </c>
      <c r="N15" s="31">
        <f t="shared" si="8"/>
        <v>70</v>
      </c>
    </row>
    <row r="16" spans="1:14" ht="7.5" customHeight="1" thickBot="1" x14ac:dyDescent="0.3">
      <c r="E16" s="29">
        <f t="shared" si="9"/>
        <v>51</v>
      </c>
      <c r="F16" s="30">
        <f t="shared" si="0"/>
        <v>52</v>
      </c>
      <c r="G16" s="30">
        <f t="shared" si="1"/>
        <v>53</v>
      </c>
      <c r="H16" s="30">
        <f t="shared" si="2"/>
        <v>54</v>
      </c>
      <c r="I16" s="30">
        <f t="shared" si="3"/>
        <v>55</v>
      </c>
      <c r="J16" s="30">
        <f t="shared" si="4"/>
        <v>56</v>
      </c>
      <c r="K16" s="30">
        <f t="shared" si="5"/>
        <v>57</v>
      </c>
      <c r="L16" s="30">
        <f t="shared" si="6"/>
        <v>58</v>
      </c>
      <c r="M16" s="30">
        <f t="shared" si="7"/>
        <v>59</v>
      </c>
      <c r="N16" s="31">
        <f t="shared" si="8"/>
        <v>60</v>
      </c>
    </row>
    <row r="17" spans="3:14" ht="7.5" customHeight="1" thickBot="1" x14ac:dyDescent="0.3">
      <c r="E17" s="29">
        <f t="shared" si="9"/>
        <v>41</v>
      </c>
      <c r="F17" s="30">
        <f t="shared" si="0"/>
        <v>42</v>
      </c>
      <c r="G17" s="30">
        <f t="shared" si="1"/>
        <v>43</v>
      </c>
      <c r="H17" s="30">
        <f t="shared" si="2"/>
        <v>44</v>
      </c>
      <c r="I17" s="30">
        <f t="shared" si="3"/>
        <v>45</v>
      </c>
      <c r="J17" s="30">
        <f t="shared" si="4"/>
        <v>46</v>
      </c>
      <c r="K17" s="30">
        <f t="shared" si="5"/>
        <v>47</v>
      </c>
      <c r="L17" s="30">
        <f t="shared" si="6"/>
        <v>48</v>
      </c>
      <c r="M17" s="30">
        <f t="shared" si="7"/>
        <v>49</v>
      </c>
      <c r="N17" s="31">
        <f t="shared" si="8"/>
        <v>50</v>
      </c>
    </row>
    <row r="18" spans="3:14" ht="7.5" customHeight="1" thickBot="1" x14ac:dyDescent="0.3">
      <c r="E18" s="29">
        <f t="shared" si="9"/>
        <v>31</v>
      </c>
      <c r="F18" s="30">
        <f t="shared" si="0"/>
        <v>32</v>
      </c>
      <c r="G18" s="30">
        <f t="shared" si="1"/>
        <v>33</v>
      </c>
      <c r="H18" s="30">
        <f t="shared" si="2"/>
        <v>34</v>
      </c>
      <c r="I18" s="30">
        <f t="shared" si="3"/>
        <v>35</v>
      </c>
      <c r="J18" s="30">
        <f t="shared" si="4"/>
        <v>36</v>
      </c>
      <c r="K18" s="30">
        <f t="shared" si="5"/>
        <v>37</v>
      </c>
      <c r="L18" s="30">
        <f t="shared" si="6"/>
        <v>38</v>
      </c>
      <c r="M18" s="30">
        <f t="shared" si="7"/>
        <v>39</v>
      </c>
      <c r="N18" s="31">
        <f t="shared" si="8"/>
        <v>40</v>
      </c>
    </row>
    <row r="19" spans="3:14" ht="7.5" customHeight="1" thickBot="1" x14ac:dyDescent="0.3">
      <c r="E19" s="29">
        <f t="shared" si="9"/>
        <v>21</v>
      </c>
      <c r="F19" s="30">
        <f t="shared" si="0"/>
        <v>22</v>
      </c>
      <c r="G19" s="30">
        <f t="shared" si="1"/>
        <v>23</v>
      </c>
      <c r="H19" s="30">
        <f t="shared" si="2"/>
        <v>24</v>
      </c>
      <c r="I19" s="30">
        <f t="shared" si="3"/>
        <v>25</v>
      </c>
      <c r="J19" s="30">
        <f t="shared" si="4"/>
        <v>26</v>
      </c>
      <c r="K19" s="30">
        <f t="shared" si="5"/>
        <v>27</v>
      </c>
      <c r="L19" s="30">
        <f t="shared" si="6"/>
        <v>28</v>
      </c>
      <c r="M19" s="30">
        <f t="shared" si="7"/>
        <v>29</v>
      </c>
      <c r="N19" s="31">
        <f t="shared" si="8"/>
        <v>30</v>
      </c>
    </row>
    <row r="20" spans="3:14" ht="7.5" customHeight="1" thickBot="1" x14ac:dyDescent="0.3">
      <c r="E20" s="29">
        <f>E21+10</f>
        <v>11</v>
      </c>
      <c r="F20" s="30">
        <f t="shared" ref="F20:N20" si="10">F21+10</f>
        <v>12</v>
      </c>
      <c r="G20" s="30">
        <f t="shared" si="10"/>
        <v>13</v>
      </c>
      <c r="H20" s="30">
        <f t="shared" si="10"/>
        <v>14</v>
      </c>
      <c r="I20" s="30">
        <f t="shared" si="10"/>
        <v>15</v>
      </c>
      <c r="J20" s="30">
        <f t="shared" si="10"/>
        <v>16</v>
      </c>
      <c r="K20" s="30">
        <f t="shared" si="10"/>
        <v>17</v>
      </c>
      <c r="L20" s="30">
        <f t="shared" si="10"/>
        <v>18</v>
      </c>
      <c r="M20" s="30">
        <f t="shared" si="10"/>
        <v>19</v>
      </c>
      <c r="N20" s="31">
        <f t="shared" si="10"/>
        <v>20</v>
      </c>
    </row>
    <row r="21" spans="3:14" ht="7.5" customHeight="1" x14ac:dyDescent="0.25">
      <c r="E21" s="32">
        <v>1</v>
      </c>
      <c r="F21" s="33">
        <f>E21+1</f>
        <v>2</v>
      </c>
      <c r="G21" s="33">
        <f t="shared" ref="G21:N21" si="11">F21+1</f>
        <v>3</v>
      </c>
      <c r="H21" s="33">
        <f t="shared" si="11"/>
        <v>4</v>
      </c>
      <c r="I21" s="33">
        <f t="shared" si="11"/>
        <v>5</v>
      </c>
      <c r="J21" s="33">
        <f t="shared" si="11"/>
        <v>6</v>
      </c>
      <c r="K21" s="33">
        <f t="shared" si="11"/>
        <v>7</v>
      </c>
      <c r="L21" s="33">
        <f t="shared" si="11"/>
        <v>8</v>
      </c>
      <c r="M21" s="33">
        <f t="shared" si="11"/>
        <v>9</v>
      </c>
      <c r="N21" s="34">
        <f t="shared" si="11"/>
        <v>10</v>
      </c>
    </row>
    <row r="22" spans="3:14" x14ac:dyDescent="0.25">
      <c r="C22" t="s">
        <v>47</v>
      </c>
    </row>
    <row r="24" spans="3:14" ht="7.5" customHeight="1" thickBot="1" x14ac:dyDescent="0.3">
      <c r="E24" s="26">
        <f>E25+10</f>
        <v>91</v>
      </c>
      <c r="F24" s="27">
        <f t="shared" ref="F24:F32" si="12">F25+10</f>
        <v>92</v>
      </c>
      <c r="G24" s="27">
        <f t="shared" ref="G24:G32" si="13">G25+10</f>
        <v>93</v>
      </c>
      <c r="H24" s="27">
        <f t="shared" ref="H24:H32" si="14">H25+10</f>
        <v>94</v>
      </c>
      <c r="I24" s="27">
        <f t="shared" ref="I24:I32" si="15">I25+10</f>
        <v>95</v>
      </c>
      <c r="J24" s="27">
        <f t="shared" ref="J24:J32" si="16">J25+10</f>
        <v>96</v>
      </c>
      <c r="K24" s="27">
        <f t="shared" ref="K24:K32" si="17">K25+10</f>
        <v>97</v>
      </c>
      <c r="L24" s="27">
        <f t="shared" ref="L24:L32" si="18">L25+10</f>
        <v>98</v>
      </c>
      <c r="M24" s="27">
        <f t="shared" ref="M24:M32" si="19">M25+10</f>
        <v>99</v>
      </c>
      <c r="N24" s="28">
        <f t="shared" ref="N24:N32" si="20">N25+10</f>
        <v>100</v>
      </c>
    </row>
    <row r="25" spans="3:14" ht="7.5" customHeight="1" thickBot="1" x14ac:dyDescent="0.3">
      <c r="E25" s="29">
        <f t="shared" ref="E25:E31" si="21">E26+10</f>
        <v>81</v>
      </c>
      <c r="F25" s="30">
        <f t="shared" si="12"/>
        <v>82</v>
      </c>
      <c r="G25" s="30">
        <f t="shared" si="13"/>
        <v>83</v>
      </c>
      <c r="H25" s="30">
        <f t="shared" si="14"/>
        <v>84</v>
      </c>
      <c r="I25" s="30">
        <f t="shared" si="15"/>
        <v>85</v>
      </c>
      <c r="J25" s="30">
        <f t="shared" si="16"/>
        <v>86</v>
      </c>
      <c r="K25" s="30">
        <f t="shared" si="17"/>
        <v>87</v>
      </c>
      <c r="L25" s="30">
        <f t="shared" si="18"/>
        <v>88</v>
      </c>
      <c r="M25" s="30">
        <f t="shared" si="19"/>
        <v>89</v>
      </c>
      <c r="N25" s="31">
        <f t="shared" si="20"/>
        <v>90</v>
      </c>
    </row>
    <row r="26" spans="3:14" ht="7.5" customHeight="1" thickBot="1" x14ac:dyDescent="0.3">
      <c r="E26" s="29">
        <f t="shared" si="21"/>
        <v>71</v>
      </c>
      <c r="F26" s="30">
        <f t="shared" si="12"/>
        <v>72</v>
      </c>
      <c r="G26" s="30">
        <f t="shared" si="13"/>
        <v>73</v>
      </c>
      <c r="H26" s="30">
        <f t="shared" si="14"/>
        <v>74</v>
      </c>
      <c r="I26" s="30">
        <f t="shared" si="15"/>
        <v>75</v>
      </c>
      <c r="J26" s="30">
        <f t="shared" si="16"/>
        <v>76</v>
      </c>
      <c r="K26" s="30">
        <f t="shared" si="17"/>
        <v>77</v>
      </c>
      <c r="L26" s="30">
        <f t="shared" si="18"/>
        <v>78</v>
      </c>
      <c r="M26" s="30">
        <f t="shared" si="19"/>
        <v>79</v>
      </c>
      <c r="N26" s="31">
        <f t="shared" si="20"/>
        <v>80</v>
      </c>
    </row>
    <row r="27" spans="3:14" ht="7.5" customHeight="1" thickBot="1" x14ac:dyDescent="0.3">
      <c r="E27" s="29">
        <f t="shared" si="21"/>
        <v>61</v>
      </c>
      <c r="F27" s="30">
        <f t="shared" si="12"/>
        <v>62</v>
      </c>
      <c r="G27" s="30">
        <f t="shared" si="13"/>
        <v>63</v>
      </c>
      <c r="H27" s="30">
        <f t="shared" si="14"/>
        <v>64</v>
      </c>
      <c r="I27" s="30">
        <f t="shared" si="15"/>
        <v>65</v>
      </c>
      <c r="J27" s="30">
        <f t="shared" si="16"/>
        <v>66</v>
      </c>
      <c r="K27" s="30">
        <f t="shared" si="17"/>
        <v>67</v>
      </c>
      <c r="L27" s="30">
        <f t="shared" si="18"/>
        <v>68</v>
      </c>
      <c r="M27" s="30">
        <f t="shared" si="19"/>
        <v>69</v>
      </c>
      <c r="N27" s="31">
        <f t="shared" si="20"/>
        <v>70</v>
      </c>
    </row>
    <row r="28" spans="3:14" ht="7.5" customHeight="1" thickBot="1" x14ac:dyDescent="0.3">
      <c r="E28" s="29">
        <f t="shared" si="21"/>
        <v>51</v>
      </c>
      <c r="F28" s="30">
        <f t="shared" si="12"/>
        <v>52</v>
      </c>
      <c r="G28" s="30">
        <f t="shared" si="13"/>
        <v>53</v>
      </c>
      <c r="H28" s="30">
        <f t="shared" si="14"/>
        <v>54</v>
      </c>
      <c r="I28" s="30">
        <f t="shared" si="15"/>
        <v>55</v>
      </c>
      <c r="J28" s="30">
        <f t="shared" si="16"/>
        <v>56</v>
      </c>
      <c r="K28" s="30">
        <f t="shared" si="17"/>
        <v>57</v>
      </c>
      <c r="L28" s="30">
        <f t="shared" si="18"/>
        <v>58</v>
      </c>
      <c r="M28" s="30">
        <f t="shared" si="19"/>
        <v>59</v>
      </c>
      <c r="N28" s="31">
        <f t="shared" si="20"/>
        <v>60</v>
      </c>
    </row>
    <row r="29" spans="3:14" ht="7.5" customHeight="1" thickBot="1" x14ac:dyDescent="0.3">
      <c r="E29" s="29">
        <f t="shared" si="21"/>
        <v>41</v>
      </c>
      <c r="F29" s="30">
        <f t="shared" si="12"/>
        <v>42</v>
      </c>
      <c r="G29" s="30">
        <f t="shared" si="13"/>
        <v>43</v>
      </c>
      <c r="H29" s="30">
        <f t="shared" si="14"/>
        <v>44</v>
      </c>
      <c r="I29" s="30">
        <f t="shared" si="15"/>
        <v>45</v>
      </c>
      <c r="J29" s="30">
        <f t="shared" si="16"/>
        <v>46</v>
      </c>
      <c r="K29" s="30">
        <f t="shared" si="17"/>
        <v>47</v>
      </c>
      <c r="L29" s="30">
        <f t="shared" si="18"/>
        <v>48</v>
      </c>
      <c r="M29" s="30">
        <f t="shared" si="19"/>
        <v>49</v>
      </c>
      <c r="N29" s="31">
        <f t="shared" si="20"/>
        <v>50</v>
      </c>
    </row>
    <row r="30" spans="3:14" ht="7.5" customHeight="1" thickBot="1" x14ac:dyDescent="0.3">
      <c r="E30" s="29">
        <f t="shared" si="21"/>
        <v>31</v>
      </c>
      <c r="F30" s="30">
        <f t="shared" si="12"/>
        <v>32</v>
      </c>
      <c r="G30" s="30">
        <f t="shared" si="13"/>
        <v>33</v>
      </c>
      <c r="H30" s="30">
        <f t="shared" si="14"/>
        <v>34</v>
      </c>
      <c r="I30" s="30">
        <f t="shared" si="15"/>
        <v>35</v>
      </c>
      <c r="J30" s="30">
        <f t="shared" si="16"/>
        <v>36</v>
      </c>
      <c r="K30" s="30">
        <f t="shared" si="17"/>
        <v>37</v>
      </c>
      <c r="L30" s="30">
        <f t="shared" si="18"/>
        <v>38</v>
      </c>
      <c r="M30" s="30">
        <f t="shared" si="19"/>
        <v>39</v>
      </c>
      <c r="N30" s="31">
        <f t="shared" si="20"/>
        <v>40</v>
      </c>
    </row>
    <row r="31" spans="3:14" ht="7.5" customHeight="1" thickBot="1" x14ac:dyDescent="0.3">
      <c r="E31" s="29">
        <f t="shared" si="21"/>
        <v>21</v>
      </c>
      <c r="F31" s="30">
        <f t="shared" si="12"/>
        <v>22</v>
      </c>
      <c r="G31" s="30">
        <f t="shared" si="13"/>
        <v>23</v>
      </c>
      <c r="H31" s="30">
        <f t="shared" si="14"/>
        <v>24</v>
      </c>
      <c r="I31" s="30">
        <f t="shared" si="15"/>
        <v>25</v>
      </c>
      <c r="J31" s="30">
        <f t="shared" si="16"/>
        <v>26</v>
      </c>
      <c r="K31" s="30">
        <f t="shared" si="17"/>
        <v>27</v>
      </c>
      <c r="L31" s="30">
        <f t="shared" si="18"/>
        <v>28</v>
      </c>
      <c r="M31" s="30">
        <f t="shared" si="19"/>
        <v>29</v>
      </c>
      <c r="N31" s="31">
        <f t="shared" si="20"/>
        <v>30</v>
      </c>
    </row>
    <row r="32" spans="3:14" ht="7.5" customHeight="1" thickBot="1" x14ac:dyDescent="0.3">
      <c r="E32" s="29">
        <f>E33+10</f>
        <v>11</v>
      </c>
      <c r="F32" s="30">
        <f t="shared" si="12"/>
        <v>12</v>
      </c>
      <c r="G32" s="30">
        <f t="shared" si="13"/>
        <v>13</v>
      </c>
      <c r="H32" s="30">
        <f t="shared" si="14"/>
        <v>14</v>
      </c>
      <c r="I32" s="30">
        <f t="shared" si="15"/>
        <v>15</v>
      </c>
      <c r="J32" s="30">
        <f t="shared" si="16"/>
        <v>16</v>
      </c>
      <c r="K32" s="30">
        <f t="shared" si="17"/>
        <v>17</v>
      </c>
      <c r="L32" s="30">
        <f t="shared" si="18"/>
        <v>18</v>
      </c>
      <c r="M32" s="30">
        <f t="shared" si="19"/>
        <v>19</v>
      </c>
      <c r="N32" s="31">
        <f t="shared" si="20"/>
        <v>20</v>
      </c>
    </row>
    <row r="33" spans="5:14" ht="7.5" customHeight="1" x14ac:dyDescent="0.25">
      <c r="E33" s="32">
        <v>1</v>
      </c>
      <c r="F33" s="33">
        <f>E33+1</f>
        <v>2</v>
      </c>
      <c r="G33" s="33">
        <f t="shared" ref="G33:N33" si="22">F33+1</f>
        <v>3</v>
      </c>
      <c r="H33" s="33">
        <f t="shared" si="22"/>
        <v>4</v>
      </c>
      <c r="I33" s="33">
        <f t="shared" si="22"/>
        <v>5</v>
      </c>
      <c r="J33" s="33">
        <f t="shared" si="22"/>
        <v>6</v>
      </c>
      <c r="K33" s="33">
        <f t="shared" si="22"/>
        <v>7</v>
      </c>
      <c r="L33" s="33">
        <f t="shared" si="22"/>
        <v>8</v>
      </c>
      <c r="M33" s="33">
        <f t="shared" si="22"/>
        <v>9</v>
      </c>
      <c r="N33" s="34">
        <f t="shared" si="22"/>
        <v>10</v>
      </c>
    </row>
  </sheetData>
  <conditionalFormatting sqref="E12:N21">
    <cfRule type="cellIs" dxfId="6" priority="5" operator="lessThanOrEqual">
      <formula>$B$2*100</formula>
    </cfRule>
    <cfRule type="cellIs" dxfId="5" priority="6" operator="lessThanOrEqual">
      <formula>$B$2*100</formula>
    </cfRule>
  </conditionalFormatting>
  <conditionalFormatting sqref="E24:N33">
    <cfRule type="cellIs" dxfId="4" priority="1" operator="lessThanOrEqual">
      <formula>$B$3*100</formula>
    </cfRule>
    <cfRule type="cellIs" dxfId="3" priority="2" operator="lessThanOrEqual">
      <formula>$B$3*100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7CF28A40-53AC-4B3F-8AC8-6DE5650672A5}">
  <ds:schemaRefs/>
</ds:datastoreItem>
</file>

<file path=customXml/itemProps2.xml><?xml version="1.0" encoding="utf-8"?>
<ds:datastoreItem xmlns:ds="http://schemas.openxmlformats.org/officeDocument/2006/customXml" ds:itemID="{363E9D90-108A-46C2-B33E-02119A1B64FD}">
  <ds:schemaRefs/>
</ds:datastoreItem>
</file>

<file path=customXml/itemProps3.xml><?xml version="1.0" encoding="utf-8"?>
<ds:datastoreItem xmlns:ds="http://schemas.openxmlformats.org/officeDocument/2006/customXml" ds:itemID="{8F25F75B-14C3-473A-8DEA-4E1C66F44AD2}">
  <ds:schemaRefs/>
</ds:datastoreItem>
</file>

<file path=customXml/itemProps4.xml><?xml version="1.0" encoding="utf-8"?>
<ds:datastoreItem xmlns:ds="http://schemas.openxmlformats.org/officeDocument/2006/customXml" ds:itemID="{88750296-6A18-47F1-BF75-93E3D040E46C}">
  <ds:schemaRefs/>
</ds:datastoreItem>
</file>

<file path=customXml/itemProps5.xml><?xml version="1.0" encoding="utf-8"?>
<ds:datastoreItem xmlns:ds="http://schemas.openxmlformats.org/officeDocument/2006/customXml" ds:itemID="{2725E7FB-A4CB-4EF7-9B01-84D43D2CCABA}">
  <ds:schemaRefs/>
</ds:datastoreItem>
</file>

<file path=customXml/itemProps6.xml><?xml version="1.0" encoding="utf-8"?>
<ds:datastoreItem xmlns:ds="http://schemas.openxmlformats.org/officeDocument/2006/customXml" ds:itemID="{E45B49DE-FD81-4769-9F6C-B6FEAC400BBC}">
  <ds:schemaRefs/>
</ds:datastoreItem>
</file>

<file path=customXml/itemProps7.xml><?xml version="1.0" encoding="utf-8"?>
<ds:datastoreItem xmlns:ds="http://schemas.openxmlformats.org/officeDocument/2006/customXml" ds:itemID="{095D422A-E4D7-43CB-A5C3-B60D8639387D}">
  <ds:schemaRefs/>
</ds:datastoreItem>
</file>

<file path=customXml/itemProps8.xml><?xml version="1.0" encoding="utf-8"?>
<ds:datastoreItem xmlns:ds="http://schemas.openxmlformats.org/officeDocument/2006/customXml" ds:itemID="{EA4265F8-3EFE-4FDB-8EF8-24AE245CF3A9}">
  <ds:schemaRefs/>
</ds:datastoreItem>
</file>

<file path=customXml/itemProps9.xml><?xml version="1.0" encoding="utf-8"?>
<ds:datastoreItem xmlns:ds="http://schemas.openxmlformats.org/officeDocument/2006/customXml" ds:itemID="{E3294A52-1B95-407A-9EFC-FFE41B09E543}">
  <ds:schemaRefs/>
</ds:datastoreItem>
</file>

<file path=customXml/itemProps10.xml><?xml version="1.0" encoding="utf-8"?>
<ds:datastoreItem xmlns:ds="http://schemas.openxmlformats.org/officeDocument/2006/customXml" ds:itemID="{FCBAF434-375D-4604-879A-AFEEC96E7E84}">
  <ds:schemaRefs/>
</ds:datastoreItem>
</file>

<file path=customXml/itemProps11.xml><?xml version="1.0" encoding="utf-8"?>
<ds:datastoreItem xmlns:ds="http://schemas.openxmlformats.org/officeDocument/2006/customXml" ds:itemID="{7D35BA8F-E040-4E42-8DA7-9D85B854C06A}">
  <ds:schemaRefs/>
</ds:datastoreItem>
</file>

<file path=customXml/itemProps12.xml><?xml version="1.0" encoding="utf-8"?>
<ds:datastoreItem xmlns:ds="http://schemas.openxmlformats.org/officeDocument/2006/customXml" ds:itemID="{2346D218-1ABD-4D88-B826-46B488B65598}">
  <ds:schemaRefs/>
</ds:datastoreItem>
</file>

<file path=customXml/itemProps13.xml><?xml version="1.0" encoding="utf-8"?>
<ds:datastoreItem xmlns:ds="http://schemas.openxmlformats.org/officeDocument/2006/customXml" ds:itemID="{20D08C0C-2BC1-41F1-85D7-300DE4167B6D}">
  <ds:schemaRefs/>
</ds:datastoreItem>
</file>

<file path=customXml/itemProps14.xml><?xml version="1.0" encoding="utf-8"?>
<ds:datastoreItem xmlns:ds="http://schemas.openxmlformats.org/officeDocument/2006/customXml" ds:itemID="{74F71C78-C9B4-4F15-9266-DD32628EB684}">
  <ds:schemaRefs/>
</ds:datastoreItem>
</file>

<file path=customXml/itemProps15.xml><?xml version="1.0" encoding="utf-8"?>
<ds:datastoreItem xmlns:ds="http://schemas.openxmlformats.org/officeDocument/2006/customXml" ds:itemID="{930916E6-6FBD-4E30-A10E-6E99BF8FE0BF}">
  <ds:schemaRefs/>
</ds:datastoreItem>
</file>

<file path=customXml/itemProps16.xml><?xml version="1.0" encoding="utf-8"?>
<ds:datastoreItem xmlns:ds="http://schemas.openxmlformats.org/officeDocument/2006/customXml" ds:itemID="{6313561F-797E-4369-A9BA-B3E72CEAA221}">
  <ds:schemaRefs/>
</ds:datastoreItem>
</file>

<file path=customXml/itemProps17.xml><?xml version="1.0" encoding="utf-8"?>
<ds:datastoreItem xmlns:ds="http://schemas.openxmlformats.org/officeDocument/2006/customXml" ds:itemID="{27965CC2-51D5-45D3-9E62-A310E818BDBE}">
  <ds:schemaRefs/>
</ds:datastoreItem>
</file>

<file path=customXml/itemProps18.xml><?xml version="1.0" encoding="utf-8"?>
<ds:datastoreItem xmlns:ds="http://schemas.openxmlformats.org/officeDocument/2006/customXml" ds:itemID="{84088579-3F46-47F4-B0A4-7B6237C2B58C}">
  <ds:schemaRefs/>
</ds:datastoreItem>
</file>

<file path=customXml/itemProps19.xml><?xml version="1.0" encoding="utf-8"?>
<ds:datastoreItem xmlns:ds="http://schemas.openxmlformats.org/officeDocument/2006/customXml" ds:itemID="{20233957-3B6E-4781-B81F-E852021749BB}">
  <ds:schemaRefs/>
</ds:datastoreItem>
</file>

<file path=customXml/itemProps20.xml><?xml version="1.0" encoding="utf-8"?>
<ds:datastoreItem xmlns:ds="http://schemas.openxmlformats.org/officeDocument/2006/customXml" ds:itemID="{765A5499-D82C-49FE-B33E-FEFFE145E1C8}">
  <ds:schemaRefs/>
</ds:datastoreItem>
</file>

<file path=customXml/itemProps21.xml><?xml version="1.0" encoding="utf-8"?>
<ds:datastoreItem xmlns:ds="http://schemas.openxmlformats.org/officeDocument/2006/customXml" ds:itemID="{A232C796-A799-4C8A-943B-286BEF251BA8}">
  <ds:schemaRefs/>
</ds:datastoreItem>
</file>

<file path=customXml/itemProps22.xml><?xml version="1.0" encoding="utf-8"?>
<ds:datastoreItem xmlns:ds="http://schemas.openxmlformats.org/officeDocument/2006/customXml" ds:itemID="{18637B95-4695-48E7-AFF8-87EC7DE7CA2C}">
  <ds:schemaRefs/>
</ds:datastoreItem>
</file>

<file path=customXml/itemProps23.xml><?xml version="1.0" encoding="utf-8"?>
<ds:datastoreItem xmlns:ds="http://schemas.openxmlformats.org/officeDocument/2006/customXml" ds:itemID="{7F16D628-499E-40C9-B889-49FD38916BB0}">
  <ds:schemaRefs/>
</ds:datastoreItem>
</file>

<file path=customXml/itemProps24.xml><?xml version="1.0" encoding="utf-8"?>
<ds:datastoreItem xmlns:ds="http://schemas.openxmlformats.org/officeDocument/2006/customXml" ds:itemID="{0467E376-3C90-43EF-9A5B-2C545CC3FC06}">
  <ds:schemaRefs/>
</ds:datastoreItem>
</file>

<file path=customXml/itemProps25.xml><?xml version="1.0" encoding="utf-8"?>
<ds:datastoreItem xmlns:ds="http://schemas.openxmlformats.org/officeDocument/2006/customXml" ds:itemID="{8445B762-AB0B-4C46-AEE4-A7457B3B7A18}">
  <ds:schemaRefs/>
</ds:datastoreItem>
</file>

<file path=customXml/itemProps26.xml><?xml version="1.0" encoding="utf-8"?>
<ds:datastoreItem xmlns:ds="http://schemas.openxmlformats.org/officeDocument/2006/customXml" ds:itemID="{C23D5E5B-E273-4288-8323-262A58232915}">
  <ds:schemaRefs/>
</ds:datastoreItem>
</file>

<file path=customXml/itemProps27.xml><?xml version="1.0" encoding="utf-8"?>
<ds:datastoreItem xmlns:ds="http://schemas.openxmlformats.org/officeDocument/2006/customXml" ds:itemID="{5C3A8F7C-6B6D-43FA-A9DC-2FCE24F17B3A}">
  <ds:schemaRefs/>
</ds:datastoreItem>
</file>

<file path=customXml/itemProps28.xml><?xml version="1.0" encoding="utf-8"?>
<ds:datastoreItem xmlns:ds="http://schemas.openxmlformats.org/officeDocument/2006/customXml" ds:itemID="{08AAB398-F7E8-4BE7-AF4A-D5445420443B}">
  <ds:schemaRefs/>
</ds:datastoreItem>
</file>

<file path=customXml/itemProps29.xml><?xml version="1.0" encoding="utf-8"?>
<ds:datastoreItem xmlns:ds="http://schemas.openxmlformats.org/officeDocument/2006/customXml" ds:itemID="{2A9AF106-A396-433B-88CC-8E45FF16604A}">
  <ds:schemaRefs/>
</ds:datastoreItem>
</file>

<file path=customXml/itemProps30.xml><?xml version="1.0" encoding="utf-8"?>
<ds:datastoreItem xmlns:ds="http://schemas.openxmlformats.org/officeDocument/2006/customXml" ds:itemID="{066EE93C-CDDA-4EBE-8D9E-5F1EC282607B}">
  <ds:schemaRefs/>
</ds:datastoreItem>
</file>

<file path=customXml/itemProps31.xml><?xml version="1.0" encoding="utf-8"?>
<ds:datastoreItem xmlns:ds="http://schemas.openxmlformats.org/officeDocument/2006/customXml" ds:itemID="{850B486B-A430-4B24-911A-8D166D3763F2}">
  <ds:schemaRefs/>
</ds:datastoreItem>
</file>

<file path=customXml/itemProps32.xml><?xml version="1.0" encoding="utf-8"?>
<ds:datastoreItem xmlns:ds="http://schemas.openxmlformats.org/officeDocument/2006/customXml" ds:itemID="{7D9BEDFB-C5DD-4D3C-A75E-F711BEB23ADB}">
  <ds:schemaRefs/>
</ds:datastoreItem>
</file>

<file path=customXml/itemProps33.xml><?xml version="1.0" encoding="utf-8"?>
<ds:datastoreItem xmlns:ds="http://schemas.openxmlformats.org/officeDocument/2006/customXml" ds:itemID="{B03C582C-01DF-4D98-A763-31B8AE9BCDAA}">
  <ds:schemaRefs/>
</ds:datastoreItem>
</file>

<file path=customXml/itemProps34.xml><?xml version="1.0" encoding="utf-8"?>
<ds:datastoreItem xmlns:ds="http://schemas.openxmlformats.org/officeDocument/2006/customXml" ds:itemID="{10FFDEB4-AC92-459C-95D7-2E9B8B88A4DE}">
  <ds:schemaRefs/>
</ds:datastoreItem>
</file>

<file path=customXml/itemProps35.xml><?xml version="1.0" encoding="utf-8"?>
<ds:datastoreItem xmlns:ds="http://schemas.openxmlformats.org/officeDocument/2006/customXml" ds:itemID="{9C5F1EB7-1653-4642-98DF-467012A950E0}">
  <ds:schemaRefs/>
</ds:datastoreItem>
</file>

<file path=customXml/itemProps36.xml><?xml version="1.0" encoding="utf-8"?>
<ds:datastoreItem xmlns:ds="http://schemas.openxmlformats.org/officeDocument/2006/customXml" ds:itemID="{BCB6B1DD-6A39-4F88-8EB2-B4AB8AD5DF2B}">
  <ds:schemaRefs/>
</ds:datastoreItem>
</file>

<file path=customXml/itemProps37.xml><?xml version="1.0" encoding="utf-8"?>
<ds:datastoreItem xmlns:ds="http://schemas.openxmlformats.org/officeDocument/2006/customXml" ds:itemID="{BFD6013A-BF67-4DC1-B4BC-1471428D59EA}">
  <ds:schemaRefs/>
</ds:datastoreItem>
</file>

<file path=customXml/itemProps38.xml><?xml version="1.0" encoding="utf-8"?>
<ds:datastoreItem xmlns:ds="http://schemas.openxmlformats.org/officeDocument/2006/customXml" ds:itemID="{0D145098-CD47-4CD9-BB36-F00557F03819}">
  <ds:schemaRefs/>
</ds:datastoreItem>
</file>

<file path=customXml/itemProps39.xml><?xml version="1.0" encoding="utf-8"?>
<ds:datastoreItem xmlns:ds="http://schemas.openxmlformats.org/officeDocument/2006/customXml" ds:itemID="{C89491A8-B280-48AD-8733-A6EFEB2D9DBA}">
  <ds:schemaRefs/>
</ds:datastoreItem>
</file>

<file path=customXml/itemProps40.xml><?xml version="1.0" encoding="utf-8"?>
<ds:datastoreItem xmlns:ds="http://schemas.openxmlformats.org/officeDocument/2006/customXml" ds:itemID="{62B2138C-F004-4103-B6B5-874A69F94E86}">
  <ds:schemaRefs/>
</ds:datastoreItem>
</file>

<file path=customXml/itemProps41.xml><?xml version="1.0" encoding="utf-8"?>
<ds:datastoreItem xmlns:ds="http://schemas.openxmlformats.org/officeDocument/2006/customXml" ds:itemID="{F3220D79-6B22-443D-AE08-D6227AB42BA0}">
  <ds:schemaRefs/>
</ds:datastoreItem>
</file>

<file path=customXml/itemProps42.xml><?xml version="1.0" encoding="utf-8"?>
<ds:datastoreItem xmlns:ds="http://schemas.openxmlformats.org/officeDocument/2006/customXml" ds:itemID="{1A216647-67A3-4AA5-AE2E-47FE18D0DE26}">
  <ds:schemaRefs/>
</ds:datastoreItem>
</file>

<file path=customXml/itemProps43.xml><?xml version="1.0" encoding="utf-8"?>
<ds:datastoreItem xmlns:ds="http://schemas.openxmlformats.org/officeDocument/2006/customXml" ds:itemID="{291E732B-2322-44CC-BBC1-0B781DB5CF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Profit view</vt:lpstr>
      <vt:lpstr>store</vt:lpstr>
      <vt:lpstr>timeframe</vt:lpstr>
      <vt:lpstr>analysis 01</vt:lpstr>
      <vt:lpstr>analysis 2</vt:lpstr>
      <vt:lpstr>analysis 3</vt:lpstr>
      <vt:lpstr>gender chart</vt:lpstr>
      <vt:lpstr>WAFFLE CHART</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kiregi paul</dc:creator>
  <cp:lastModifiedBy>kiregi paul</cp:lastModifiedBy>
  <dcterms:created xsi:type="dcterms:W3CDTF">2024-11-08T14:08:47Z</dcterms:created>
  <dcterms:modified xsi:type="dcterms:W3CDTF">2024-11-12T20:49:33Z</dcterms:modified>
</cp:coreProperties>
</file>