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31737E5-D31F-4B53-9FD9-D92994C852BC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J17" i="2"/>
  <c r="H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J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F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B3" i="3"/>
  <c r="B4" i="3"/>
  <c r="D4" i="3" s="1"/>
  <c r="B5" i="3"/>
  <c r="B6" i="3"/>
  <c r="D6" i="3" s="1"/>
  <c r="B7" i="3"/>
  <c r="B8" i="3"/>
  <c r="D8" i="3" s="1"/>
  <c r="B9" i="3"/>
  <c r="B10" i="3"/>
  <c r="D10" i="3" s="1"/>
  <c r="B11" i="3"/>
  <c r="B12" i="3"/>
  <c r="D12" i="3" s="1"/>
  <c r="B13" i="3"/>
  <c r="B14" i="3"/>
  <c r="D14" i="3" s="1"/>
  <c r="B15" i="3"/>
  <c r="B16" i="3"/>
  <c r="D16" i="3" s="1"/>
  <c r="B17" i="3"/>
  <c r="B18" i="3"/>
  <c r="D18" i="3" s="1"/>
  <c r="B19" i="3"/>
  <c r="B20" i="3"/>
  <c r="D20" i="3" s="1"/>
  <c r="B21" i="3"/>
  <c r="B2" i="3"/>
  <c r="F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B3" i="2"/>
  <c r="B4" i="2"/>
  <c r="D4" i="2" s="1"/>
  <c r="B5" i="2"/>
  <c r="B6" i="2"/>
  <c r="D6" i="2" s="1"/>
  <c r="B7" i="2"/>
  <c r="B8" i="2"/>
  <c r="D8" i="2" s="1"/>
  <c r="B9" i="2"/>
  <c r="B10" i="2"/>
  <c r="D10" i="2" s="1"/>
  <c r="B11" i="2"/>
  <c r="B12" i="2"/>
  <c r="D12" i="2" s="1"/>
  <c r="B13" i="2"/>
  <c r="B14" i="2"/>
  <c r="D14" i="2" s="1"/>
  <c r="B15" i="2"/>
  <c r="B16" i="2"/>
  <c r="D16" i="2" s="1"/>
  <c r="B17" i="2"/>
  <c r="B2" i="2"/>
  <c r="B2" i="1"/>
  <c r="B3" i="1"/>
  <c r="B4" i="1"/>
  <c r="B5" i="1"/>
  <c r="D5" i="1" s="1"/>
  <c r="B6" i="1"/>
  <c r="B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B21" i="1"/>
  <c r="D21" i="1" s="1"/>
  <c r="B22" i="1"/>
  <c r="B23" i="1"/>
  <c r="B24" i="1"/>
  <c r="B25" i="1"/>
  <c r="D25" i="1" s="1"/>
  <c r="D4" i="1"/>
  <c r="D6" i="1"/>
  <c r="D8" i="1"/>
  <c r="D10" i="1"/>
  <c r="D12" i="1"/>
  <c r="D14" i="1"/>
  <c r="D16" i="1"/>
  <c r="D18" i="1"/>
  <c r="D20" i="1"/>
  <c r="D22" i="1"/>
  <c r="D24" i="1"/>
  <c r="D2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5" i="3"/>
  <c r="A5" i="2"/>
  <c r="A5" i="1"/>
  <c r="D3" i="3"/>
  <c r="D5" i="3"/>
  <c r="D7" i="3"/>
  <c r="D9" i="3"/>
  <c r="D11" i="3"/>
  <c r="D13" i="3"/>
  <c r="D15" i="3"/>
  <c r="D17" i="3"/>
  <c r="D19" i="3"/>
  <c r="D21" i="3"/>
  <c r="D2" i="3"/>
  <c r="D3" i="2"/>
  <c r="D5" i="2"/>
  <c r="D7" i="2"/>
  <c r="D9" i="2"/>
  <c r="D11" i="2"/>
  <c r="D13" i="2"/>
  <c r="D15" i="2"/>
  <c r="D17" i="2"/>
  <c r="D2" i="2"/>
  <c r="D3" i="1"/>
  <c r="D7" i="1"/>
  <c r="D11" i="1"/>
  <c r="D15" i="1"/>
  <c r="D19" i="1"/>
  <c r="D23" i="1"/>
</calcChain>
</file>

<file path=xl/sharedStrings.xml><?xml version="1.0" encoding="utf-8"?>
<sst xmlns="http://schemas.openxmlformats.org/spreadsheetml/2006/main" count="32" uniqueCount="15">
  <si>
    <t>Масса, г</t>
  </si>
  <si>
    <t>Масса,г</t>
  </si>
  <si>
    <t>Радиус, см</t>
  </si>
  <si>
    <t>Радиус</t>
  </si>
  <si>
    <t>Период</t>
  </si>
  <si>
    <t>Радиус, м</t>
  </si>
  <si>
    <t>Радиус,м</t>
  </si>
  <si>
    <t>Масса, кг</t>
  </si>
  <si>
    <t>Изиенение высоты</t>
  </si>
  <si>
    <t>Изменение высоты, м</t>
  </si>
  <si>
    <t>Изиенение высоты, м</t>
  </si>
  <si>
    <t>Период,с</t>
  </si>
  <si>
    <t>k</t>
  </si>
  <si>
    <t>Вывод: с увеличением размера груза, коэффициент сопротивления также увеличиваеется</t>
  </si>
  <si>
    <t>Вывод: с увеличением массы груза коэффициентсопротивления уменьшается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</si>
</sst>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Border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коэффициента сопротивленияот номера витка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Лист1!$J$2:$J$23</c:f>
              <c:numCache>
                <c:formatCode>General</c:formatCode>
                <c:ptCount val="22"/>
                <c:pt idx="0">
                  <c:v>7.0953148830385409E-3</c:v>
                </c:pt>
                <c:pt idx="1">
                  <c:v>3.7265494672485871E-3</c:v>
                </c:pt>
                <c:pt idx="2">
                  <c:v>2.3541453527390092E-3</c:v>
                </c:pt>
                <c:pt idx="3">
                  <c:v>2.388513019020916E-3</c:v>
                </c:pt>
                <c:pt idx="4">
                  <c:v>9.5912724753340398E-4</c:v>
                </c:pt>
                <c:pt idx="5">
                  <c:v>1.389574240600647E-3</c:v>
                </c:pt>
                <c:pt idx="6">
                  <c:v>1.0168643960435468E-3</c:v>
                </c:pt>
                <c:pt idx="7">
                  <c:v>7.9930416444828152E-4</c:v>
                </c:pt>
                <c:pt idx="8">
                  <c:v>9.4735029156692101E-4</c:v>
                </c:pt>
                <c:pt idx="9">
                  <c:v>7.3755209026495159E-4</c:v>
                </c:pt>
                <c:pt idx="10">
                  <c:v>7.7887089071475204E-4</c:v>
                </c:pt>
                <c:pt idx="11">
                  <c:v>8.1864755352703393E-4</c:v>
                </c:pt>
                <c:pt idx="12">
                  <c:v>6.7617408413268322E-4</c:v>
                </c:pt>
                <c:pt idx="13">
                  <c:v>7.5033924589571464E-4</c:v>
                </c:pt>
                <c:pt idx="14">
                  <c:v>7.1113131805548412E-4</c:v>
                </c:pt>
                <c:pt idx="15">
                  <c:v>8.1016821484027469E-4</c:v>
                </c:pt>
                <c:pt idx="16">
                  <c:v>6.7672926767662147E-4</c:v>
                </c:pt>
                <c:pt idx="17">
                  <c:v>7.1315478102712581E-4</c:v>
                </c:pt>
                <c:pt idx="18">
                  <c:v>9.004203896485584E-4</c:v>
                </c:pt>
                <c:pt idx="19">
                  <c:v>7.2931877085248087E-4</c:v>
                </c:pt>
                <c:pt idx="20">
                  <c:v>8.6228096564051589E-4</c:v>
                </c:pt>
                <c:pt idx="21">
                  <c:v>9.1791748009363767E-4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636-A46B-1A3C73F0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15759"/>
        <c:axId val="544227471"/>
      </c:scatterChart>
      <c:valAx>
        <c:axId val="44901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27471"/>
        <c:crosses val="autoZero"/>
        <c:crossBetween val="midCat"/>
      </c:valAx>
      <c:valAx>
        <c:axId val="5442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Зависимасть</a:t>
            </a:r>
            <a:r>
              <a:rPr lang="ru-RU" baseline="0"/>
              <a:t> коэффициента сопротивления от номера витка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Лист2!$J$2:$J$16</c:f>
              <c:numCache>
                <c:formatCode>General</c:formatCode>
                <c:ptCount val="15"/>
                <c:pt idx="0">
                  <c:v>3.8398407403341037E-2</c:v>
                </c:pt>
                <c:pt idx="1">
                  <c:v>1.5542487263405812E-2</c:v>
                </c:pt>
                <c:pt idx="2">
                  <c:v>7.1586253160751678E-3</c:v>
                </c:pt>
                <c:pt idx="3">
                  <c:v>3.8513521113231145E-3</c:v>
                </c:pt>
                <c:pt idx="4">
                  <c:v>3.7385224181411092E-3</c:v>
                </c:pt>
                <c:pt idx="5">
                  <c:v>3.4546690203594637E-3</c:v>
                </c:pt>
                <c:pt idx="6">
                  <c:v>1.9651041583665968E-3</c:v>
                </c:pt>
                <c:pt idx="7">
                  <c:v>2.3379779308869237E-3</c:v>
                </c:pt>
                <c:pt idx="8">
                  <c:v>2.3104860433003083E-3</c:v>
                </c:pt>
                <c:pt idx="9">
                  <c:v>1.4872911250818157E-3</c:v>
                </c:pt>
                <c:pt idx="10">
                  <c:v>1.6890172403844364E-3</c:v>
                </c:pt>
                <c:pt idx="11">
                  <c:v>1.7076185395511591E-3</c:v>
                </c:pt>
                <c:pt idx="12">
                  <c:v>1.6262515558250485E-3</c:v>
                </c:pt>
                <c:pt idx="13">
                  <c:v>1.67639728135796E-3</c:v>
                </c:pt>
                <c:pt idx="14">
                  <c:v>1.902227704467116E-3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4-4FC3-B136-28CD1D5D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72223"/>
        <c:axId val="552007183"/>
      </c:scatterChart>
      <c:valAx>
        <c:axId val="45147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007183"/>
        <c:crosses val="autoZero"/>
        <c:crossBetween val="midCat"/>
      </c:valAx>
      <c:valAx>
        <c:axId val="552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7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коэффициента сопротивления от номера витка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Лист3!$J$2:$J$20</c:f>
              <c:numCache>
                <c:formatCode>General</c:formatCode>
                <c:ptCount val="19"/>
                <c:pt idx="0">
                  <c:v>0.10828231945188481</c:v>
                </c:pt>
                <c:pt idx="1">
                  <c:v>3.1301130778529931E-2</c:v>
                </c:pt>
                <c:pt idx="2">
                  <c:v>1.2728397840013986E-2</c:v>
                </c:pt>
                <c:pt idx="3">
                  <c:v>1.7836702572309664E-2</c:v>
                </c:pt>
                <c:pt idx="4">
                  <c:v>1.5247452709777889E-2</c:v>
                </c:pt>
                <c:pt idx="5">
                  <c:v>5.5505122850960454E-3</c:v>
                </c:pt>
                <c:pt idx="6">
                  <c:v>6.2852280040284342E-3</c:v>
                </c:pt>
                <c:pt idx="7">
                  <c:v>8.3996864098665053E-3</c:v>
                </c:pt>
                <c:pt idx="8">
                  <c:v>5.3983419531170767E-3</c:v>
                </c:pt>
                <c:pt idx="9">
                  <c:v>3.9275737376689495E-3</c:v>
                </c:pt>
                <c:pt idx="10">
                  <c:v>7.2023021304878131E-3</c:v>
                </c:pt>
                <c:pt idx="11">
                  <c:v>3.0434251463051379E-3</c:v>
                </c:pt>
                <c:pt idx="12">
                  <c:v>6.9309678922711369E-3</c:v>
                </c:pt>
                <c:pt idx="13">
                  <c:v>-1.8669963830209995E-4</c:v>
                </c:pt>
                <c:pt idx="14">
                  <c:v>4.3811079325422374E-3</c:v>
                </c:pt>
                <c:pt idx="15">
                  <c:v>3.4773763090997865E-3</c:v>
                </c:pt>
                <c:pt idx="16">
                  <c:v>1.4175410598462721E-3</c:v>
                </c:pt>
                <c:pt idx="17">
                  <c:v>4.4584353849413255E-3</c:v>
                </c:pt>
                <c:pt idx="18">
                  <c:v>2.2277237286182361E-3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6-427F-95D0-F8878D51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8223"/>
        <c:axId val="444583279"/>
      </c:scatterChart>
      <c:valAx>
        <c:axId val="3475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83279"/>
        <c:crosses val="autoZero"/>
        <c:crossBetween val="midCat"/>
      </c:valAx>
      <c:valAx>
        <c:axId val="4445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4</xdr:row>
      <xdr:rowOff>33337</xdr:rowOff>
    </xdr:from>
    <xdr:to>
      <xdr:col>18</xdr:col>
      <xdr:colOff>123825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B3A56A-B250-4E53-A14C-1C2E31A4A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52387</xdr:rowOff>
    </xdr:from>
    <xdr:to>
      <xdr:col>18</xdr:col>
      <xdr:colOff>171450</xdr:colOff>
      <xdr:row>16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4188AD-20A8-40CE-824D-516531265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80962</xdr:rowOff>
    </xdr:from>
    <xdr:to>
      <xdr:col>17</xdr:col>
      <xdr:colOff>495300</xdr:colOff>
      <xdr:row>14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1A226C-A8C1-4AB4-A7D3-61D1851F9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J3" sqref="J3"/>
    </sheetView>
  </sheetViews>
  <sheetFormatPr defaultRowHeight="15" x14ac:dyDescent="0.25"/>
  <cols>
    <col min="1" max="1" width="9.140625" bestFit="1" customWidth="1"/>
    <col min="2" max="2" width="10.5703125" bestFit="1" customWidth="1"/>
    <col min="3" max="3" width="7.28515625" bestFit="1" customWidth="1"/>
    <col min="4" max="4" width="9.28515625" bestFit="1" customWidth="1"/>
    <col min="5" max="5" width="18.7109375" bestFit="1" customWidth="1"/>
    <col min="6" max="6" width="21.5703125" bestFit="1" customWidth="1"/>
    <col min="7" max="7" width="8" bestFit="1" customWidth="1"/>
    <col min="8" max="8" width="9.425781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6</v>
      </c>
      <c r="E1" t="s">
        <v>8</v>
      </c>
      <c r="F1" t="s">
        <v>9</v>
      </c>
      <c r="G1" t="s">
        <v>4</v>
      </c>
      <c r="H1" t="s">
        <v>11</v>
      </c>
      <c r="J1" t="s">
        <v>12</v>
      </c>
    </row>
    <row r="2" spans="1:10" x14ac:dyDescent="0.25">
      <c r="A2">
        <v>5.3</v>
      </c>
      <c r="B2">
        <f>C2*0.74</f>
        <v>11.84</v>
      </c>
      <c r="C2">
        <v>16</v>
      </c>
      <c r="D2" s="1">
        <f>B2*0.01</f>
        <v>0.11840000000000001</v>
      </c>
      <c r="E2">
        <v>6</v>
      </c>
      <c r="F2" s="1">
        <f>0.74*0.01*E2</f>
        <v>4.4400000000000002E-2</v>
      </c>
      <c r="G2">
        <v>1.74</v>
      </c>
      <c r="H2">
        <f>0.2*G2</f>
        <v>0.34800000000000003</v>
      </c>
      <c r="J2">
        <f>(H2*$A$5/(4*D2*D2))*((2*D2*D2/(H2*H2))-(2*D3*D3/(H3*H3))+(9.8*$F$26/9.87))</f>
        <v>7.0953148830385409E-3</v>
      </c>
    </row>
    <row r="3" spans="1:10" x14ac:dyDescent="0.25">
      <c r="B3">
        <f t="shared" ref="B3:B25" si="0">C3*0.74</f>
        <v>12.58</v>
      </c>
      <c r="C3">
        <v>17</v>
      </c>
      <c r="D3" s="1">
        <f t="shared" ref="D3:D25" si="1">B3*0.01</f>
        <v>0.1258</v>
      </c>
      <c r="E3">
        <v>5</v>
      </c>
      <c r="F3" s="1">
        <f t="shared" ref="F3:F24" si="2">0.74*0.01*E3</f>
        <v>3.7000000000000005E-2</v>
      </c>
      <c r="G3">
        <v>3.3</v>
      </c>
      <c r="H3">
        <f t="shared" ref="H3:H24" si="3">0.2*G3</f>
        <v>0.66</v>
      </c>
      <c r="J3">
        <f t="shared" ref="J3:J24" si="4">(H3*$A$5/(4*D3*D3))*((2*D3*D3/(H3*H3))-(2*D4*D4/(H4*H4))+(9.8*$F$26/9.87))</f>
        <v>3.7265494672485871E-3</v>
      </c>
    </row>
    <row r="4" spans="1:10" x14ac:dyDescent="0.25">
      <c r="A4" t="s">
        <v>7</v>
      </c>
      <c r="B4">
        <f t="shared" si="0"/>
        <v>13.32</v>
      </c>
      <c r="C4">
        <v>18</v>
      </c>
      <c r="D4" s="1">
        <f t="shared" si="1"/>
        <v>0.13320000000000001</v>
      </c>
      <c r="E4">
        <v>8</v>
      </c>
      <c r="F4" s="1">
        <f t="shared" si="2"/>
        <v>5.9200000000000003E-2</v>
      </c>
      <c r="G4">
        <v>3.78</v>
      </c>
      <c r="H4">
        <f t="shared" si="3"/>
        <v>0.75600000000000001</v>
      </c>
      <c r="J4">
        <f t="shared" si="4"/>
        <v>2.3541453527390092E-3</v>
      </c>
    </row>
    <row r="5" spans="1:10" x14ac:dyDescent="0.25">
      <c r="A5">
        <f>0.001*A2</f>
        <v>5.3E-3</v>
      </c>
      <c r="B5">
        <f t="shared" si="0"/>
        <v>17.02</v>
      </c>
      <c r="C5">
        <v>23</v>
      </c>
      <c r="D5" s="1">
        <f t="shared" si="1"/>
        <v>0.17019999999999999</v>
      </c>
      <c r="E5">
        <v>7</v>
      </c>
      <c r="F5" s="1">
        <f t="shared" si="2"/>
        <v>5.1799999999999999E-2</v>
      </c>
      <c r="G5">
        <v>4.33</v>
      </c>
      <c r="H5">
        <f t="shared" si="3"/>
        <v>0.8660000000000001</v>
      </c>
      <c r="J5">
        <f t="shared" si="4"/>
        <v>2.388513019020916E-3</v>
      </c>
    </row>
    <row r="6" spans="1:10" x14ac:dyDescent="0.25">
      <c r="B6">
        <f t="shared" si="0"/>
        <v>19.98</v>
      </c>
      <c r="C6">
        <v>27</v>
      </c>
      <c r="D6" s="1">
        <f t="shared" si="1"/>
        <v>0.19980000000000001</v>
      </c>
      <c r="E6">
        <v>6</v>
      </c>
      <c r="F6" s="1">
        <f t="shared" si="2"/>
        <v>4.4400000000000002E-2</v>
      </c>
      <c r="G6">
        <v>5.2</v>
      </c>
      <c r="H6">
        <f t="shared" si="3"/>
        <v>1.04</v>
      </c>
      <c r="J6">
        <f t="shared" si="4"/>
        <v>9.5912724753340398E-4</v>
      </c>
    </row>
    <row r="7" spans="1:10" x14ac:dyDescent="0.25">
      <c r="B7">
        <f t="shared" si="0"/>
        <v>23.68</v>
      </c>
      <c r="C7">
        <v>32</v>
      </c>
      <c r="D7" s="1">
        <f t="shared" si="1"/>
        <v>0.23680000000000001</v>
      </c>
      <c r="E7">
        <v>6</v>
      </c>
      <c r="F7" s="1">
        <f t="shared" si="2"/>
        <v>4.4400000000000002E-2</v>
      </c>
      <c r="G7">
        <v>5.22</v>
      </c>
      <c r="H7">
        <f t="shared" si="3"/>
        <v>1.044</v>
      </c>
      <c r="J7">
        <f t="shared" si="4"/>
        <v>1.389574240600647E-3</v>
      </c>
    </row>
    <row r="8" spans="1:10" x14ac:dyDescent="0.25">
      <c r="B8">
        <f t="shared" si="0"/>
        <v>27.38</v>
      </c>
      <c r="C8">
        <v>37</v>
      </c>
      <c r="D8" s="1">
        <f t="shared" si="1"/>
        <v>0.27379999999999999</v>
      </c>
      <c r="E8">
        <v>8</v>
      </c>
      <c r="F8" s="1">
        <f t="shared" si="2"/>
        <v>5.9200000000000003E-2</v>
      </c>
      <c r="G8">
        <v>6.02</v>
      </c>
      <c r="H8">
        <f t="shared" si="3"/>
        <v>1.204</v>
      </c>
      <c r="J8">
        <f t="shared" si="4"/>
        <v>1.0168643960435468E-3</v>
      </c>
    </row>
    <row r="9" spans="1:10" x14ac:dyDescent="0.25">
      <c r="B9">
        <f t="shared" si="0"/>
        <v>29.6</v>
      </c>
      <c r="C9">
        <v>40</v>
      </c>
      <c r="D9" s="1">
        <f t="shared" si="1"/>
        <v>0.29600000000000004</v>
      </c>
      <c r="E9">
        <v>9</v>
      </c>
      <c r="F9" s="1">
        <f t="shared" si="2"/>
        <v>6.6600000000000006E-2</v>
      </c>
      <c r="G9">
        <v>6.24</v>
      </c>
      <c r="H9">
        <f t="shared" si="3"/>
        <v>1.2480000000000002</v>
      </c>
      <c r="J9">
        <f t="shared" si="4"/>
        <v>7.9930416444828152E-4</v>
      </c>
    </row>
    <row r="10" spans="1:10" x14ac:dyDescent="0.25">
      <c r="B10">
        <f t="shared" si="0"/>
        <v>32.56</v>
      </c>
      <c r="C10">
        <v>44</v>
      </c>
      <c r="D10" s="1">
        <f t="shared" si="1"/>
        <v>0.32560000000000006</v>
      </c>
      <c r="E10">
        <v>6</v>
      </c>
      <c r="F10" s="1">
        <f t="shared" si="2"/>
        <v>4.4400000000000002E-2</v>
      </c>
      <c r="G10">
        <v>6.46</v>
      </c>
      <c r="H10">
        <f t="shared" si="3"/>
        <v>1.292</v>
      </c>
      <c r="J10">
        <f t="shared" si="4"/>
        <v>9.4735029156692101E-4</v>
      </c>
    </row>
    <row r="11" spans="1:10" x14ac:dyDescent="0.25">
      <c r="B11">
        <f t="shared" si="0"/>
        <v>34.78</v>
      </c>
      <c r="C11">
        <v>47</v>
      </c>
      <c r="D11" s="1">
        <f t="shared" si="1"/>
        <v>0.3478</v>
      </c>
      <c r="E11">
        <v>8</v>
      </c>
      <c r="F11" s="1">
        <f t="shared" si="2"/>
        <v>5.9200000000000003E-2</v>
      </c>
      <c r="G11">
        <v>6.95</v>
      </c>
      <c r="H11">
        <f t="shared" si="3"/>
        <v>1.3900000000000001</v>
      </c>
      <c r="J11">
        <f t="shared" si="4"/>
        <v>7.3755209026495159E-4</v>
      </c>
    </row>
    <row r="12" spans="1:10" x14ac:dyDescent="0.25">
      <c r="B12">
        <f t="shared" si="0"/>
        <v>37.74</v>
      </c>
      <c r="C12">
        <v>51</v>
      </c>
      <c r="D12" s="1">
        <f t="shared" si="1"/>
        <v>0.37740000000000001</v>
      </c>
      <c r="E12">
        <v>9</v>
      </c>
      <c r="F12" s="1">
        <f t="shared" si="2"/>
        <v>6.6600000000000006E-2</v>
      </c>
      <c r="G12">
        <v>7.3</v>
      </c>
      <c r="H12">
        <f t="shared" si="3"/>
        <v>1.46</v>
      </c>
      <c r="J12">
        <f t="shared" si="4"/>
        <v>7.7887089071475204E-4</v>
      </c>
    </row>
    <row r="13" spans="1:10" x14ac:dyDescent="0.25">
      <c r="B13">
        <f t="shared" si="0"/>
        <v>39.22</v>
      </c>
      <c r="C13">
        <v>53</v>
      </c>
      <c r="D13" s="1">
        <f t="shared" si="1"/>
        <v>0.39219999999999999</v>
      </c>
      <c r="E13">
        <v>9</v>
      </c>
      <c r="F13" s="1">
        <f t="shared" si="2"/>
        <v>6.6600000000000006E-2</v>
      </c>
      <c r="G13">
        <v>7.6</v>
      </c>
      <c r="H13">
        <f t="shared" si="3"/>
        <v>1.52</v>
      </c>
      <c r="J13">
        <f t="shared" si="4"/>
        <v>8.1864755352703393E-4</v>
      </c>
    </row>
    <row r="14" spans="1:10" x14ac:dyDescent="0.25">
      <c r="B14">
        <f t="shared" si="0"/>
        <v>40.700000000000003</v>
      </c>
      <c r="C14">
        <v>55</v>
      </c>
      <c r="D14" s="1">
        <f t="shared" si="1"/>
        <v>0.40700000000000003</v>
      </c>
      <c r="E14">
        <v>7</v>
      </c>
      <c r="F14" s="1">
        <f t="shared" si="2"/>
        <v>5.1799999999999999E-2</v>
      </c>
      <c r="G14">
        <v>8.06</v>
      </c>
      <c r="H14">
        <f t="shared" si="3"/>
        <v>1.6120000000000001</v>
      </c>
      <c r="J14">
        <f t="shared" si="4"/>
        <v>6.7617408413268322E-4</v>
      </c>
    </row>
    <row r="15" spans="1:10" x14ac:dyDescent="0.25">
      <c r="B15">
        <f t="shared" si="0"/>
        <v>43.66</v>
      </c>
      <c r="C15">
        <v>59</v>
      </c>
      <c r="D15" s="1">
        <f t="shared" si="1"/>
        <v>0.43659999999999999</v>
      </c>
      <c r="E15">
        <v>8</v>
      </c>
      <c r="F15" s="1">
        <f t="shared" si="2"/>
        <v>5.9200000000000003E-2</v>
      </c>
      <c r="G15">
        <v>8.5</v>
      </c>
      <c r="H15">
        <f t="shared" si="3"/>
        <v>1.7000000000000002</v>
      </c>
      <c r="J15">
        <f t="shared" si="4"/>
        <v>7.5033924589571464E-4</v>
      </c>
    </row>
    <row r="16" spans="1:10" x14ac:dyDescent="0.25">
      <c r="B16">
        <f t="shared" si="0"/>
        <v>44.4</v>
      </c>
      <c r="C16">
        <v>60</v>
      </c>
      <c r="D16" s="1">
        <f t="shared" si="1"/>
        <v>0.44400000000000001</v>
      </c>
      <c r="E16">
        <v>8.5</v>
      </c>
      <c r="F16" s="1">
        <f t="shared" si="2"/>
        <v>6.2899999999999998E-2</v>
      </c>
      <c r="G16">
        <v>8.8699999999999992</v>
      </c>
      <c r="H16">
        <f t="shared" si="3"/>
        <v>1.774</v>
      </c>
      <c r="J16">
        <f t="shared" si="4"/>
        <v>7.1113131805548412E-4</v>
      </c>
    </row>
    <row r="17" spans="2:10" x14ac:dyDescent="0.25">
      <c r="B17">
        <f t="shared" si="0"/>
        <v>44.4</v>
      </c>
      <c r="C17">
        <v>60</v>
      </c>
      <c r="D17" s="1">
        <f t="shared" si="1"/>
        <v>0.44400000000000001</v>
      </c>
      <c r="E17">
        <v>9</v>
      </c>
      <c r="F17" s="1">
        <f t="shared" si="2"/>
        <v>6.6600000000000006E-2</v>
      </c>
      <c r="G17">
        <v>8.9700000000000006</v>
      </c>
      <c r="H17">
        <f t="shared" si="3"/>
        <v>1.7940000000000003</v>
      </c>
      <c r="J17">
        <f t="shared" si="4"/>
        <v>8.1016821484027469E-4</v>
      </c>
    </row>
    <row r="18" spans="2:10" x14ac:dyDescent="0.25">
      <c r="B18">
        <f t="shared" si="0"/>
        <v>45.14</v>
      </c>
      <c r="C18">
        <v>61</v>
      </c>
      <c r="D18" s="1">
        <f t="shared" si="1"/>
        <v>0.45140000000000002</v>
      </c>
      <c r="E18">
        <v>9</v>
      </c>
      <c r="F18" s="1">
        <f t="shared" si="2"/>
        <v>6.6600000000000006E-2</v>
      </c>
      <c r="G18">
        <v>9.5299999999999994</v>
      </c>
      <c r="H18">
        <f t="shared" si="3"/>
        <v>1.9059999999999999</v>
      </c>
      <c r="J18">
        <f t="shared" si="4"/>
        <v>6.7672926767662147E-4</v>
      </c>
    </row>
    <row r="19" spans="2:10" x14ac:dyDescent="0.25">
      <c r="B19">
        <f t="shared" si="0"/>
        <v>45.88</v>
      </c>
      <c r="C19">
        <v>62</v>
      </c>
      <c r="D19" s="1">
        <f t="shared" si="1"/>
        <v>0.45880000000000004</v>
      </c>
      <c r="E19">
        <v>7.5</v>
      </c>
      <c r="F19" s="1">
        <f t="shared" si="2"/>
        <v>5.5500000000000001E-2</v>
      </c>
      <c r="G19">
        <v>9.59</v>
      </c>
      <c r="H19">
        <f t="shared" si="3"/>
        <v>1.9180000000000001</v>
      </c>
      <c r="J19">
        <f t="shared" si="4"/>
        <v>7.1315478102712581E-4</v>
      </c>
    </row>
    <row r="20" spans="2:10" x14ac:dyDescent="0.25">
      <c r="B20">
        <f t="shared" si="0"/>
        <v>46.62</v>
      </c>
      <c r="C20">
        <v>63</v>
      </c>
      <c r="D20" s="1">
        <f t="shared" si="1"/>
        <v>0.4662</v>
      </c>
      <c r="E20">
        <v>10</v>
      </c>
      <c r="F20" s="1">
        <f t="shared" si="2"/>
        <v>7.400000000000001E-2</v>
      </c>
      <c r="G20">
        <v>9.84</v>
      </c>
      <c r="H20">
        <f t="shared" si="3"/>
        <v>1.968</v>
      </c>
      <c r="J20">
        <f t="shared" si="4"/>
        <v>9.004203896485584E-4</v>
      </c>
    </row>
    <row r="21" spans="2:10" x14ac:dyDescent="0.25">
      <c r="B21">
        <f t="shared" si="0"/>
        <v>47.36</v>
      </c>
      <c r="C21">
        <v>64</v>
      </c>
      <c r="D21" s="1">
        <f t="shared" si="1"/>
        <v>0.47360000000000002</v>
      </c>
      <c r="E21">
        <v>6</v>
      </c>
      <c r="F21" s="1">
        <f t="shared" si="2"/>
        <v>4.4400000000000002E-2</v>
      </c>
      <c r="G21">
        <v>10.92</v>
      </c>
      <c r="H21">
        <f t="shared" si="3"/>
        <v>2.1840000000000002</v>
      </c>
      <c r="J21">
        <f t="shared" si="4"/>
        <v>7.2931877085248087E-4</v>
      </c>
    </row>
    <row r="22" spans="2:10" x14ac:dyDescent="0.25">
      <c r="B22">
        <f t="shared" si="0"/>
        <v>45.88</v>
      </c>
      <c r="C22">
        <v>62</v>
      </c>
      <c r="D22" s="1">
        <f t="shared" si="1"/>
        <v>0.45880000000000004</v>
      </c>
      <c r="E22">
        <v>10</v>
      </c>
      <c r="F22" s="1">
        <f t="shared" si="2"/>
        <v>7.400000000000001E-2</v>
      </c>
      <c r="G22">
        <v>10.56</v>
      </c>
      <c r="H22">
        <f t="shared" si="3"/>
        <v>2.1120000000000001</v>
      </c>
      <c r="J22">
        <f t="shared" si="4"/>
        <v>8.6228096564051589E-4</v>
      </c>
    </row>
    <row r="23" spans="2:10" x14ac:dyDescent="0.25">
      <c r="B23">
        <f t="shared" si="0"/>
        <v>45.14</v>
      </c>
      <c r="C23">
        <v>61</v>
      </c>
      <c r="D23" s="1">
        <f t="shared" si="1"/>
        <v>0.45140000000000002</v>
      </c>
      <c r="E23">
        <v>7</v>
      </c>
      <c r="F23" s="1">
        <f t="shared" si="2"/>
        <v>5.1799999999999999E-2</v>
      </c>
      <c r="G23">
        <v>10.86</v>
      </c>
      <c r="H23">
        <f t="shared" si="3"/>
        <v>2.1720000000000002</v>
      </c>
      <c r="J23">
        <f t="shared" si="4"/>
        <v>9.1791748009363767E-4</v>
      </c>
    </row>
    <row r="24" spans="2:10" x14ac:dyDescent="0.25">
      <c r="B24">
        <f t="shared" si="0"/>
        <v>45.14</v>
      </c>
      <c r="C24">
        <v>61</v>
      </c>
      <c r="D24" s="1">
        <f t="shared" si="1"/>
        <v>0.45140000000000002</v>
      </c>
      <c r="E24">
        <v>9</v>
      </c>
      <c r="F24" s="1">
        <f t="shared" si="2"/>
        <v>6.6600000000000006E-2</v>
      </c>
      <c r="G24">
        <v>11.41</v>
      </c>
      <c r="H24">
        <f t="shared" si="3"/>
        <v>2.282</v>
      </c>
      <c r="J24" t="e">
        <f t="shared" si="4"/>
        <v>#DIV/0!</v>
      </c>
    </row>
    <row r="25" spans="2:10" x14ac:dyDescent="0.25">
      <c r="B25">
        <f t="shared" si="0"/>
        <v>44.4</v>
      </c>
      <c r="C25">
        <v>60</v>
      </c>
      <c r="D25" s="1">
        <f t="shared" si="1"/>
        <v>0.44400000000000001</v>
      </c>
      <c r="F25" s="1"/>
    </row>
    <row r="26" spans="2:10" x14ac:dyDescent="0.25">
      <c r="F26" s="1">
        <f>AVERAGE(F2:F24)</f>
        <v>5.7269565217391308E-2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D82-ED0E-4D28-B3F6-9E45E3ACA687}">
  <dimension ref="A1:P21"/>
  <sheetViews>
    <sheetView workbookViewId="0">
      <selection activeCell="J17" sqref="J17"/>
    </sheetView>
  </sheetViews>
  <sheetFormatPr defaultRowHeight="15" x14ac:dyDescent="0.25"/>
  <cols>
    <col min="1" max="1" width="9.140625" bestFit="1" customWidth="1"/>
    <col min="2" max="2" width="10.5703125" bestFit="1" customWidth="1"/>
    <col min="3" max="3" width="7.28515625" bestFit="1" customWidth="1"/>
    <col min="4" max="4" width="9.7109375" bestFit="1" customWidth="1"/>
    <col min="5" max="5" width="18.7109375" bestFit="1" customWidth="1"/>
    <col min="6" max="6" width="21.140625" bestFit="1" customWidth="1"/>
    <col min="7" max="7" width="8" bestFit="1" customWidth="1"/>
    <col min="8" max="8" width="9.42578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5</v>
      </c>
      <c r="E1" t="s">
        <v>8</v>
      </c>
      <c r="F1" t="s">
        <v>10</v>
      </c>
      <c r="G1" t="s">
        <v>4</v>
      </c>
      <c r="H1" t="s">
        <v>11</v>
      </c>
      <c r="J1" t="s">
        <v>12</v>
      </c>
    </row>
    <row r="2" spans="1:10" x14ac:dyDescent="0.25">
      <c r="A2">
        <v>10</v>
      </c>
      <c r="B2">
        <f>0.592*C2</f>
        <v>3.5519999999999996</v>
      </c>
      <c r="C2">
        <v>6</v>
      </c>
      <c r="D2" s="1">
        <f>B2*0.01</f>
        <v>3.5519999999999996E-2</v>
      </c>
      <c r="E2">
        <v>11</v>
      </c>
      <c r="F2" s="1">
        <f>0.592*0.01*E2</f>
        <v>6.5119999999999997E-2</v>
      </c>
      <c r="G2">
        <v>1.51</v>
      </c>
      <c r="H2">
        <f>0.2*G2</f>
        <v>0.30200000000000005</v>
      </c>
      <c r="J2">
        <f>(H2*$A$5/(4*D2*D2))*((2*D2*D2/(H2*H2))-(2*D3*D3/(H3*H3))+(9.8*$F$18/9.87))</f>
        <v>3.8398407403341037E-2</v>
      </c>
    </row>
    <row r="3" spans="1:10" x14ac:dyDescent="0.25">
      <c r="B3">
        <f t="shared" ref="B3:B17" si="0">0.592*C3</f>
        <v>5.92</v>
      </c>
      <c r="C3">
        <v>10</v>
      </c>
      <c r="D3" s="1">
        <f t="shared" ref="D3:D17" si="1">B3*0.01</f>
        <v>5.9200000000000003E-2</v>
      </c>
      <c r="E3">
        <v>11</v>
      </c>
      <c r="F3" s="1">
        <f t="shared" ref="F3:F16" si="2">0.592*0.01*E3</f>
        <v>6.5119999999999997E-2</v>
      </c>
      <c r="G3">
        <v>3.01</v>
      </c>
      <c r="H3">
        <f t="shared" ref="H3:H17" si="3">0.2*G3</f>
        <v>0.60199999999999998</v>
      </c>
      <c r="J3">
        <f t="shared" ref="J3:J15" si="4">(H3*$A$5/(4*D3*D3))*((2*D3*D3/(H3*H3))-(2*D4*D4/(H4*H4))+(9.8*$F$18/9.87))</f>
        <v>1.5542487263405812E-2</v>
      </c>
    </row>
    <row r="4" spans="1:10" x14ac:dyDescent="0.25">
      <c r="A4" t="s">
        <v>7</v>
      </c>
      <c r="B4">
        <f t="shared" si="0"/>
        <v>11.84</v>
      </c>
      <c r="C4">
        <v>20</v>
      </c>
      <c r="D4" s="1">
        <f t="shared" si="1"/>
        <v>0.11840000000000001</v>
      </c>
      <c r="E4">
        <v>7</v>
      </c>
      <c r="F4" s="1">
        <f t="shared" si="2"/>
        <v>4.1439999999999998E-2</v>
      </c>
      <c r="G4">
        <v>4.24</v>
      </c>
      <c r="H4">
        <f t="shared" si="3"/>
        <v>0.84800000000000009</v>
      </c>
      <c r="J4">
        <f t="shared" si="4"/>
        <v>7.1586253160751678E-3</v>
      </c>
    </row>
    <row r="5" spans="1:10" x14ac:dyDescent="0.25">
      <c r="A5">
        <f>0.001*A2</f>
        <v>0.01</v>
      </c>
      <c r="B5">
        <f t="shared" si="0"/>
        <v>14.207999999999998</v>
      </c>
      <c r="C5">
        <v>24</v>
      </c>
      <c r="D5" s="1">
        <f t="shared" si="1"/>
        <v>0.14207999999999998</v>
      </c>
      <c r="E5">
        <v>10</v>
      </c>
      <c r="F5" s="1">
        <f t="shared" si="2"/>
        <v>5.9200000000000003E-2</v>
      </c>
      <c r="G5">
        <v>4.6100000000000003</v>
      </c>
      <c r="H5">
        <f t="shared" si="3"/>
        <v>0.92200000000000015</v>
      </c>
      <c r="J5">
        <f t="shared" si="4"/>
        <v>3.8513521113231145E-3</v>
      </c>
    </row>
    <row r="6" spans="1:10" x14ac:dyDescent="0.25">
      <c r="B6">
        <f t="shared" si="0"/>
        <v>17.759999999999998</v>
      </c>
      <c r="C6">
        <v>30</v>
      </c>
      <c r="D6" s="1">
        <f t="shared" si="1"/>
        <v>0.17759999999999998</v>
      </c>
      <c r="E6">
        <v>9</v>
      </c>
      <c r="F6" s="1">
        <f t="shared" si="2"/>
        <v>5.3280000000000001E-2</v>
      </c>
      <c r="G6">
        <v>4.76</v>
      </c>
      <c r="H6">
        <f t="shared" si="3"/>
        <v>0.95199999999999996</v>
      </c>
      <c r="J6">
        <f t="shared" si="4"/>
        <v>3.7385224181411092E-3</v>
      </c>
    </row>
    <row r="7" spans="1:10" x14ac:dyDescent="0.25">
      <c r="B7">
        <f t="shared" si="0"/>
        <v>21.311999999999998</v>
      </c>
      <c r="C7">
        <v>36</v>
      </c>
      <c r="D7" s="1">
        <f t="shared" si="1"/>
        <v>0.21311999999999998</v>
      </c>
      <c r="E7">
        <v>7</v>
      </c>
      <c r="F7" s="1">
        <f t="shared" si="2"/>
        <v>4.1439999999999998E-2</v>
      </c>
      <c r="G7">
        <v>5.47</v>
      </c>
      <c r="H7">
        <f t="shared" si="3"/>
        <v>1.0940000000000001</v>
      </c>
      <c r="J7">
        <f t="shared" si="4"/>
        <v>3.4546690203594637E-3</v>
      </c>
    </row>
    <row r="8" spans="1:10" x14ac:dyDescent="0.25">
      <c r="B8">
        <f t="shared" si="0"/>
        <v>23.68</v>
      </c>
      <c r="C8">
        <v>40</v>
      </c>
      <c r="D8" s="1">
        <f t="shared" si="1"/>
        <v>0.23680000000000001</v>
      </c>
      <c r="E8">
        <v>10.5</v>
      </c>
      <c r="F8" s="1">
        <f t="shared" si="2"/>
        <v>6.216E-2</v>
      </c>
      <c r="G8">
        <v>6.14</v>
      </c>
      <c r="H8">
        <f t="shared" si="3"/>
        <v>1.228</v>
      </c>
      <c r="J8">
        <f t="shared" si="4"/>
        <v>1.9651041583665968E-3</v>
      </c>
    </row>
    <row r="9" spans="1:10" x14ac:dyDescent="0.25">
      <c r="B9">
        <f t="shared" si="0"/>
        <v>27.231999999999999</v>
      </c>
      <c r="C9">
        <v>46</v>
      </c>
      <c r="D9" s="1">
        <f t="shared" si="1"/>
        <v>0.27232000000000001</v>
      </c>
      <c r="E9">
        <v>11</v>
      </c>
      <c r="F9" s="1">
        <f t="shared" si="2"/>
        <v>6.5119999999999997E-2</v>
      </c>
      <c r="G9">
        <v>6.27</v>
      </c>
      <c r="H9">
        <f t="shared" si="3"/>
        <v>1.254</v>
      </c>
      <c r="J9">
        <f t="shared" si="4"/>
        <v>2.3379779308869237E-3</v>
      </c>
    </row>
    <row r="10" spans="1:10" x14ac:dyDescent="0.25">
      <c r="B10">
        <f t="shared" si="0"/>
        <v>29.007999999999999</v>
      </c>
      <c r="C10">
        <v>49</v>
      </c>
      <c r="D10" s="1">
        <f t="shared" si="1"/>
        <v>0.29008</v>
      </c>
      <c r="E10">
        <v>10</v>
      </c>
      <c r="F10" s="1">
        <f t="shared" si="2"/>
        <v>5.9200000000000003E-2</v>
      </c>
      <c r="G10">
        <v>6.66</v>
      </c>
      <c r="H10">
        <f t="shared" si="3"/>
        <v>1.3320000000000001</v>
      </c>
      <c r="J10">
        <f t="shared" si="4"/>
        <v>2.3104860433003083E-3</v>
      </c>
    </row>
    <row r="11" spans="1:10" x14ac:dyDescent="0.25">
      <c r="B11">
        <f t="shared" si="0"/>
        <v>31.968</v>
      </c>
      <c r="C11">
        <v>54</v>
      </c>
      <c r="D11" s="1">
        <f t="shared" si="1"/>
        <v>0.31968000000000002</v>
      </c>
      <c r="E11">
        <v>9</v>
      </c>
      <c r="F11" s="1">
        <f t="shared" si="2"/>
        <v>5.3280000000000001E-2</v>
      </c>
      <c r="G11">
        <v>7.44</v>
      </c>
      <c r="H11">
        <f t="shared" si="3"/>
        <v>1.4880000000000002</v>
      </c>
      <c r="J11">
        <f t="shared" si="4"/>
        <v>1.4872911250818157E-3</v>
      </c>
    </row>
    <row r="12" spans="1:10" x14ac:dyDescent="0.25">
      <c r="B12">
        <f t="shared" si="0"/>
        <v>34.927999999999997</v>
      </c>
      <c r="C12">
        <v>59</v>
      </c>
      <c r="D12" s="1">
        <f t="shared" si="1"/>
        <v>0.34927999999999998</v>
      </c>
      <c r="E12">
        <v>12</v>
      </c>
      <c r="F12" s="1">
        <f t="shared" si="2"/>
        <v>7.1039999999999992E-2</v>
      </c>
      <c r="G12">
        <v>7.54</v>
      </c>
      <c r="H12">
        <f t="shared" si="3"/>
        <v>1.508</v>
      </c>
      <c r="J12">
        <f t="shared" si="4"/>
        <v>1.6890172403844364E-3</v>
      </c>
    </row>
    <row r="13" spans="1:10" x14ac:dyDescent="0.25">
      <c r="B13">
        <f t="shared" si="0"/>
        <v>36.704000000000001</v>
      </c>
      <c r="C13">
        <v>62</v>
      </c>
      <c r="D13" s="1">
        <f t="shared" si="1"/>
        <v>0.36704000000000003</v>
      </c>
      <c r="E13">
        <v>1</v>
      </c>
      <c r="F13" s="1">
        <f t="shared" si="2"/>
        <v>5.9199999999999999E-3</v>
      </c>
      <c r="G13">
        <v>7.88</v>
      </c>
      <c r="H13">
        <f t="shared" si="3"/>
        <v>1.5760000000000001</v>
      </c>
      <c r="J13">
        <f t="shared" si="4"/>
        <v>1.7076185395511591E-3</v>
      </c>
    </row>
    <row r="14" spans="1:10" x14ac:dyDescent="0.25">
      <c r="B14">
        <f t="shared" si="0"/>
        <v>38.479999999999997</v>
      </c>
      <c r="C14">
        <v>65</v>
      </c>
      <c r="D14" s="1">
        <f t="shared" si="1"/>
        <v>0.38479999999999998</v>
      </c>
      <c r="E14">
        <v>10</v>
      </c>
      <c r="F14" s="1">
        <f t="shared" si="2"/>
        <v>5.9200000000000003E-2</v>
      </c>
      <c r="G14">
        <v>8.36</v>
      </c>
      <c r="H14">
        <f t="shared" si="3"/>
        <v>1.6719999999999999</v>
      </c>
      <c r="J14">
        <f t="shared" si="4"/>
        <v>1.6262515558250485E-3</v>
      </c>
    </row>
    <row r="15" spans="1:10" x14ac:dyDescent="0.25">
      <c r="B15">
        <f t="shared" si="0"/>
        <v>39.664000000000001</v>
      </c>
      <c r="C15">
        <v>67</v>
      </c>
      <c r="D15" s="1">
        <f t="shared" si="1"/>
        <v>0.39664000000000005</v>
      </c>
      <c r="E15">
        <v>13</v>
      </c>
      <c r="F15" s="1">
        <f t="shared" si="2"/>
        <v>7.6960000000000001E-2</v>
      </c>
      <c r="G15">
        <v>8.69</v>
      </c>
      <c r="H15">
        <f t="shared" si="3"/>
        <v>1.738</v>
      </c>
      <c r="J15">
        <f t="shared" si="4"/>
        <v>1.67639728135796E-3</v>
      </c>
    </row>
    <row r="16" spans="1:10" x14ac:dyDescent="0.25">
      <c r="B16">
        <f t="shared" si="0"/>
        <v>39.664000000000001</v>
      </c>
      <c r="C16">
        <v>67</v>
      </c>
      <c r="D16" s="1">
        <f t="shared" si="1"/>
        <v>0.39664000000000005</v>
      </c>
      <c r="E16">
        <v>11</v>
      </c>
      <c r="F16" s="1">
        <f t="shared" si="2"/>
        <v>6.5119999999999997E-2</v>
      </c>
      <c r="G16" s="2">
        <v>8.9</v>
      </c>
      <c r="H16">
        <f t="shared" si="3"/>
        <v>1.7800000000000002</v>
      </c>
      <c r="J16">
        <f t="shared" ref="J3:J17" si="5">(H16*$A$5/(4*D16*D16))*((2*D16*D16/(H16*H16))-(2*D17*D17/(H17*H17))+(9.8*$F$18/9.87))</f>
        <v>1.902227704467116E-3</v>
      </c>
    </row>
    <row r="17" spans="2:16" x14ac:dyDescent="0.25">
      <c r="B17">
        <f t="shared" si="0"/>
        <v>39.664000000000001</v>
      </c>
      <c r="C17">
        <v>67</v>
      </c>
      <c r="D17" s="1">
        <f t="shared" si="1"/>
        <v>0.39664000000000005</v>
      </c>
      <c r="F17" s="1"/>
      <c r="G17">
        <v>9.4600000000000009</v>
      </c>
      <c r="H17">
        <f t="shared" si="3"/>
        <v>1.8920000000000003</v>
      </c>
      <c r="J17" t="e">
        <f t="shared" si="5"/>
        <v>#DIV/0!</v>
      </c>
    </row>
    <row r="18" spans="2:16" x14ac:dyDescent="0.25">
      <c r="F18" s="1">
        <f>AVERAGE(F2:F16)</f>
        <v>5.6239999999999998E-2</v>
      </c>
    </row>
    <row r="20" spans="2:16" x14ac:dyDescent="0.25">
      <c r="J20" s="3" t="s">
        <v>13</v>
      </c>
      <c r="K20" s="3"/>
      <c r="L20" s="3"/>
      <c r="M20" s="3"/>
      <c r="N20" s="3"/>
      <c r="O20" s="3"/>
      <c r="P20" s="3"/>
    </row>
    <row r="21" spans="2:16" x14ac:dyDescent="0.25">
      <c r="J21" s="4"/>
      <c r="K21" s="4"/>
      <c r="L21" s="4"/>
      <c r="M21" s="4"/>
      <c r="N21" s="4"/>
      <c r="O21" s="4"/>
      <c r="P21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6131-76B4-4057-9DCA-33A4F1D03381}">
  <dimension ref="A1:Q23"/>
  <sheetViews>
    <sheetView tabSelected="1" workbookViewId="0">
      <selection activeCell="O24" sqref="O24"/>
    </sheetView>
  </sheetViews>
  <sheetFormatPr defaultRowHeight="15" x14ac:dyDescent="0.25"/>
  <cols>
    <col min="1" max="1" width="9.140625" bestFit="1" customWidth="1"/>
    <col min="2" max="2" width="10.5703125" bestFit="1" customWidth="1"/>
    <col min="3" max="3" width="7.28515625" bestFit="1" customWidth="1"/>
    <col min="4" max="4" width="9.7109375" bestFit="1" customWidth="1"/>
    <col min="5" max="5" width="18.7109375" bestFit="1" customWidth="1"/>
    <col min="6" max="6" width="21.140625" bestFit="1" customWidth="1"/>
    <col min="7" max="7" width="8" bestFit="1" customWidth="1"/>
    <col min="8" max="8" width="9.425781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5</v>
      </c>
      <c r="E1" t="s">
        <v>8</v>
      </c>
      <c r="F1" t="s">
        <v>10</v>
      </c>
      <c r="G1" t="s">
        <v>4</v>
      </c>
      <c r="H1" t="s">
        <v>11</v>
      </c>
      <c r="J1" t="s">
        <v>12</v>
      </c>
    </row>
    <row r="2" spans="1:10" x14ac:dyDescent="0.25">
      <c r="A2">
        <v>44.1</v>
      </c>
      <c r="B2">
        <f>0.705*C2</f>
        <v>4.9349999999999996</v>
      </c>
      <c r="C2">
        <v>7</v>
      </c>
      <c r="D2" s="1">
        <f>0.01*B2</f>
        <v>4.9349999999999998E-2</v>
      </c>
      <c r="E2">
        <v>9</v>
      </c>
      <c r="F2" s="1">
        <f>0.705*0.01*E2</f>
        <v>6.3449999999999993E-2</v>
      </c>
      <c r="G2">
        <v>2.65</v>
      </c>
      <c r="H2">
        <f>0.2*G2</f>
        <v>0.53</v>
      </c>
      <c r="J2">
        <f>(H2*$A$5/(4*D2*D2))*((2*D2*D2/(H2*H2))-(2*D3*D3/(H3*H3))+(9.8*$F$22/9.87))</f>
        <v>0.10828231945188481</v>
      </c>
    </row>
    <row r="3" spans="1:10" x14ac:dyDescent="0.25">
      <c r="B3">
        <f t="shared" ref="B3:B21" si="0">0.705*C3</f>
        <v>7.05</v>
      </c>
      <c r="C3">
        <v>10</v>
      </c>
      <c r="D3" s="1">
        <f t="shared" ref="D3:D21" si="1">0.01*B3</f>
        <v>7.0499999999999993E-2</v>
      </c>
      <c r="E3">
        <v>10</v>
      </c>
      <c r="F3" s="1">
        <f t="shared" ref="F3:F20" si="2">0.705*0.01*E3</f>
        <v>7.0499999999999993E-2</v>
      </c>
      <c r="G3">
        <v>3.31</v>
      </c>
      <c r="H3">
        <f t="shared" ref="H3:H21" si="3">0.2*G3</f>
        <v>0.66200000000000003</v>
      </c>
      <c r="J3">
        <f t="shared" ref="J3:J20" si="4">(H3*$A$5/(4*D3*D3))*((2*D3*D3/(H3*H3))-(2*D4*D4/(H4*H4))+(9.8*$F$22/9.87))</f>
        <v>3.1301130778529931E-2</v>
      </c>
    </row>
    <row r="4" spans="1:10" x14ac:dyDescent="0.25">
      <c r="A4" t="s">
        <v>7</v>
      </c>
      <c r="B4">
        <f t="shared" si="0"/>
        <v>13.395</v>
      </c>
      <c r="C4">
        <v>19</v>
      </c>
      <c r="D4" s="1">
        <f t="shared" si="1"/>
        <v>0.13394999999999999</v>
      </c>
      <c r="E4">
        <v>7</v>
      </c>
      <c r="F4" s="1">
        <f t="shared" si="2"/>
        <v>4.9349999999999998E-2</v>
      </c>
      <c r="G4">
        <v>4.16</v>
      </c>
      <c r="H4">
        <f t="shared" si="3"/>
        <v>0.83200000000000007</v>
      </c>
      <c r="J4">
        <f t="shared" si="4"/>
        <v>1.2728397840013986E-2</v>
      </c>
    </row>
    <row r="5" spans="1:10" x14ac:dyDescent="0.25">
      <c r="A5">
        <f>0.001*A2</f>
        <v>4.41E-2</v>
      </c>
      <c r="B5">
        <f t="shared" si="0"/>
        <v>16.919999999999998</v>
      </c>
      <c r="C5">
        <v>24</v>
      </c>
      <c r="D5" s="1">
        <f t="shared" si="1"/>
        <v>0.16919999999999999</v>
      </c>
      <c r="E5">
        <v>8</v>
      </c>
      <c r="F5" s="1">
        <f t="shared" si="2"/>
        <v>5.6399999999999999E-2</v>
      </c>
      <c r="G5">
        <v>4.3</v>
      </c>
      <c r="H5">
        <f t="shared" si="3"/>
        <v>0.86</v>
      </c>
      <c r="J5">
        <f t="shared" si="4"/>
        <v>1.7836702572309664E-2</v>
      </c>
    </row>
    <row r="6" spans="1:10" x14ac:dyDescent="0.25">
      <c r="B6">
        <f t="shared" si="0"/>
        <v>19.739999999999998</v>
      </c>
      <c r="C6">
        <v>28</v>
      </c>
      <c r="D6" s="1">
        <f t="shared" si="1"/>
        <v>0.19739999999999999</v>
      </c>
      <c r="E6">
        <v>6</v>
      </c>
      <c r="F6" s="1">
        <f t="shared" si="2"/>
        <v>4.2299999999999997E-2</v>
      </c>
      <c r="G6">
        <v>5.13</v>
      </c>
      <c r="H6">
        <f t="shared" si="3"/>
        <v>1.026</v>
      </c>
      <c r="J6">
        <f t="shared" si="4"/>
        <v>1.5247452709777889E-2</v>
      </c>
    </row>
    <row r="7" spans="1:10" x14ac:dyDescent="0.25">
      <c r="B7">
        <f t="shared" si="0"/>
        <v>21.855</v>
      </c>
      <c r="C7">
        <v>31</v>
      </c>
      <c r="D7" s="1">
        <f t="shared" si="1"/>
        <v>0.21855000000000002</v>
      </c>
      <c r="E7">
        <v>6</v>
      </c>
      <c r="F7" s="1">
        <f t="shared" si="2"/>
        <v>4.2299999999999997E-2</v>
      </c>
      <c r="G7" s="2">
        <v>5.76</v>
      </c>
      <c r="H7">
        <f t="shared" si="3"/>
        <v>1.1519999999999999</v>
      </c>
      <c r="J7">
        <f t="shared" si="4"/>
        <v>5.5505122850960454E-3</v>
      </c>
    </row>
    <row r="8" spans="1:10" x14ac:dyDescent="0.25">
      <c r="B8">
        <f t="shared" si="0"/>
        <v>27.494999999999997</v>
      </c>
      <c r="C8">
        <v>39</v>
      </c>
      <c r="D8" s="1">
        <f t="shared" si="1"/>
        <v>0.27494999999999997</v>
      </c>
      <c r="E8">
        <v>6.5</v>
      </c>
      <c r="F8" s="1">
        <f t="shared" si="2"/>
        <v>4.5824999999999998E-2</v>
      </c>
      <c r="G8">
        <v>6.1</v>
      </c>
      <c r="H8">
        <f t="shared" si="3"/>
        <v>1.22</v>
      </c>
      <c r="J8">
        <f t="shared" si="4"/>
        <v>6.2852280040284342E-3</v>
      </c>
    </row>
    <row r="9" spans="1:10" x14ac:dyDescent="0.25">
      <c r="B9">
        <f t="shared" si="0"/>
        <v>31.02</v>
      </c>
      <c r="C9">
        <v>44</v>
      </c>
      <c r="D9" s="1">
        <f t="shared" si="1"/>
        <v>0.31019999999999998</v>
      </c>
      <c r="E9">
        <v>9</v>
      </c>
      <c r="F9" s="1">
        <f t="shared" si="2"/>
        <v>6.3449999999999993E-2</v>
      </c>
      <c r="G9">
        <v>6.42</v>
      </c>
      <c r="H9">
        <f t="shared" si="3"/>
        <v>1.284</v>
      </c>
      <c r="J9">
        <f t="shared" si="4"/>
        <v>8.3996864098665053E-3</v>
      </c>
    </row>
    <row r="10" spans="1:10" x14ac:dyDescent="0.25">
      <c r="B10">
        <f t="shared" si="0"/>
        <v>30.314999999999998</v>
      </c>
      <c r="C10">
        <v>43</v>
      </c>
      <c r="D10" s="1">
        <f t="shared" si="1"/>
        <v>0.30314999999999998</v>
      </c>
      <c r="E10">
        <v>5</v>
      </c>
      <c r="F10" s="1">
        <f t="shared" si="2"/>
        <v>3.5249999999999997E-2</v>
      </c>
      <c r="G10">
        <v>6.46</v>
      </c>
      <c r="H10">
        <f t="shared" si="3"/>
        <v>1.292</v>
      </c>
      <c r="J10">
        <f t="shared" si="4"/>
        <v>5.3983419531170767E-3</v>
      </c>
    </row>
    <row r="11" spans="1:10" x14ac:dyDescent="0.25">
      <c r="B11">
        <f t="shared" si="0"/>
        <v>36.659999999999997</v>
      </c>
      <c r="C11">
        <v>52</v>
      </c>
      <c r="D11" s="1">
        <f t="shared" si="1"/>
        <v>0.36659999999999998</v>
      </c>
      <c r="E11">
        <v>5</v>
      </c>
      <c r="F11" s="1">
        <f t="shared" si="2"/>
        <v>3.5249999999999997E-2</v>
      </c>
      <c r="G11">
        <v>7.31</v>
      </c>
      <c r="H11">
        <f t="shared" si="3"/>
        <v>1.462</v>
      </c>
      <c r="J11">
        <f t="shared" si="4"/>
        <v>3.9275737376689495E-3</v>
      </c>
    </row>
    <row r="12" spans="1:10" x14ac:dyDescent="0.25">
      <c r="B12">
        <f t="shared" si="0"/>
        <v>39.479999999999997</v>
      </c>
      <c r="C12">
        <v>56</v>
      </c>
      <c r="D12" s="1">
        <f t="shared" si="1"/>
        <v>0.39479999999999998</v>
      </c>
      <c r="E12">
        <v>9</v>
      </c>
      <c r="F12" s="1">
        <f t="shared" si="2"/>
        <v>6.3449999999999993E-2</v>
      </c>
      <c r="G12">
        <v>7.37</v>
      </c>
      <c r="H12">
        <f t="shared" si="3"/>
        <v>1.4740000000000002</v>
      </c>
      <c r="J12">
        <f t="shared" si="4"/>
        <v>7.2023021304878131E-3</v>
      </c>
    </row>
    <row r="13" spans="1:10" x14ac:dyDescent="0.25">
      <c r="B13">
        <f t="shared" si="0"/>
        <v>39.479999999999997</v>
      </c>
      <c r="C13">
        <v>56</v>
      </c>
      <c r="D13" s="1">
        <f t="shared" si="1"/>
        <v>0.39479999999999998</v>
      </c>
      <c r="E13">
        <v>7</v>
      </c>
      <c r="F13" s="1">
        <f t="shared" si="2"/>
        <v>4.9349999999999998E-2</v>
      </c>
      <c r="G13">
        <v>7.9</v>
      </c>
      <c r="H13">
        <f t="shared" si="3"/>
        <v>1.58</v>
      </c>
      <c r="J13">
        <f t="shared" si="4"/>
        <v>3.0434251463051379E-3</v>
      </c>
    </row>
    <row r="14" spans="1:10" x14ac:dyDescent="0.25">
      <c r="B14">
        <f t="shared" si="0"/>
        <v>45.12</v>
      </c>
      <c r="C14">
        <v>64</v>
      </c>
      <c r="D14" s="1">
        <f t="shared" si="1"/>
        <v>0.45119999999999999</v>
      </c>
      <c r="E14">
        <v>6</v>
      </c>
      <c r="F14" s="1">
        <f t="shared" si="2"/>
        <v>4.2299999999999997E-2</v>
      </c>
      <c r="G14">
        <v>8.2899999999999991</v>
      </c>
      <c r="H14">
        <f t="shared" si="3"/>
        <v>1.6579999999999999</v>
      </c>
      <c r="J14">
        <f t="shared" si="4"/>
        <v>6.9309678922711369E-3</v>
      </c>
    </row>
    <row r="15" spans="1:10" x14ac:dyDescent="0.25">
      <c r="B15">
        <f t="shared" si="0"/>
        <v>45.824999999999996</v>
      </c>
      <c r="C15">
        <v>65</v>
      </c>
      <c r="D15" s="1">
        <f t="shared" si="1"/>
        <v>0.45824999999999999</v>
      </c>
      <c r="E15">
        <v>5</v>
      </c>
      <c r="F15" s="1">
        <f t="shared" si="2"/>
        <v>3.5249999999999997E-2</v>
      </c>
      <c r="G15">
        <v>9.3000000000000007</v>
      </c>
      <c r="H15">
        <f t="shared" si="3"/>
        <v>1.8600000000000003</v>
      </c>
      <c r="J15">
        <f t="shared" si="4"/>
        <v>-1.8669963830209995E-4</v>
      </c>
    </row>
    <row r="16" spans="1:10" x14ac:dyDescent="0.25">
      <c r="B16">
        <f t="shared" si="0"/>
        <v>50.76</v>
      </c>
      <c r="C16">
        <v>72</v>
      </c>
      <c r="D16" s="1">
        <f t="shared" si="1"/>
        <v>0.50759999999999994</v>
      </c>
      <c r="E16">
        <v>10</v>
      </c>
      <c r="F16" s="1">
        <f t="shared" si="2"/>
        <v>7.0499999999999993E-2</v>
      </c>
      <c r="G16">
        <v>8.61</v>
      </c>
      <c r="H16">
        <f t="shared" si="3"/>
        <v>1.722</v>
      </c>
      <c r="J16">
        <f t="shared" si="4"/>
        <v>4.3811079325422374E-3</v>
      </c>
    </row>
    <row r="17" spans="2:17" x14ac:dyDescent="0.25">
      <c r="B17">
        <f t="shared" si="0"/>
        <v>52.875</v>
      </c>
      <c r="C17">
        <v>75</v>
      </c>
      <c r="D17" s="1">
        <f t="shared" si="1"/>
        <v>0.52875000000000005</v>
      </c>
      <c r="E17">
        <v>4</v>
      </c>
      <c r="F17" s="1">
        <f t="shared" si="2"/>
        <v>2.8199999999999999E-2</v>
      </c>
      <c r="G17">
        <v>9.2100000000000009</v>
      </c>
      <c r="H17">
        <f t="shared" si="3"/>
        <v>1.8420000000000003</v>
      </c>
      <c r="J17">
        <f t="shared" si="4"/>
        <v>3.4773763090997865E-3</v>
      </c>
    </row>
    <row r="18" spans="2:17" x14ac:dyDescent="0.25">
      <c r="B18">
        <f t="shared" si="0"/>
        <v>53.58</v>
      </c>
      <c r="C18">
        <v>76</v>
      </c>
      <c r="D18" s="1">
        <f t="shared" si="1"/>
        <v>0.53579999999999994</v>
      </c>
      <c r="E18">
        <v>7</v>
      </c>
      <c r="F18" s="1">
        <f t="shared" si="2"/>
        <v>4.9349999999999998E-2</v>
      </c>
      <c r="G18">
        <v>9.26</v>
      </c>
      <c r="H18">
        <f t="shared" si="3"/>
        <v>1.8520000000000001</v>
      </c>
      <c r="J18">
        <f t="shared" si="4"/>
        <v>1.4175410598462721E-3</v>
      </c>
    </row>
    <row r="19" spans="2:17" x14ac:dyDescent="0.25">
      <c r="B19">
        <f t="shared" si="0"/>
        <v>58.514999999999993</v>
      </c>
      <c r="C19">
        <v>83</v>
      </c>
      <c r="D19" s="1">
        <f t="shared" si="1"/>
        <v>0.58514999999999995</v>
      </c>
      <c r="E19">
        <v>11.5</v>
      </c>
      <c r="F19" s="1">
        <f t="shared" si="2"/>
        <v>8.1074999999999994E-2</v>
      </c>
      <c r="G19">
        <v>9.3000000000000007</v>
      </c>
      <c r="H19">
        <f t="shared" si="3"/>
        <v>1.8600000000000003</v>
      </c>
      <c r="J19">
        <f t="shared" si="4"/>
        <v>4.4584353849413255E-3</v>
      </c>
    </row>
    <row r="20" spans="2:17" x14ac:dyDescent="0.25">
      <c r="B20">
        <f t="shared" si="0"/>
        <v>58.514999999999993</v>
      </c>
      <c r="C20">
        <v>83</v>
      </c>
      <c r="D20" s="1">
        <f t="shared" si="1"/>
        <v>0.58514999999999995</v>
      </c>
      <c r="E20">
        <v>6</v>
      </c>
      <c r="F20" s="1">
        <f t="shared" si="2"/>
        <v>4.2299999999999997E-2</v>
      </c>
      <c r="G20">
        <v>9.92</v>
      </c>
      <c r="H20">
        <f t="shared" si="3"/>
        <v>1.984</v>
      </c>
      <c r="J20">
        <f t="shared" si="4"/>
        <v>2.2277237286182361E-3</v>
      </c>
    </row>
    <row r="21" spans="2:17" x14ac:dyDescent="0.25">
      <c r="B21">
        <f t="shared" si="0"/>
        <v>62.744999999999997</v>
      </c>
      <c r="C21">
        <v>89</v>
      </c>
      <c r="D21" s="1">
        <f t="shared" si="1"/>
        <v>0.62744999999999995</v>
      </c>
      <c r="G21">
        <v>10.19</v>
      </c>
      <c r="H21">
        <f t="shared" si="3"/>
        <v>2.0379999999999998</v>
      </c>
      <c r="J21" t="e">
        <f t="shared" ref="J3:J21" si="5">(H21*$A$5/(4*D21*D21))*((2*D21*D21/(H21*H21))-(2*D22*D22/(H22*H22))+(9.8*$F$22/9.87))</f>
        <v>#DIV/0!</v>
      </c>
    </row>
    <row r="22" spans="2:17" x14ac:dyDescent="0.25">
      <c r="F22" s="1">
        <f>AVERAGE(F2:F20)</f>
        <v>5.0834210526315787E-2</v>
      </c>
    </row>
    <row r="23" spans="2:17" x14ac:dyDescent="0.25">
      <c r="K23" s="4" t="s">
        <v>14</v>
      </c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2021-01-20T06:40:52Z</dcterms:modified>
</cp:coreProperties>
</file>