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1111" sheetId="2" r:id="rId2"/>
  </sheets>
  <calcPr calcId="152511"/>
  <fileRecoveryPr repairLoad="1"/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1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1" i="2"/>
  <c r="B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1" i="2"/>
  <c r="E3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1" i="1"/>
  <c r="P3" i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I1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<sst xmlns="http://schemas.openxmlformats.org/spreadsheetml/2006/main" count="27" uniqueCount="18">
  <si>
    <t>период*8</t>
  </si>
  <si>
    <t>период</t>
  </si>
  <si>
    <t>радиус с рисунка</t>
  </si>
  <si>
    <t>радиус см</t>
  </si>
  <si>
    <t>радиус новый</t>
  </si>
  <si>
    <t xml:space="preserve">линейная скорость </t>
  </si>
  <si>
    <t>m = 0,009 кг</t>
  </si>
  <si>
    <t>h = 1,35 м</t>
  </si>
  <si>
    <t>высота</t>
  </si>
  <si>
    <t>шаг с рисунка</t>
  </si>
  <si>
    <t>потенциальная</t>
  </si>
  <si>
    <t>Энергия</t>
  </si>
  <si>
    <t>изменение энергии</t>
  </si>
  <si>
    <t>сила сопротивления</t>
  </si>
  <si>
    <t>кинетическая</t>
  </si>
  <si>
    <t>энергия</t>
  </si>
  <si>
    <t xml:space="preserve">радиус, м </t>
  </si>
  <si>
    <t>cила сопротивления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</si>
</sst>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vertical="center"/>
    </xf>
    <xf numFmtId="164" fontId="0" fillId="0" borderId="0" xfId="0" applyNumberFormat="1"/>
    <xf numFmtId="0" fontId="3" fillId="0" borderId="0" xfId="0" applyFont="1" applyAlignment="1">
      <alignment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1"/>
    <xf numFmtId="164" fontId="1" fillId="0" borderId="0" xfId="1" applyNumberFormat="1"/>
    <xf numFmtId="165" fontId="1" fillId="0" borderId="0" xfId="1" applyNumberFormat="1"/>
    <xf numFmtId="165" fontId="0" fillId="0" borderId="0" xfId="0" applyNumberForma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линейной скорости маятника от номера витка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4588582677165354E-2"/>
                  <c:y val="0.21893992417614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Лист1!$L$1:$L$24</c:f>
              <c:numCache>
                <c:formatCode>0.00</c:formatCode>
                <c:ptCount val="24"/>
                <c:pt idx="0">
                  <c:v>0.94247999999999998</c:v>
                </c:pt>
                <c:pt idx="1">
                  <c:v>0.84135553648068673</c:v>
                </c:pt>
                <c:pt idx="2">
                  <c:v>1.1191949999999999</c:v>
                </c:pt>
                <c:pt idx="3">
                  <c:v>1.0927304347826088</c:v>
                </c:pt>
                <c:pt idx="4">
                  <c:v>1.2465868800000002</c:v>
                </c:pt>
                <c:pt idx="5">
                  <c:v>1.3928275862068966</c:v>
                </c:pt>
                <c:pt idx="6">
                  <c:v>1.4058747169811323</c:v>
                </c:pt>
                <c:pt idx="7">
                  <c:v>1.5307666522678187</c:v>
                </c:pt>
                <c:pt idx="8">
                  <c:v>1.5417394352482958</c:v>
                </c:pt>
                <c:pt idx="9">
                  <c:v>1.581389662921348</c:v>
                </c:pt>
                <c:pt idx="10">
                  <c:v>1.5466338461538462</c:v>
                </c:pt>
                <c:pt idx="11">
                  <c:v>1.648541288135593</c:v>
                </c:pt>
                <c:pt idx="12">
                  <c:v>1.5954206896551724</c:v>
                </c:pt>
                <c:pt idx="13">
                  <c:v>1.6548025965996906</c:v>
                </c:pt>
                <c:pt idx="14">
                  <c:v>1.5844981844174408</c:v>
                </c:pt>
                <c:pt idx="15">
                  <c:v>1.5621215469613259</c:v>
                </c:pt>
                <c:pt idx="16">
                  <c:v>1.5846092307692308</c:v>
                </c:pt>
                <c:pt idx="17">
                  <c:v>1.5050549903412749</c:v>
                </c:pt>
                <c:pt idx="18">
                  <c:v>1.4835550684931511</c:v>
                </c:pt>
                <c:pt idx="19">
                  <c:v>1.4492636496350364</c:v>
                </c:pt>
                <c:pt idx="20">
                  <c:v>1.4100713281715302</c:v>
                </c:pt>
                <c:pt idx="21">
                  <c:v>1.408982519219397</c:v>
                </c:pt>
                <c:pt idx="22">
                  <c:v>1.3514404083947817</c:v>
                </c:pt>
                <c:pt idx="23">
                  <c:v>1.3142067486033522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214080"/>
        <c:axId val="-2036214624"/>
      </c:scatterChart>
      <c:valAx>
        <c:axId val="-203621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36214624"/>
        <c:crosses val="autoZero"/>
        <c:crossBetween val="midCat"/>
      </c:valAx>
      <c:valAx>
        <c:axId val="-20362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3621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работы силы сопротивления от номера витка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4801399825021874E-2"/>
                  <c:y val="0.32572287839020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Лист1!$X$1:$X$23</c:f>
              <c:numCache>
                <c:formatCode>0.000</c:formatCode>
                <c:ptCount val="23"/>
                <c:pt idx="0">
                  <c:v>-3.9869523523498457E-3</c:v>
                </c:pt>
                <c:pt idx="1">
                  <c:v>-7.2396760833766394E-4</c:v>
                </c:pt>
                <c:pt idx="2">
                  <c:v>-3.4386194021616551E-3</c:v>
                </c:pt>
                <c:pt idx="3">
                  <c:v>-2.0847642917042331E-3</c:v>
                </c:pt>
                <c:pt idx="4">
                  <c:v>-1.96744574020144E-3</c:v>
                </c:pt>
                <c:pt idx="5">
                  <c:v>-4.0692823427346814E-3</c:v>
                </c:pt>
                <c:pt idx="6">
                  <c:v>-2.583167292682001E-3</c:v>
                </c:pt>
                <c:pt idx="7">
                  <c:v>-4.0818872587297106E-3</c:v>
                </c:pt>
                <c:pt idx="8">
                  <c:v>-4.2055524909235809E-3</c:v>
                </c:pt>
                <c:pt idx="9">
                  <c:v>-5.2520265536663557E-3</c:v>
                </c:pt>
                <c:pt idx="10">
                  <c:v>-3.2975454392139558E-3</c:v>
                </c:pt>
                <c:pt idx="11">
                  <c:v>-6.0674454076858897E-3</c:v>
                </c:pt>
                <c:pt idx="12">
                  <c:v>-4.4234799447001871E-3</c:v>
                </c:pt>
                <c:pt idx="13">
                  <c:v>-6.316817117809112E-3</c:v>
                </c:pt>
                <c:pt idx="14">
                  <c:v>-5.6088484602359462E-3</c:v>
                </c:pt>
                <c:pt idx="15">
                  <c:v>-5.5027679095880772E-3</c:v>
                </c:pt>
                <c:pt idx="16">
                  <c:v>-6.9272815062954504E-3</c:v>
                </c:pt>
                <c:pt idx="17">
                  <c:v>-6.1103469721475526E-3</c:v>
                </c:pt>
                <c:pt idx="18">
                  <c:v>-6.2737673179421305E-3</c:v>
                </c:pt>
                <c:pt idx="19">
                  <c:v>-6.3254878902992001E-3</c:v>
                </c:pt>
                <c:pt idx="20">
                  <c:v>-5.8350123497951274E-3</c:v>
                </c:pt>
                <c:pt idx="21">
                  <c:v>-6.5359825291061296E-3</c:v>
                </c:pt>
                <c:pt idx="22">
                  <c:v>-5.7386330971544684E-3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215168"/>
        <c:axId val="-2036212448"/>
      </c:scatterChart>
      <c:valAx>
        <c:axId val="-203621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36212448"/>
        <c:crosses val="autoZero"/>
        <c:crossBetween val="midCat"/>
      </c:valAx>
      <c:valAx>
        <c:axId val="-20362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3621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силы сопротивления от номера витка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8936132983377078E-2"/>
                  <c:y val="0.20206474190726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Лист1!$Y$1:$Y$23</c:f>
              <c:numCache>
                <c:formatCode>0.000</c:formatCode>
                <c:ptCount val="23"/>
                <c:pt idx="0">
                  <c:v>-7.0503510228168247E-3</c:v>
                </c:pt>
                <c:pt idx="1">
                  <c:v>-8.3493420486103836E-4</c:v>
                </c:pt>
                <c:pt idx="2">
                  <c:v>-3.3781684293851789E-3</c:v>
                </c:pt>
                <c:pt idx="3">
                  <c:v>-1.5799737412053214E-3</c:v>
                </c:pt>
                <c:pt idx="4">
                  <c:v>-1.3046791628877608E-3</c:v>
                </c:pt>
                <c:pt idx="5">
                  <c:v>-2.4531612795719447E-3</c:v>
                </c:pt>
                <c:pt idx="6">
                  <c:v>-1.3703877965835368E-3</c:v>
                </c:pt>
                <c:pt idx="7">
                  <c:v>-1.9686081087142062E-3</c:v>
                </c:pt>
                <c:pt idx="8">
                  <c:v>-1.957082601175129E-3</c:v>
                </c:pt>
                <c:pt idx="9">
                  <c:v>-2.2112982257690207E-3</c:v>
                </c:pt>
                <c:pt idx="10">
                  <c:v>-1.3252804971129806E-3</c:v>
                </c:pt>
                <c:pt idx="11">
                  <c:v>-2.332478989695901E-3</c:v>
                </c:pt>
                <c:pt idx="12">
                  <c:v>-1.6073192876573481E-3</c:v>
                </c:pt>
                <c:pt idx="13">
                  <c:v>-2.2642664810929216E-3</c:v>
                </c:pt>
                <c:pt idx="14">
                  <c:v>-1.9575869801612615E-3</c:v>
                </c:pt>
                <c:pt idx="15">
                  <c:v>-1.8956206214976916E-3</c:v>
                </c:pt>
                <c:pt idx="16">
                  <c:v>-2.3557499340251726E-3</c:v>
                </c:pt>
                <c:pt idx="17">
                  <c:v>-2.0259878607272294E-3</c:v>
                </c:pt>
                <c:pt idx="18">
                  <c:v>-2.1335103722723045E-3</c:v>
                </c:pt>
                <c:pt idx="19">
                  <c:v>-2.1238698074210645E-3</c:v>
                </c:pt>
                <c:pt idx="20">
                  <c:v>-1.9591858795057664E-3</c:v>
                </c:pt>
                <c:pt idx="21">
                  <c:v>-2.1945462857796212E-3</c:v>
                </c:pt>
                <c:pt idx="22">
                  <c:v>-1.9768726242698274E-3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206464"/>
        <c:axId val="-2036205920"/>
      </c:scatterChart>
      <c:valAx>
        <c:axId val="-203620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36205920"/>
        <c:crosses val="autoZero"/>
        <c:crossBetween val="midCat"/>
      </c:valAx>
      <c:valAx>
        <c:axId val="-20362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3620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линейной скорости от номера витка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2142699514975656E-2"/>
                  <c:y val="0.166031641878098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'1111'!$B$1:$B$24</c:f>
              <c:numCache>
                <c:formatCode>0.0000</c:formatCode>
                <c:ptCount val="24"/>
                <c:pt idx="0">
                  <c:v>0.36638781102707446</c:v>
                </c:pt>
                <c:pt idx="1">
                  <c:v>0.6087955216284987</c:v>
                </c:pt>
                <c:pt idx="2">
                  <c:v>0.80574237674551163</c:v>
                </c:pt>
                <c:pt idx="3">
                  <c:v>0.96575456407516258</c:v>
                </c:pt>
                <c:pt idx="4">
                  <c:v>1.0953516050624428</c:v>
                </c:pt>
                <c:pt idx="5">
                  <c:v>1.1996038945618617</c:v>
                </c:pt>
                <c:pt idx="6">
                  <c:v>1.2825141357330336</c:v>
                </c:pt>
                <c:pt idx="7">
                  <c:v>1.3472843200113986</c:v>
                </c:pt>
                <c:pt idx="8">
                  <c:v>1.3965064115611643</c:v>
                </c:pt>
                <c:pt idx="9">
                  <c:v>1.4323010167735251</c:v>
                </c:pt>
                <c:pt idx="10">
                  <c:v>1.4564198723905097</c:v>
                </c:pt>
                <c:pt idx="11">
                  <c:v>1.4703227070347287</c:v>
                </c:pt>
                <c:pt idx="12">
                  <c:v>1.4752356528181456</c:v>
                </c:pt>
                <c:pt idx="13">
                  <c:v>1.472196175132884</c:v>
                </c:pt>
                <c:pt idx="14">
                  <c:v>1.4620880164635115</c:v>
                </c:pt>
                <c:pt idx="15">
                  <c:v>1.4456686510965246</c:v>
                </c:pt>
                <c:pt idx="16">
                  <c:v>1.4235910587079343</c:v>
                </c:pt>
                <c:pt idx="17">
                  <c:v>1.3964211426129076</c:v>
                </c:pt>
                <c:pt idx="18">
                  <c:v>1.3646517762764834</c:v>
                </c:pt>
                <c:pt idx="19">
                  <c:v>1.3287142157517475</c:v>
                </c:pt>
                <c:pt idx="20">
                  <c:v>1.2889874368605105</c:v>
                </c:pt>
                <c:pt idx="21">
                  <c:v>1.2458058244290802</c:v>
                </c:pt>
                <c:pt idx="22">
                  <c:v>1.199465543208369</c:v>
                </c:pt>
                <c:pt idx="23">
                  <c:v>1.1502298468479166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0814272"/>
        <c:axId val="-1650809376"/>
      </c:scatterChart>
      <c:valAx>
        <c:axId val="-165081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50809376"/>
        <c:crosses val="autoZero"/>
        <c:crossBetween val="midCat"/>
      </c:valAx>
      <c:valAx>
        <c:axId val="-16508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5081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работы силы сопротивления от номера витка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0616141732283464E-2"/>
                  <c:y val="-0.30561643336249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'1111'!$L$1:$L$23</c:f>
              <c:numCache>
                <c:formatCode>0.0000</c:formatCode>
                <c:ptCount val="23"/>
                <c:pt idx="0">
                  <c:v>-2.1114361841143431E-3</c:v>
                </c:pt>
                <c:pt idx="1">
                  <c:v>-1.9215504426213365E-3</c:v>
                </c:pt>
                <c:pt idx="2">
                  <c:v>-1.8996250484317467E-3</c:v>
                </c:pt>
                <c:pt idx="3">
                  <c:v>-2.5023903269361242E-3</c:v>
                </c:pt>
                <c:pt idx="4">
                  <c:v>-2.6277553568919837E-3</c:v>
                </c:pt>
                <c:pt idx="5">
                  <c:v>-3.307531479718212E-3</c:v>
                </c:pt>
                <c:pt idx="6">
                  <c:v>-3.4671036123291449E-3</c:v>
                </c:pt>
                <c:pt idx="7">
                  <c:v>-3.6258519663771166E-3</c:v>
                </c:pt>
                <c:pt idx="8">
                  <c:v>-4.307147796964339E-3</c:v>
                </c:pt>
                <c:pt idx="9">
                  <c:v>-4.4492731108041889E-3</c:v>
                </c:pt>
                <c:pt idx="10">
                  <c:v>-4.5796949184242625E-3</c:v>
                </c:pt>
                <c:pt idx="11">
                  <c:v>-5.2268788416426903E-3</c:v>
                </c:pt>
                <c:pt idx="12">
                  <c:v>-5.332313939714492E-3</c:v>
                </c:pt>
                <c:pt idx="13">
                  <c:v>-5.4254709458536055E-3</c:v>
                </c:pt>
                <c:pt idx="14">
                  <c:v>-5.5068458360533201E-3</c:v>
                </c:pt>
                <c:pt idx="15">
                  <c:v>-6.1062585584853168E-3</c:v>
                </c:pt>
                <c:pt idx="16">
                  <c:v>-6.1659877270357766E-3</c:v>
                </c:pt>
                <c:pt idx="17">
                  <c:v>-6.2159289166879989E-3</c:v>
                </c:pt>
                <c:pt idx="18">
                  <c:v>-6.2567685150920066E-3</c:v>
                </c:pt>
                <c:pt idx="19">
                  <c:v>-6.2891678464044865E-3</c:v>
                </c:pt>
                <c:pt idx="20">
                  <c:v>-6.3137540709126382E-3</c:v>
                </c:pt>
                <c:pt idx="21">
                  <c:v>-6.3311155327677275E-3</c:v>
                </c:pt>
                <c:pt idx="22">
                  <c:v>-5.8125999994396455E-3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8174560"/>
        <c:axId val="-1758164224"/>
      </c:scatterChart>
      <c:valAx>
        <c:axId val="-175817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8164224"/>
        <c:crosses val="autoZero"/>
        <c:crossBetween val="midCat"/>
      </c:valAx>
      <c:valAx>
        <c:axId val="-17581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817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силы сопротивления от номера витка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3.4661636045494312E-2"/>
                  <c:y val="0.222544109069699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'1111'!$Q$1:$Q$23</c:f>
              <c:numCache>
                <c:formatCode>0.0000</c:formatCode>
                <c:ptCount val="23"/>
                <c:pt idx="0">
                  <c:v>-4.5290487447073912E-3</c:v>
                </c:pt>
                <c:pt idx="1">
                  <c:v>-2.6571092193549404E-3</c:v>
                </c:pt>
                <c:pt idx="2">
                  <c:v>-1.9658233638810969E-3</c:v>
                </c:pt>
                <c:pt idx="3">
                  <c:v>-2.0929035016175016E-3</c:v>
                </c:pt>
                <c:pt idx="4">
                  <c:v>-1.8621219458264697E-3</c:v>
                </c:pt>
                <c:pt idx="5">
                  <c:v>-2.0507421506107816E-3</c:v>
                </c:pt>
                <c:pt idx="6">
                  <c:v>-1.9254115589043071E-3</c:v>
                </c:pt>
                <c:pt idx="7">
                  <c:v>-1.8361097143016738E-3</c:v>
                </c:pt>
                <c:pt idx="8">
                  <c:v>-2.0174340211004736E-3</c:v>
                </c:pt>
                <c:pt idx="9">
                  <c:v>-1.9502745627807574E-3</c:v>
                </c:pt>
                <c:pt idx="10">
                  <c:v>-1.8971956827655392E-3</c:v>
                </c:pt>
                <c:pt idx="11">
                  <c:v>-2.0637760845579065E-3</c:v>
                </c:pt>
                <c:pt idx="12">
                  <c:v>-2.0216511472932182E-3</c:v>
                </c:pt>
                <c:pt idx="13">
                  <c:v>-1.9882937760202844E-3</c:v>
                </c:pt>
                <c:pt idx="14">
                  <c:v>-1.9625337772506781E-3</c:v>
                </c:pt>
                <c:pt idx="15">
                  <c:v>-2.1280269242504035E-3</c:v>
                </c:pt>
                <c:pt idx="16">
                  <c:v>-2.1123038508327435E-3</c:v>
                </c:pt>
                <c:pt idx="17">
                  <c:v>-2.1036040627664958E-3</c:v>
                </c:pt>
                <c:pt idx="18">
                  <c:v>-2.1017834664014967E-3</c:v>
                </c:pt>
                <c:pt idx="19">
                  <c:v>-2.1068862811945387E-3</c:v>
                </c:pt>
                <c:pt idx="20">
                  <c:v>-2.1191370872338596E-3</c:v>
                </c:pt>
                <c:pt idx="21">
                  <c:v>-2.1389472526744976E-3</c:v>
                </c:pt>
                <c:pt idx="22">
                  <c:v>-1.9861127235110236E-3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0811008"/>
        <c:axId val="-1650811552"/>
      </c:scatterChart>
      <c:valAx>
        <c:axId val="-165081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50811552"/>
        <c:crosses val="autoZero"/>
        <c:crossBetween val="midCat"/>
      </c:valAx>
      <c:valAx>
        <c:axId val="-16508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5081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80962</xdr:rowOff>
    </xdr:from>
    <xdr:to>
      <xdr:col>7</xdr:col>
      <xdr:colOff>304800</xdr:colOff>
      <xdr:row>40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26</xdr:row>
      <xdr:rowOff>14287</xdr:rowOff>
    </xdr:from>
    <xdr:to>
      <xdr:col>18</xdr:col>
      <xdr:colOff>752475</xdr:colOff>
      <xdr:row>40</xdr:row>
      <xdr:rowOff>90487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866775</xdr:colOff>
      <xdr:row>26</xdr:row>
      <xdr:rowOff>4762</xdr:rowOff>
    </xdr:from>
    <xdr:to>
      <xdr:col>24</xdr:col>
      <xdr:colOff>800100</xdr:colOff>
      <xdr:row>40</xdr:row>
      <xdr:rowOff>80962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61912</xdr:rowOff>
    </xdr:from>
    <xdr:to>
      <xdr:col>6</xdr:col>
      <xdr:colOff>314325</xdr:colOff>
      <xdr:row>39</xdr:row>
      <xdr:rowOff>138112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25</xdr:row>
      <xdr:rowOff>138112</xdr:rowOff>
    </xdr:from>
    <xdr:to>
      <xdr:col>13</xdr:col>
      <xdr:colOff>66675</xdr:colOff>
      <xdr:row>40</xdr:row>
      <xdr:rowOff>23812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95250</xdr:colOff>
      <xdr:row>25</xdr:row>
      <xdr:rowOff>176212</xdr:rowOff>
    </xdr:from>
    <xdr:to>
      <xdr:col>18</xdr:col>
      <xdr:colOff>552450</xdr:colOff>
      <xdr:row>40</xdr:row>
      <xdr:rowOff>61912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opLeftCell="G16" workbookViewId="0">
      <selection activeCell="E1" sqref="E1"/>
    </sheetView>
  </sheetViews>
  <sheetFormatPr defaultRowHeight="15" x14ac:dyDescent="0.25"/>
  <cols>
    <col min="1" max="1" width="9.140625" customWidth="1"/>
    <col min="9" max="9" width="13.5703125" customWidth="1"/>
    <col min="12" max="12" width="17.5703125" customWidth="1"/>
    <col min="14" max="14" width="11.28515625" customWidth="1"/>
    <col min="17" max="17" width="12.85546875" customWidth="1"/>
    <col min="19" max="19" width="14.42578125" customWidth="1"/>
    <col min="24" max="24" width="18.5703125" customWidth="1"/>
    <col min="25" max="25" width="19.28515625" customWidth="1"/>
  </cols>
  <sheetData>
    <row r="1" spans="1:25" x14ac:dyDescent="0.25">
      <c r="A1">
        <v>2.88</v>
      </c>
      <c r="B1" s="1">
        <f>A1/8</f>
        <v>0.36</v>
      </c>
      <c r="E1">
        <v>1.1000000000000001</v>
      </c>
      <c r="F1">
        <v>6.6</v>
      </c>
      <c r="I1">
        <f>(0.7+1.1)*3</f>
        <v>5.4</v>
      </c>
      <c r="L1" s="1">
        <f>(6.2832*I1)/(B1*100)</f>
        <v>0.94247999999999998</v>
      </c>
      <c r="N1" s="3">
        <f>0.009*L1*L1/2</f>
        <v>3.9972084768E-3</v>
      </c>
      <c r="P1">
        <v>1.35</v>
      </c>
      <c r="Q1">
        <v>0.6</v>
      </c>
      <c r="S1" s="3">
        <f>0.009*9.8*P1</f>
        <v>0.11907000000000001</v>
      </c>
      <c r="V1" s="3">
        <f>N1+S1</f>
        <v>0.12306720847680001</v>
      </c>
      <c r="X1" s="5">
        <f>V2-V1</f>
        <v>-3.9869523523498457E-3</v>
      </c>
      <c r="Y1" s="3">
        <f>X1*100/(6.2833*F2)</f>
        <v>-7.0503510228168247E-3</v>
      </c>
    </row>
    <row r="2" spans="1:25" x14ac:dyDescent="0.25">
      <c r="A2">
        <v>4.66</v>
      </c>
      <c r="B2" s="1">
        <f t="shared" ref="B2:B24" si="0">A2/8</f>
        <v>0.58250000000000002</v>
      </c>
      <c r="E2">
        <v>1.5</v>
      </c>
      <c r="F2">
        <f t="shared" ref="F2:F24" si="1">E2*6</f>
        <v>9</v>
      </c>
      <c r="I2">
        <f>(E1+E2)*3</f>
        <v>7.8000000000000007</v>
      </c>
      <c r="L2" s="1">
        <f t="shared" ref="L2:L24" si="2">(6.2832*I2)/(B2*100)</f>
        <v>0.84135553648068673</v>
      </c>
      <c r="N2" s="3">
        <f t="shared" ref="N2:N24" si="3">0.009*L2*L2/2</f>
        <v>3.1854561244501686E-3</v>
      </c>
      <c r="P2" s="1">
        <f>P1-Q1*0.06</f>
        <v>1.3140000000000001</v>
      </c>
      <c r="Q2">
        <v>0.6</v>
      </c>
      <c r="S2" s="3">
        <f t="shared" ref="S2:S24" si="4">0.009*9.8*P2</f>
        <v>0.11589480000000001</v>
      </c>
      <c r="V2" s="3">
        <f t="shared" ref="V2:V24" si="5">N2+S2</f>
        <v>0.11908025612445017</v>
      </c>
      <c r="X2" s="5">
        <f t="shared" ref="X2:X23" si="6">V3-V2</f>
        <v>-7.2396760833766394E-4</v>
      </c>
      <c r="Y2" s="3">
        <f t="shared" ref="Y2:Y23" si="7">X2*100/(6.2833*F3)</f>
        <v>-8.3493420486103836E-4</v>
      </c>
    </row>
    <row r="3" spans="1:25" x14ac:dyDescent="0.25">
      <c r="A3">
        <v>5.12</v>
      </c>
      <c r="B3" s="1">
        <f t="shared" si="0"/>
        <v>0.64</v>
      </c>
      <c r="E3">
        <v>2.2999999999999998</v>
      </c>
      <c r="F3">
        <f t="shared" si="1"/>
        <v>13.799999999999999</v>
      </c>
      <c r="I3">
        <f t="shared" ref="I3:I24" si="8">(E2+E3)*3</f>
        <v>11.399999999999999</v>
      </c>
      <c r="L3" s="1">
        <f t="shared" si="2"/>
        <v>1.1191949999999999</v>
      </c>
      <c r="N3" s="3">
        <f t="shared" si="3"/>
        <v>5.636688516112499E-3</v>
      </c>
      <c r="P3" s="1">
        <f t="shared" ref="P3:P24" si="9">P2-Q2*0.06</f>
        <v>1.278</v>
      </c>
      <c r="Q3">
        <v>0.6</v>
      </c>
      <c r="S3" s="3">
        <f t="shared" si="4"/>
        <v>0.1127196</v>
      </c>
      <c r="V3" s="3">
        <f t="shared" si="5"/>
        <v>0.1183562885161125</v>
      </c>
      <c r="X3" s="5">
        <f t="shared" si="6"/>
        <v>-3.4386194021616551E-3</v>
      </c>
      <c r="Y3" s="3">
        <f t="shared" si="7"/>
        <v>-3.3781684293851789E-3</v>
      </c>
    </row>
    <row r="4" spans="1:25" x14ac:dyDescent="0.25">
      <c r="A4">
        <v>6.9</v>
      </c>
      <c r="B4" s="1">
        <f t="shared" si="0"/>
        <v>0.86250000000000004</v>
      </c>
      <c r="E4">
        <v>2.7</v>
      </c>
      <c r="F4">
        <f t="shared" si="1"/>
        <v>16.200000000000003</v>
      </c>
      <c r="I4">
        <f t="shared" si="8"/>
        <v>15</v>
      </c>
      <c r="L4" s="1">
        <f t="shared" si="2"/>
        <v>1.0927304347826088</v>
      </c>
      <c r="N4" s="3">
        <f t="shared" si="3"/>
        <v>5.3732691139508513E-3</v>
      </c>
      <c r="P4" s="1">
        <f t="shared" si="9"/>
        <v>1.242</v>
      </c>
      <c r="Q4">
        <v>0.7</v>
      </c>
      <c r="S4" s="3">
        <f t="shared" si="4"/>
        <v>0.1095444</v>
      </c>
      <c r="V4" s="3">
        <f t="shared" si="5"/>
        <v>0.11491766911395085</v>
      </c>
      <c r="X4" s="5">
        <f t="shared" si="6"/>
        <v>-2.0847642917042331E-3</v>
      </c>
      <c r="Y4" s="3">
        <f t="shared" si="7"/>
        <v>-1.5799737412053214E-3</v>
      </c>
    </row>
    <row r="5" spans="1:25" x14ac:dyDescent="0.25">
      <c r="A5">
        <v>7.5</v>
      </c>
      <c r="B5" s="1">
        <f t="shared" si="0"/>
        <v>0.9375</v>
      </c>
      <c r="E5">
        <v>3.5</v>
      </c>
      <c r="F5">
        <f t="shared" si="1"/>
        <v>21</v>
      </c>
      <c r="I5">
        <f t="shared" si="8"/>
        <v>18.600000000000001</v>
      </c>
      <c r="L5" s="1">
        <f t="shared" si="2"/>
        <v>1.2465868800000002</v>
      </c>
      <c r="N5" s="3">
        <f t="shared" si="3"/>
        <v>6.9929048222466062E-3</v>
      </c>
      <c r="P5" s="1">
        <f t="shared" si="9"/>
        <v>1.2</v>
      </c>
      <c r="Q5">
        <v>0.7</v>
      </c>
      <c r="S5" s="3">
        <f t="shared" si="4"/>
        <v>0.10584</v>
      </c>
      <c r="V5" s="3">
        <f t="shared" si="5"/>
        <v>0.11283290482224662</v>
      </c>
      <c r="X5" s="5">
        <f t="shared" si="6"/>
        <v>-1.96744574020144E-3</v>
      </c>
      <c r="Y5" s="3">
        <f t="shared" si="7"/>
        <v>-1.3046791628877608E-3</v>
      </c>
    </row>
    <row r="6" spans="1:25" x14ac:dyDescent="0.25">
      <c r="A6">
        <v>8.1199999999999992</v>
      </c>
      <c r="B6" s="1">
        <f t="shared" si="0"/>
        <v>1.0149999999999999</v>
      </c>
      <c r="E6">
        <v>4</v>
      </c>
      <c r="F6">
        <f t="shared" si="1"/>
        <v>24</v>
      </c>
      <c r="I6">
        <f t="shared" si="8"/>
        <v>22.5</v>
      </c>
      <c r="L6" s="1">
        <f t="shared" si="2"/>
        <v>1.3928275862068966</v>
      </c>
      <c r="N6" s="3">
        <f t="shared" si="3"/>
        <v>8.7298590820451844E-3</v>
      </c>
      <c r="P6" s="1">
        <f t="shared" si="9"/>
        <v>1.1579999999999999</v>
      </c>
      <c r="Q6">
        <v>0.8</v>
      </c>
      <c r="S6" s="3">
        <f t="shared" si="4"/>
        <v>0.10213559999999999</v>
      </c>
      <c r="T6" s="2"/>
      <c r="V6" s="3">
        <f t="shared" si="5"/>
        <v>0.11086545908204518</v>
      </c>
      <c r="X6" s="5">
        <f t="shared" si="6"/>
        <v>-4.0692823427346814E-3</v>
      </c>
      <c r="Y6" s="3">
        <f t="shared" si="7"/>
        <v>-2.4531612795719447E-3</v>
      </c>
    </row>
    <row r="7" spans="1:25" ht="15" customHeight="1" x14ac:dyDescent="0.25">
      <c r="A7">
        <v>9.01</v>
      </c>
      <c r="B7" s="1">
        <f t="shared" si="0"/>
        <v>1.12625</v>
      </c>
      <c r="E7">
        <v>4.4000000000000004</v>
      </c>
      <c r="F7">
        <f t="shared" si="1"/>
        <v>26.400000000000002</v>
      </c>
      <c r="I7">
        <f t="shared" si="8"/>
        <v>25.200000000000003</v>
      </c>
      <c r="L7" s="1">
        <f t="shared" si="2"/>
        <v>1.4058747169811323</v>
      </c>
      <c r="N7" s="3">
        <f t="shared" si="3"/>
        <v>8.8941767393105036E-3</v>
      </c>
      <c r="P7" s="1">
        <f t="shared" si="9"/>
        <v>1.1099999999999999</v>
      </c>
      <c r="Q7">
        <v>0.8</v>
      </c>
      <c r="S7" s="3">
        <f t="shared" si="4"/>
        <v>9.7901999999999989E-2</v>
      </c>
      <c r="T7" s="2"/>
      <c r="V7" s="3">
        <f t="shared" si="5"/>
        <v>0.10679617673931049</v>
      </c>
      <c r="X7" s="5">
        <f t="shared" si="6"/>
        <v>-2.583167292682001E-3</v>
      </c>
      <c r="Y7" s="3">
        <f t="shared" si="7"/>
        <v>-1.3703877965835368E-3</v>
      </c>
    </row>
    <row r="8" spans="1:25" x14ac:dyDescent="0.25">
      <c r="A8">
        <v>9.26</v>
      </c>
      <c r="B8" s="1">
        <f t="shared" si="0"/>
        <v>1.1575</v>
      </c>
      <c r="E8">
        <v>5</v>
      </c>
      <c r="F8">
        <f t="shared" si="1"/>
        <v>30</v>
      </c>
      <c r="I8">
        <f t="shared" si="8"/>
        <v>28.200000000000003</v>
      </c>
      <c r="L8" s="1">
        <f t="shared" si="2"/>
        <v>1.5307666522678187</v>
      </c>
      <c r="N8" s="3">
        <f t="shared" si="3"/>
        <v>1.0544609446628512E-2</v>
      </c>
      <c r="P8" s="1">
        <f t="shared" si="9"/>
        <v>1.0619999999999998</v>
      </c>
      <c r="Q8">
        <v>0.8</v>
      </c>
      <c r="S8" s="3">
        <f t="shared" si="4"/>
        <v>9.3668399999999985E-2</v>
      </c>
      <c r="T8" s="2"/>
      <c r="V8" s="3">
        <f t="shared" si="5"/>
        <v>0.10421300944662849</v>
      </c>
      <c r="X8" s="5">
        <f t="shared" si="6"/>
        <v>-4.0818872587297106E-3</v>
      </c>
      <c r="Y8" s="3">
        <f t="shared" si="7"/>
        <v>-1.9686081087142062E-3</v>
      </c>
    </row>
    <row r="9" spans="1:25" x14ac:dyDescent="0.25">
      <c r="A9">
        <v>10.27</v>
      </c>
      <c r="B9" s="1">
        <f t="shared" si="0"/>
        <v>1.2837499999999999</v>
      </c>
      <c r="E9">
        <v>5.5</v>
      </c>
      <c r="F9">
        <f t="shared" si="1"/>
        <v>33</v>
      </c>
      <c r="I9">
        <f t="shared" si="8"/>
        <v>31.5</v>
      </c>
      <c r="L9" s="1">
        <f t="shared" si="2"/>
        <v>1.5417394352482958</v>
      </c>
      <c r="N9" s="3">
        <f t="shared" si="3"/>
        <v>1.0696322187898802E-2</v>
      </c>
      <c r="P9" s="1">
        <f t="shared" si="9"/>
        <v>1.0139999999999998</v>
      </c>
      <c r="Q9">
        <v>0.9</v>
      </c>
      <c r="S9" s="3">
        <f t="shared" si="4"/>
        <v>8.9434799999999981E-2</v>
      </c>
      <c r="T9" s="2"/>
      <c r="V9" s="3">
        <f t="shared" si="5"/>
        <v>0.10013112218789878</v>
      </c>
      <c r="X9" s="5">
        <f t="shared" si="6"/>
        <v>-4.2055524909235809E-3</v>
      </c>
      <c r="Y9" s="3">
        <f t="shared" si="7"/>
        <v>-1.957082601175129E-3</v>
      </c>
    </row>
    <row r="10" spans="1:25" ht="15" customHeight="1" x14ac:dyDescent="0.25">
      <c r="A10">
        <v>10.68</v>
      </c>
      <c r="B10" s="1">
        <f t="shared" si="0"/>
        <v>1.335</v>
      </c>
      <c r="E10">
        <v>5.7</v>
      </c>
      <c r="F10">
        <f t="shared" si="1"/>
        <v>34.200000000000003</v>
      </c>
      <c r="I10">
        <f t="shared" si="8"/>
        <v>33.599999999999994</v>
      </c>
      <c r="L10" s="1">
        <f t="shared" si="2"/>
        <v>1.581389662921348</v>
      </c>
      <c r="N10" s="3">
        <f t="shared" si="3"/>
        <v>1.1253569696975224E-2</v>
      </c>
      <c r="P10" s="1">
        <f t="shared" si="9"/>
        <v>0.95999999999999974</v>
      </c>
      <c r="Q10">
        <v>0.9</v>
      </c>
      <c r="S10" s="3">
        <f t="shared" si="4"/>
        <v>8.4671999999999983E-2</v>
      </c>
      <c r="T10" s="4"/>
      <c r="V10" s="3">
        <f t="shared" si="5"/>
        <v>9.5925569696975202E-2</v>
      </c>
      <c r="X10" s="5">
        <f t="shared" si="6"/>
        <v>-5.2520265536663557E-3</v>
      </c>
      <c r="Y10" s="3">
        <f t="shared" si="7"/>
        <v>-2.2112982257690207E-3</v>
      </c>
    </row>
    <row r="11" spans="1:25" ht="15" customHeight="1" x14ac:dyDescent="0.25">
      <c r="A11">
        <v>11.7</v>
      </c>
      <c r="B11" s="1">
        <f t="shared" si="0"/>
        <v>1.4624999999999999</v>
      </c>
      <c r="E11">
        <v>6.3</v>
      </c>
      <c r="F11">
        <f t="shared" si="1"/>
        <v>37.799999999999997</v>
      </c>
      <c r="I11">
        <f t="shared" si="8"/>
        <v>36</v>
      </c>
      <c r="L11" s="1">
        <f t="shared" si="2"/>
        <v>1.5466338461538462</v>
      </c>
      <c r="N11" s="3">
        <f t="shared" si="3"/>
        <v>1.0764343143308876E-2</v>
      </c>
      <c r="P11" s="1">
        <f t="shared" si="9"/>
        <v>0.90599999999999969</v>
      </c>
      <c r="Q11">
        <v>0.9</v>
      </c>
      <c r="S11" s="3">
        <f t="shared" si="4"/>
        <v>7.9909199999999972E-2</v>
      </c>
      <c r="T11" s="4"/>
      <c r="V11" s="3">
        <f t="shared" si="5"/>
        <v>9.0673543143308846E-2</v>
      </c>
      <c r="X11" s="5">
        <f t="shared" si="6"/>
        <v>-3.2975454392139558E-3</v>
      </c>
      <c r="Y11" s="3">
        <f t="shared" si="7"/>
        <v>-1.3252804971129806E-3</v>
      </c>
    </row>
    <row r="12" spans="1:25" ht="15" customHeight="1" x14ac:dyDescent="0.25">
      <c r="A12">
        <v>11.8</v>
      </c>
      <c r="B12" s="1">
        <f t="shared" si="0"/>
        <v>1.4750000000000001</v>
      </c>
      <c r="E12">
        <v>6.6</v>
      </c>
      <c r="F12">
        <f t="shared" si="1"/>
        <v>39.599999999999994</v>
      </c>
      <c r="I12">
        <f t="shared" si="8"/>
        <v>38.699999999999996</v>
      </c>
      <c r="L12" s="1">
        <f t="shared" si="2"/>
        <v>1.648541288135593</v>
      </c>
      <c r="N12" s="3">
        <f t="shared" si="3"/>
        <v>1.222959770409492E-2</v>
      </c>
      <c r="P12" s="1">
        <f t="shared" si="9"/>
        <v>0.85199999999999965</v>
      </c>
      <c r="Q12">
        <v>1</v>
      </c>
      <c r="S12" s="3">
        <f t="shared" si="4"/>
        <v>7.5146399999999974E-2</v>
      </c>
      <c r="T12" s="4"/>
      <c r="V12" s="3">
        <f t="shared" si="5"/>
        <v>8.737599770409489E-2</v>
      </c>
      <c r="X12" s="5">
        <f t="shared" si="6"/>
        <v>-6.0674454076858897E-3</v>
      </c>
      <c r="Y12" s="3">
        <f t="shared" si="7"/>
        <v>-2.332478989695901E-3</v>
      </c>
    </row>
    <row r="13" spans="1:25" x14ac:dyDescent="0.25">
      <c r="A13">
        <v>12.76</v>
      </c>
      <c r="B13" s="1">
        <f t="shared" si="0"/>
        <v>1.595</v>
      </c>
      <c r="E13">
        <v>6.9</v>
      </c>
      <c r="F13">
        <f t="shared" si="1"/>
        <v>41.400000000000006</v>
      </c>
      <c r="I13">
        <f t="shared" si="8"/>
        <v>40.5</v>
      </c>
      <c r="L13" s="1">
        <f t="shared" si="2"/>
        <v>1.5954206896551724</v>
      </c>
      <c r="N13" s="3">
        <f t="shared" si="3"/>
        <v>1.1454152296409035E-2</v>
      </c>
      <c r="P13" s="1">
        <f t="shared" si="9"/>
        <v>0.79199999999999959</v>
      </c>
      <c r="Q13">
        <v>1</v>
      </c>
      <c r="S13" s="3">
        <f t="shared" si="4"/>
        <v>6.9854399999999969E-2</v>
      </c>
      <c r="V13" s="3">
        <f t="shared" si="5"/>
        <v>8.1308552296409001E-2</v>
      </c>
      <c r="X13" s="5">
        <f t="shared" si="6"/>
        <v>-4.4234799447001871E-3</v>
      </c>
      <c r="Y13" s="3">
        <f t="shared" si="7"/>
        <v>-1.6073192876573481E-3</v>
      </c>
    </row>
    <row r="14" spans="1:25" x14ac:dyDescent="0.25">
      <c r="A14">
        <v>12.94</v>
      </c>
      <c r="B14" s="1">
        <f t="shared" si="0"/>
        <v>1.6174999999999999</v>
      </c>
      <c r="E14">
        <v>7.3</v>
      </c>
      <c r="F14">
        <f t="shared" si="1"/>
        <v>43.8</v>
      </c>
      <c r="I14">
        <f t="shared" si="8"/>
        <v>42.599999999999994</v>
      </c>
      <c r="L14" s="1">
        <f t="shared" si="2"/>
        <v>1.6548025965996906</v>
      </c>
      <c r="N14" s="3">
        <f t="shared" si="3"/>
        <v>1.2322672351708853E-2</v>
      </c>
      <c r="P14" s="1">
        <f t="shared" si="9"/>
        <v>0.73199999999999954</v>
      </c>
      <c r="Q14">
        <v>1</v>
      </c>
      <c r="S14" s="3">
        <f t="shared" si="4"/>
        <v>6.4562399999999964E-2</v>
      </c>
      <c r="V14" s="3">
        <f t="shared" si="5"/>
        <v>7.6885072351708814E-2</v>
      </c>
      <c r="X14" s="5">
        <f t="shared" si="6"/>
        <v>-6.316817117809112E-3</v>
      </c>
      <c r="Y14" s="3">
        <f t="shared" si="7"/>
        <v>-2.2642664810929216E-3</v>
      </c>
    </row>
    <row r="15" spans="1:25" x14ac:dyDescent="0.25">
      <c r="A15">
        <v>13.99</v>
      </c>
      <c r="B15" s="1">
        <f t="shared" si="0"/>
        <v>1.74875</v>
      </c>
      <c r="E15">
        <v>7.4</v>
      </c>
      <c r="F15">
        <f t="shared" si="1"/>
        <v>44.400000000000006</v>
      </c>
      <c r="I15">
        <f t="shared" si="8"/>
        <v>44.099999999999994</v>
      </c>
      <c r="L15" s="1">
        <f t="shared" si="2"/>
        <v>1.5844981844174408</v>
      </c>
      <c r="N15" s="3">
        <f t="shared" si="3"/>
        <v>1.1297855233899748E-2</v>
      </c>
      <c r="P15" s="1">
        <f t="shared" si="9"/>
        <v>0.67199999999999949</v>
      </c>
      <c r="Q15">
        <v>1</v>
      </c>
      <c r="S15" s="3">
        <f t="shared" si="4"/>
        <v>5.9270399999999952E-2</v>
      </c>
      <c r="V15" s="3">
        <f t="shared" si="5"/>
        <v>7.0568255233899702E-2</v>
      </c>
      <c r="X15" s="5">
        <f t="shared" si="6"/>
        <v>-5.6088484602359462E-3</v>
      </c>
      <c r="Y15" s="3">
        <f t="shared" si="7"/>
        <v>-1.9575869801612615E-3</v>
      </c>
    </row>
    <row r="16" spans="1:25" x14ac:dyDescent="0.25">
      <c r="A16">
        <v>14.48</v>
      </c>
      <c r="B16" s="1">
        <f t="shared" si="0"/>
        <v>1.81</v>
      </c>
      <c r="E16">
        <v>7.6</v>
      </c>
      <c r="F16">
        <f t="shared" si="1"/>
        <v>45.599999999999994</v>
      </c>
      <c r="I16">
        <f t="shared" si="8"/>
        <v>45</v>
      </c>
      <c r="L16" s="1">
        <f t="shared" si="2"/>
        <v>1.5621215469613259</v>
      </c>
      <c r="N16" s="3">
        <f t="shared" si="3"/>
        <v>1.0981006773663806E-2</v>
      </c>
      <c r="P16" s="1">
        <f t="shared" si="9"/>
        <v>0.61199999999999943</v>
      </c>
      <c r="Q16">
        <v>1.1000000000000001</v>
      </c>
      <c r="S16" s="3">
        <f t="shared" si="4"/>
        <v>5.3978399999999947E-2</v>
      </c>
      <c r="V16" s="3">
        <f t="shared" si="5"/>
        <v>6.4959406773663755E-2</v>
      </c>
      <c r="X16" s="5">
        <f t="shared" si="6"/>
        <v>-5.5027679095880772E-3</v>
      </c>
      <c r="Y16" s="3">
        <f t="shared" si="7"/>
        <v>-1.8956206214976916E-3</v>
      </c>
    </row>
    <row r="17" spans="1:25" x14ac:dyDescent="0.25">
      <c r="A17">
        <v>14.56</v>
      </c>
      <c r="B17" s="1">
        <f t="shared" si="0"/>
        <v>1.82</v>
      </c>
      <c r="E17">
        <v>7.7</v>
      </c>
      <c r="F17">
        <f t="shared" si="1"/>
        <v>46.2</v>
      </c>
      <c r="I17">
        <f t="shared" si="8"/>
        <v>45.900000000000006</v>
      </c>
      <c r="L17" s="1">
        <f t="shared" si="2"/>
        <v>1.5846092307692308</v>
      </c>
      <c r="N17" s="3">
        <f t="shared" si="3"/>
        <v>1.1299438864075738E-2</v>
      </c>
      <c r="P17" s="1">
        <f t="shared" si="9"/>
        <v>0.54599999999999937</v>
      </c>
      <c r="Q17">
        <v>1.1000000000000001</v>
      </c>
      <c r="S17" s="3">
        <f t="shared" si="4"/>
        <v>4.8157199999999942E-2</v>
      </c>
      <c r="V17" s="3">
        <f t="shared" si="5"/>
        <v>5.9456638864075678E-2</v>
      </c>
      <c r="X17" s="5">
        <f t="shared" si="6"/>
        <v>-6.9272815062954504E-3</v>
      </c>
      <c r="Y17" s="3">
        <f t="shared" si="7"/>
        <v>-2.3557499340251726E-3</v>
      </c>
    </row>
    <row r="18" spans="1:25" x14ac:dyDescent="0.25">
      <c r="A18">
        <v>15.53</v>
      </c>
      <c r="B18" s="1">
        <f t="shared" si="0"/>
        <v>1.9412499999999999</v>
      </c>
      <c r="E18">
        <v>7.8</v>
      </c>
      <c r="F18">
        <f t="shared" si="1"/>
        <v>46.8</v>
      </c>
      <c r="I18">
        <f t="shared" si="8"/>
        <v>46.5</v>
      </c>
      <c r="L18" s="1">
        <f t="shared" si="2"/>
        <v>1.5050549903412749</v>
      </c>
      <c r="N18" s="3">
        <f t="shared" si="3"/>
        <v>1.0193357357780286E-2</v>
      </c>
      <c r="P18" s="1">
        <f t="shared" si="9"/>
        <v>0.47999999999999937</v>
      </c>
      <c r="Q18">
        <v>1.1000000000000001</v>
      </c>
      <c r="S18" s="3">
        <f t="shared" si="4"/>
        <v>4.2335999999999943E-2</v>
      </c>
      <c r="V18" s="3">
        <f t="shared" si="5"/>
        <v>5.2529357357780228E-2</v>
      </c>
      <c r="X18" s="5">
        <f t="shared" si="6"/>
        <v>-6.1103469721475526E-3</v>
      </c>
      <c r="Y18" s="3">
        <f t="shared" si="7"/>
        <v>-2.0259878607272294E-3</v>
      </c>
    </row>
    <row r="19" spans="1:25" x14ac:dyDescent="0.25">
      <c r="A19">
        <v>16.059999999999999</v>
      </c>
      <c r="B19" s="1">
        <f t="shared" si="0"/>
        <v>2.0074999999999998</v>
      </c>
      <c r="E19">
        <v>8</v>
      </c>
      <c r="F19">
        <f t="shared" si="1"/>
        <v>48</v>
      </c>
      <c r="I19">
        <f t="shared" si="8"/>
        <v>47.400000000000006</v>
      </c>
      <c r="L19" s="1">
        <f t="shared" si="2"/>
        <v>1.4835550684931511</v>
      </c>
      <c r="N19" s="3">
        <f t="shared" si="3"/>
        <v>9.9042103856327307E-3</v>
      </c>
      <c r="P19" s="1">
        <f t="shared" si="9"/>
        <v>0.41399999999999937</v>
      </c>
      <c r="Q19">
        <v>1.1000000000000001</v>
      </c>
      <c r="S19" s="3">
        <f t="shared" si="4"/>
        <v>3.6514799999999945E-2</v>
      </c>
      <c r="V19" s="3">
        <f t="shared" si="5"/>
        <v>4.6419010385632675E-2</v>
      </c>
      <c r="X19" s="5">
        <f t="shared" si="6"/>
        <v>-6.2737673179421305E-3</v>
      </c>
      <c r="Y19" s="3">
        <f t="shared" si="7"/>
        <v>-2.1335103722723045E-3</v>
      </c>
    </row>
    <row r="20" spans="1:25" x14ac:dyDescent="0.25">
      <c r="A20">
        <v>16.440000000000001</v>
      </c>
      <c r="B20" s="1">
        <f t="shared" si="0"/>
        <v>2.0550000000000002</v>
      </c>
      <c r="E20">
        <v>7.8</v>
      </c>
      <c r="F20">
        <f t="shared" si="1"/>
        <v>46.8</v>
      </c>
      <c r="I20">
        <f t="shared" si="8"/>
        <v>47.400000000000006</v>
      </c>
      <c r="L20" s="1">
        <f t="shared" si="2"/>
        <v>1.4492636496350364</v>
      </c>
      <c r="N20" s="3">
        <f t="shared" si="3"/>
        <v>9.4516430676905953E-3</v>
      </c>
      <c r="P20" s="1">
        <f t="shared" si="9"/>
        <v>0.34799999999999937</v>
      </c>
      <c r="Q20">
        <v>1.1000000000000001</v>
      </c>
      <c r="S20" s="3">
        <f t="shared" si="4"/>
        <v>3.0693599999999946E-2</v>
      </c>
      <c r="V20" s="3">
        <f t="shared" si="5"/>
        <v>4.0145243067690545E-2</v>
      </c>
      <c r="X20" s="5">
        <f t="shared" si="6"/>
        <v>-6.3254878902992001E-3</v>
      </c>
      <c r="Y20" s="3">
        <f t="shared" si="7"/>
        <v>-2.1238698074210645E-3</v>
      </c>
    </row>
    <row r="21" spans="1:25" x14ac:dyDescent="0.25">
      <c r="A21">
        <v>16.79</v>
      </c>
      <c r="B21" s="1">
        <f t="shared" si="0"/>
        <v>2.0987499999999999</v>
      </c>
      <c r="E21">
        <v>7.9</v>
      </c>
      <c r="F21">
        <f t="shared" si="1"/>
        <v>47.400000000000006</v>
      </c>
      <c r="I21">
        <f t="shared" si="8"/>
        <v>47.099999999999994</v>
      </c>
      <c r="L21" s="1">
        <f t="shared" si="2"/>
        <v>1.4100713281715302</v>
      </c>
      <c r="N21" s="3">
        <f t="shared" si="3"/>
        <v>8.9473551773914042E-3</v>
      </c>
      <c r="P21" s="1">
        <f t="shared" si="9"/>
        <v>0.28199999999999936</v>
      </c>
      <c r="Q21">
        <v>1.1000000000000001</v>
      </c>
      <c r="S21" s="3">
        <f t="shared" si="4"/>
        <v>2.4872399999999944E-2</v>
      </c>
      <c r="V21" s="3">
        <f t="shared" si="5"/>
        <v>3.3819755177391345E-2</v>
      </c>
      <c r="X21" s="5">
        <f t="shared" si="6"/>
        <v>-5.8350123497951274E-3</v>
      </c>
      <c r="Y21" s="3">
        <f t="shared" si="7"/>
        <v>-1.9591858795057664E-3</v>
      </c>
    </row>
    <row r="22" spans="1:25" x14ac:dyDescent="0.25">
      <c r="A22">
        <v>16.91</v>
      </c>
      <c r="B22" s="1">
        <f t="shared" si="0"/>
        <v>2.11375</v>
      </c>
      <c r="E22">
        <v>7.9</v>
      </c>
      <c r="F22">
        <f t="shared" si="1"/>
        <v>47.400000000000006</v>
      </c>
      <c r="I22">
        <f t="shared" si="8"/>
        <v>47.400000000000006</v>
      </c>
      <c r="L22" s="1">
        <f t="shared" si="2"/>
        <v>1.408982519219397</v>
      </c>
      <c r="N22" s="3">
        <f t="shared" si="3"/>
        <v>8.9335428275962719E-3</v>
      </c>
      <c r="P22" s="1">
        <f t="shared" si="9"/>
        <v>0.21599999999999936</v>
      </c>
      <c r="Q22">
        <v>1.1000000000000001</v>
      </c>
      <c r="S22" s="3">
        <f t="shared" si="4"/>
        <v>1.9051199999999945E-2</v>
      </c>
      <c r="V22" s="3">
        <f t="shared" si="5"/>
        <v>2.7984742827596217E-2</v>
      </c>
      <c r="X22" s="5">
        <f t="shared" si="6"/>
        <v>-6.5359825291061296E-3</v>
      </c>
      <c r="Y22" s="3">
        <f t="shared" si="7"/>
        <v>-2.1945462857796212E-3</v>
      </c>
    </row>
    <row r="23" spans="1:25" x14ac:dyDescent="0.25">
      <c r="A23">
        <v>17.63</v>
      </c>
      <c r="B23" s="1">
        <f t="shared" si="0"/>
        <v>2.2037499999999999</v>
      </c>
      <c r="E23">
        <v>7.9</v>
      </c>
      <c r="F23">
        <f t="shared" si="1"/>
        <v>47.400000000000006</v>
      </c>
      <c r="I23">
        <f t="shared" si="8"/>
        <v>47.400000000000006</v>
      </c>
      <c r="L23" s="1">
        <f t="shared" si="2"/>
        <v>1.3514404083947817</v>
      </c>
      <c r="N23" s="3">
        <f t="shared" si="3"/>
        <v>8.2187602984901444E-3</v>
      </c>
      <c r="P23" s="1">
        <f t="shared" si="9"/>
        <v>0.14999999999999936</v>
      </c>
      <c r="Q23">
        <v>1</v>
      </c>
      <c r="S23" s="3">
        <f t="shared" si="4"/>
        <v>1.3229999999999943E-2</v>
      </c>
      <c r="V23" s="3">
        <f t="shared" si="5"/>
        <v>2.1448760298490088E-2</v>
      </c>
      <c r="X23" s="5">
        <f t="shared" si="6"/>
        <v>-5.7386330971544684E-3</v>
      </c>
      <c r="Y23" s="3">
        <f t="shared" si="7"/>
        <v>-1.9768726242698274E-3</v>
      </c>
    </row>
    <row r="24" spans="1:25" x14ac:dyDescent="0.25">
      <c r="A24">
        <v>17.899999999999999</v>
      </c>
      <c r="B24" s="1">
        <f t="shared" si="0"/>
        <v>2.2374999999999998</v>
      </c>
      <c r="E24">
        <v>7.7</v>
      </c>
      <c r="F24">
        <f t="shared" si="1"/>
        <v>46.2</v>
      </c>
      <c r="I24">
        <f t="shared" si="8"/>
        <v>46.800000000000004</v>
      </c>
      <c r="L24" s="1">
        <f t="shared" si="2"/>
        <v>1.3142067486033522</v>
      </c>
      <c r="N24" s="3">
        <f t="shared" si="3"/>
        <v>7.772127201335674E-3</v>
      </c>
      <c r="P24" s="1">
        <f t="shared" si="9"/>
        <v>8.9999999999999358E-2</v>
      </c>
      <c r="Q24">
        <v>1</v>
      </c>
      <c r="S24" s="3">
        <f t="shared" si="4"/>
        <v>7.9379999999999434E-3</v>
      </c>
      <c r="V24" s="3">
        <f t="shared" si="5"/>
        <v>1.5710127201335619E-2</v>
      </c>
      <c r="X24" s="3"/>
      <c r="Y24" t="s">
        <v>13</v>
      </c>
    </row>
    <row r="25" spans="1:25" x14ac:dyDescent="0.25">
      <c r="A25" t="s">
        <v>0</v>
      </c>
      <c r="B25" t="s">
        <v>1</v>
      </c>
      <c r="E25" t="s">
        <v>2</v>
      </c>
      <c r="F25" t="s">
        <v>3</v>
      </c>
      <c r="I25" t="s">
        <v>4</v>
      </c>
      <c r="L25" t="s">
        <v>5</v>
      </c>
      <c r="N25" t="s">
        <v>14</v>
      </c>
      <c r="P25" t="s">
        <v>8</v>
      </c>
      <c r="Q25" t="s">
        <v>9</v>
      </c>
      <c r="S25" t="s">
        <v>10</v>
      </c>
      <c r="V25" t="s">
        <v>11</v>
      </c>
      <c r="X25" t="s">
        <v>12</v>
      </c>
    </row>
    <row r="31" spans="1:25" x14ac:dyDescent="0.25">
      <c r="K31" s="6" t="s">
        <v>6</v>
      </c>
      <c r="L31" s="7"/>
    </row>
    <row r="32" spans="1:25" x14ac:dyDescent="0.25">
      <c r="K32" s="7"/>
      <c r="L32" s="7"/>
    </row>
    <row r="33" spans="11:12" x14ac:dyDescent="0.25">
      <c r="K33" s="7"/>
      <c r="L33" s="7"/>
    </row>
    <row r="34" spans="11:12" x14ac:dyDescent="0.25">
      <c r="K34" s="8" t="s">
        <v>7</v>
      </c>
      <c r="L34" s="8"/>
    </row>
    <row r="35" spans="11:12" x14ac:dyDescent="0.25">
      <c r="K35" s="8"/>
      <c r="L35" s="8"/>
    </row>
    <row r="36" spans="11:12" x14ac:dyDescent="0.25">
      <c r="K36" s="8"/>
      <c r="L36" s="8"/>
    </row>
  </sheetData>
  <mergeCells count="2">
    <mergeCell ref="K31:L33"/>
    <mergeCell ref="K34:L3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topLeftCell="A16" workbookViewId="0">
      <selection activeCell="Q1" sqref="Q1:Q23"/>
    </sheetView>
  </sheetViews>
  <sheetFormatPr defaultRowHeight="15" x14ac:dyDescent="0.25"/>
  <cols>
    <col min="1" max="1" width="9.140625" style="9"/>
    <col min="2" max="2" width="18.140625" style="9" customWidth="1"/>
    <col min="3" max="3" width="9.140625" style="9"/>
    <col min="4" max="4" width="14.140625" style="9" customWidth="1"/>
    <col min="5" max="5" width="9.140625" style="9"/>
    <col min="6" max="6" width="15.42578125" style="11" customWidth="1"/>
    <col min="7" max="7" width="9.140625" style="9"/>
    <col min="8" max="8" width="12.85546875" style="9" customWidth="1"/>
    <col min="9" max="11" width="9.140625" style="9"/>
    <col min="12" max="12" width="18.42578125" style="9" customWidth="1"/>
    <col min="13" max="13" width="9.140625" style="9"/>
    <col min="14" max="14" width="11.140625" style="9" customWidth="1"/>
    <col min="15" max="15" width="13.140625" style="9" customWidth="1"/>
    <col min="16" max="16" width="9.140625" style="9"/>
    <col min="17" max="17" width="19.140625" style="9" customWidth="1"/>
    <col min="18" max="16384" width="9.140625" style="9"/>
  </cols>
  <sheetData>
    <row r="1" spans="1:17" x14ac:dyDescent="0.25">
      <c r="A1" s="9">
        <v>1</v>
      </c>
      <c r="B1" s="11">
        <f>(6.283*(-0.0011*A1*A1+0.0453*A1+0.009))/(0.0702*A1+0.8421)</f>
        <v>0.36638781102707446</v>
      </c>
      <c r="D1">
        <v>0.6</v>
      </c>
      <c r="E1">
        <v>1.35</v>
      </c>
      <c r="F1" s="12">
        <f>0.009*9.8*E1</f>
        <v>0.11907000000000001</v>
      </c>
      <c r="H1" s="11">
        <f>0.009*B1*B1/2</f>
        <v>6.0408012631145045E-4</v>
      </c>
      <c r="J1" s="11">
        <f>H1+F1</f>
        <v>0.11967408012631146</v>
      </c>
      <c r="L1" s="11">
        <f>J2-J1</f>
        <v>-2.1114361841143431E-3</v>
      </c>
      <c r="N1" s="11">
        <f>(-0.0011*A1*A1+0.0453*A1+0.009)</f>
        <v>5.3200000000000004E-2</v>
      </c>
      <c r="O1" s="9">
        <f>(N1+N2)/2</f>
        <v>7.4200000000000002E-2</v>
      </c>
      <c r="Q1" s="11">
        <f>L1/(6.283*O1)</f>
        <v>-4.5290487447073912E-3</v>
      </c>
    </row>
    <row r="2" spans="1:17" x14ac:dyDescent="0.25">
      <c r="A2" s="9">
        <v>2</v>
      </c>
      <c r="B2" s="11">
        <f>(6.283*(-0.0011*A2*A2+0.0453*A2+0.009))/(0.0702*A2+0.8421)</f>
        <v>0.6087955216284987</v>
      </c>
      <c r="D2">
        <v>0.6</v>
      </c>
      <c r="E2" s="1">
        <f>E1-D1*0.06</f>
        <v>1.3140000000000001</v>
      </c>
      <c r="F2" s="12">
        <f t="shared" ref="F2:F24" si="0">0.009*9.8*E2</f>
        <v>0.11589480000000001</v>
      </c>
      <c r="H2" s="11">
        <f t="shared" ref="H2:H24" si="1">0.009*B2*B2/2</f>
        <v>1.6678439421971211E-3</v>
      </c>
      <c r="J2" s="11">
        <f t="shared" ref="J2:J24" si="2">H2+F2</f>
        <v>0.11756264394219712</v>
      </c>
      <c r="L2" s="11">
        <f t="shared" ref="L2:L24" si="3">J3-J2</f>
        <v>-1.9215504426213365E-3</v>
      </c>
      <c r="N2" s="11">
        <f t="shared" ref="N2:N24" si="4">(-0.0011*A2*A2+0.0453*A2+0.009)</f>
        <v>9.5199999999999993E-2</v>
      </c>
      <c r="O2" s="9">
        <f t="shared" ref="O2:O24" si="5">(N2+N3)/2</f>
        <v>0.11510000000000001</v>
      </c>
      <c r="Q2" s="11">
        <f t="shared" ref="Q2:Q24" si="6">L2/(6.283*O2)</f>
        <v>-2.6571092193549404E-3</v>
      </c>
    </row>
    <row r="3" spans="1:17" x14ac:dyDescent="0.25">
      <c r="A3" s="9">
        <v>3</v>
      </c>
      <c r="B3" s="11">
        <f>(6.283*(-0.0011*A3*A3+0.0453*A3+0.009))/(0.0702*A3+0.8421)</f>
        <v>0.80574237674551163</v>
      </c>
      <c r="D3">
        <v>0.6</v>
      </c>
      <c r="E3" s="1">
        <f t="shared" ref="E3:E24" si="7">E2-D2*0.06</f>
        <v>1.278</v>
      </c>
      <c r="F3" s="12">
        <f t="shared" si="0"/>
        <v>0.1127196</v>
      </c>
      <c r="H3" s="11">
        <f t="shared" si="1"/>
        <v>2.9214934995757768E-3</v>
      </c>
      <c r="J3" s="11">
        <f t="shared" si="2"/>
        <v>0.11564109349957578</v>
      </c>
      <c r="L3" s="11">
        <f t="shared" si="3"/>
        <v>-1.8996250484317467E-3</v>
      </c>
      <c r="N3" s="11">
        <f t="shared" si="4"/>
        <v>0.13500000000000001</v>
      </c>
      <c r="O3" s="9">
        <f t="shared" si="5"/>
        <v>0.15379999999999999</v>
      </c>
      <c r="Q3" s="11">
        <f t="shared" si="6"/>
        <v>-1.9658233638810969E-3</v>
      </c>
    </row>
    <row r="4" spans="1:17" x14ac:dyDescent="0.25">
      <c r="A4" s="9">
        <v>4</v>
      </c>
      <c r="B4" s="11">
        <f>(6.283*(-0.0011*A4*A4+0.0453*A4+0.009))/(0.0702*A4+0.8421)</f>
        <v>0.96575456407516258</v>
      </c>
      <c r="D4">
        <v>0.7</v>
      </c>
      <c r="E4" s="1">
        <f t="shared" si="7"/>
        <v>1.242</v>
      </c>
      <c r="F4" s="12">
        <f t="shared" si="0"/>
        <v>0.1095444</v>
      </c>
      <c r="H4" s="11">
        <f t="shared" si="1"/>
        <v>4.1970684511440327E-3</v>
      </c>
      <c r="J4" s="11">
        <f t="shared" si="2"/>
        <v>0.11374146845114404</v>
      </c>
      <c r="L4" s="11">
        <f t="shared" si="3"/>
        <v>-2.5023903269361242E-3</v>
      </c>
      <c r="N4" s="11">
        <f t="shared" si="4"/>
        <v>0.1726</v>
      </c>
      <c r="O4" s="9">
        <f t="shared" si="5"/>
        <v>0.19030000000000002</v>
      </c>
      <c r="Q4" s="11">
        <f t="shared" si="6"/>
        <v>-2.0929035016175016E-3</v>
      </c>
    </row>
    <row r="5" spans="1:17" x14ac:dyDescent="0.25">
      <c r="A5" s="9">
        <v>5</v>
      </c>
      <c r="B5" s="11">
        <f>(6.283*(-0.0011*A5*A5+0.0453*A5+0.009))/(0.0702*A5+0.8421)</f>
        <v>1.0953516050624428</v>
      </c>
      <c r="D5">
        <v>0.7</v>
      </c>
      <c r="E5" s="1">
        <f t="shared" si="7"/>
        <v>1.2</v>
      </c>
      <c r="F5" s="12">
        <f t="shared" si="0"/>
        <v>0.10584</v>
      </c>
      <c r="H5" s="11">
        <f t="shared" si="1"/>
        <v>5.3990781242079129E-3</v>
      </c>
      <c r="J5" s="11">
        <f t="shared" si="2"/>
        <v>0.11123907812420791</v>
      </c>
      <c r="L5" s="11">
        <f t="shared" si="3"/>
        <v>-2.6277553568919837E-3</v>
      </c>
      <c r="N5" s="11">
        <f t="shared" si="4"/>
        <v>0.20800000000000002</v>
      </c>
      <c r="O5" s="9">
        <f t="shared" si="5"/>
        <v>0.22460000000000002</v>
      </c>
      <c r="Q5" s="11">
        <f t="shared" si="6"/>
        <v>-1.8621219458264697E-3</v>
      </c>
    </row>
    <row r="6" spans="1:17" x14ac:dyDescent="0.25">
      <c r="A6" s="9">
        <v>6</v>
      </c>
      <c r="B6" s="11">
        <f>(6.283*(-0.0011*A6*A6+0.0453*A6+0.009))/(0.0702*A6+0.8421)</f>
        <v>1.1996038945618617</v>
      </c>
      <c r="D6">
        <v>0.8</v>
      </c>
      <c r="E6" s="1">
        <f t="shared" si="7"/>
        <v>1.1579999999999999</v>
      </c>
      <c r="F6" s="12">
        <f t="shared" si="0"/>
        <v>0.10213559999999999</v>
      </c>
      <c r="H6" s="11">
        <f t="shared" si="1"/>
        <v>6.4757227673159371E-3</v>
      </c>
      <c r="J6" s="11">
        <f t="shared" si="2"/>
        <v>0.10861132276731593</v>
      </c>
      <c r="L6" s="11">
        <f t="shared" si="3"/>
        <v>-3.307531479718212E-3</v>
      </c>
      <c r="N6" s="11">
        <f t="shared" si="4"/>
        <v>0.2412</v>
      </c>
      <c r="O6" s="9">
        <f t="shared" si="5"/>
        <v>0.25669999999999998</v>
      </c>
      <c r="Q6" s="11">
        <f t="shared" si="6"/>
        <v>-2.0507421506107816E-3</v>
      </c>
    </row>
    <row r="7" spans="1:17" x14ac:dyDescent="0.25">
      <c r="A7" s="9">
        <v>7</v>
      </c>
      <c r="B7" s="11">
        <f>(6.283*(-0.0011*A7*A7+0.0453*A7+0.009))/(0.0702*A7+0.8421)</f>
        <v>1.2825141357330336</v>
      </c>
      <c r="D7">
        <v>0.8</v>
      </c>
      <c r="E7" s="1">
        <f t="shared" si="7"/>
        <v>1.1099999999999999</v>
      </c>
      <c r="F7" s="12">
        <f t="shared" si="0"/>
        <v>9.7901999999999989E-2</v>
      </c>
      <c r="H7" s="11">
        <f t="shared" si="1"/>
        <v>7.4017912875977247E-3</v>
      </c>
      <c r="J7" s="11">
        <f t="shared" si="2"/>
        <v>0.10530379128759772</v>
      </c>
      <c r="L7" s="11">
        <f t="shared" si="3"/>
        <v>-3.4671036123291449E-3</v>
      </c>
      <c r="N7" s="11">
        <f t="shared" si="4"/>
        <v>0.2722</v>
      </c>
      <c r="O7" s="9">
        <f t="shared" si="5"/>
        <v>0.28659999999999997</v>
      </c>
      <c r="Q7" s="11">
        <f t="shared" si="6"/>
        <v>-1.9254115589043071E-3</v>
      </c>
    </row>
    <row r="8" spans="1:17" x14ac:dyDescent="0.25">
      <c r="A8" s="9">
        <v>8</v>
      </c>
      <c r="B8" s="11">
        <f>(6.283*(-0.0011*A8*A8+0.0453*A8+0.009))/(0.0702*A8+0.8421)</f>
        <v>1.3472843200113986</v>
      </c>
      <c r="D8">
        <v>0.8</v>
      </c>
      <c r="E8" s="1">
        <f t="shared" si="7"/>
        <v>1.0619999999999998</v>
      </c>
      <c r="F8" s="12">
        <f t="shared" si="0"/>
        <v>9.3668399999999985E-2</v>
      </c>
      <c r="H8" s="11">
        <f t="shared" si="1"/>
        <v>8.1682876752685943E-3</v>
      </c>
      <c r="J8" s="11">
        <f t="shared" si="2"/>
        <v>0.10183668767526857</v>
      </c>
      <c r="L8" s="11">
        <f t="shared" si="3"/>
        <v>-3.6258519663771166E-3</v>
      </c>
      <c r="N8" s="11">
        <f t="shared" si="4"/>
        <v>0.30099999999999999</v>
      </c>
      <c r="O8" s="9">
        <f t="shared" si="5"/>
        <v>0.31430000000000002</v>
      </c>
      <c r="Q8" s="11">
        <f t="shared" si="6"/>
        <v>-1.8361097143016738E-3</v>
      </c>
    </row>
    <row r="9" spans="1:17" x14ac:dyDescent="0.25">
      <c r="A9" s="9">
        <v>9</v>
      </c>
      <c r="B9" s="11">
        <f>(6.283*(-0.0011*A9*A9+0.0453*A9+0.009))/(0.0702*A9+0.8421)</f>
        <v>1.3965064115611643</v>
      </c>
      <c r="D9">
        <v>0.9</v>
      </c>
      <c r="E9" s="1">
        <f t="shared" si="7"/>
        <v>1.0139999999999998</v>
      </c>
      <c r="F9" s="12">
        <f t="shared" si="0"/>
        <v>8.9434799999999981E-2</v>
      </c>
      <c r="H9" s="11">
        <f t="shared" si="1"/>
        <v>8.7760357088914782E-3</v>
      </c>
      <c r="J9" s="11">
        <f t="shared" si="2"/>
        <v>9.8210835708891456E-2</v>
      </c>
      <c r="L9" s="11">
        <f t="shared" si="3"/>
        <v>-4.307147796964339E-3</v>
      </c>
      <c r="N9" s="11">
        <f t="shared" si="4"/>
        <v>0.3276</v>
      </c>
      <c r="O9" s="9">
        <f t="shared" si="5"/>
        <v>0.33979999999999999</v>
      </c>
      <c r="Q9" s="11">
        <f t="shared" si="6"/>
        <v>-2.0174340211004736E-3</v>
      </c>
    </row>
    <row r="10" spans="1:17" x14ac:dyDescent="0.25">
      <c r="A10" s="9">
        <v>10</v>
      </c>
      <c r="B10" s="11">
        <f>(6.283*(-0.0011*A10*A10+0.0453*A10+0.009))/(0.0702*A10+0.8421)</f>
        <v>1.4323010167735251</v>
      </c>
      <c r="D10">
        <v>0.9</v>
      </c>
      <c r="E10" s="1">
        <f t="shared" si="7"/>
        <v>0.95999999999999974</v>
      </c>
      <c r="F10" s="12">
        <f t="shared" si="0"/>
        <v>8.4671999999999983E-2</v>
      </c>
      <c r="H10" s="11">
        <f t="shared" si="1"/>
        <v>9.2316879119271316E-3</v>
      </c>
      <c r="J10" s="11">
        <f t="shared" si="2"/>
        <v>9.3903687911927117E-2</v>
      </c>
      <c r="L10" s="11">
        <f t="shared" si="3"/>
        <v>-4.4492731108041889E-3</v>
      </c>
      <c r="N10" s="11">
        <f t="shared" si="4"/>
        <v>0.35199999999999998</v>
      </c>
      <c r="O10" s="9">
        <f t="shared" si="5"/>
        <v>0.36309999999999998</v>
      </c>
      <c r="Q10" s="11">
        <f t="shared" si="6"/>
        <v>-1.9502745627807574E-3</v>
      </c>
    </row>
    <row r="11" spans="1:17" x14ac:dyDescent="0.25">
      <c r="A11" s="9">
        <v>11</v>
      </c>
      <c r="B11" s="11">
        <f>(6.283*(-0.0011*A11*A11+0.0453*A11+0.009))/(0.0702*A11+0.8421)</f>
        <v>1.4564198723905097</v>
      </c>
      <c r="D11">
        <v>0.9</v>
      </c>
      <c r="E11" s="1">
        <f t="shared" si="7"/>
        <v>0.90599999999999969</v>
      </c>
      <c r="F11" s="12">
        <f t="shared" si="0"/>
        <v>7.9909199999999972E-2</v>
      </c>
      <c r="H11" s="11">
        <f t="shared" si="1"/>
        <v>9.545214801122949E-3</v>
      </c>
      <c r="J11" s="11">
        <f t="shared" si="2"/>
        <v>8.9454414801122928E-2</v>
      </c>
      <c r="L11" s="11">
        <f t="shared" si="3"/>
        <v>-4.5796949184242625E-3</v>
      </c>
      <c r="N11" s="11">
        <f t="shared" si="4"/>
        <v>0.37419999999999998</v>
      </c>
      <c r="O11" s="9">
        <f t="shared" si="5"/>
        <v>0.38419999999999999</v>
      </c>
      <c r="Q11" s="11">
        <f t="shared" si="6"/>
        <v>-1.8971956827655392E-3</v>
      </c>
    </row>
    <row r="12" spans="1:17" x14ac:dyDescent="0.25">
      <c r="A12" s="9">
        <v>12</v>
      </c>
      <c r="B12" s="11">
        <f>(6.283*(-0.0011*A12*A12+0.0453*A12+0.009))/(0.0702*A12+0.8421)</f>
        <v>1.4703227070347287</v>
      </c>
      <c r="D12">
        <v>1</v>
      </c>
      <c r="E12" s="1">
        <f t="shared" si="7"/>
        <v>0.85199999999999965</v>
      </c>
      <c r="F12" s="12">
        <f t="shared" si="0"/>
        <v>7.5146399999999974E-2</v>
      </c>
      <c r="H12" s="11">
        <f t="shared" si="1"/>
        <v>9.7283198826986963E-3</v>
      </c>
      <c r="J12" s="11">
        <f t="shared" si="2"/>
        <v>8.4874719882698665E-2</v>
      </c>
      <c r="L12" s="11">
        <f t="shared" si="3"/>
        <v>-5.2268788416426903E-3</v>
      </c>
      <c r="N12" s="11">
        <f t="shared" si="4"/>
        <v>0.39419999999999999</v>
      </c>
      <c r="O12" s="9">
        <f t="shared" si="5"/>
        <v>0.40310000000000001</v>
      </c>
      <c r="Q12" s="11">
        <f t="shared" si="6"/>
        <v>-2.0637760845579065E-3</v>
      </c>
    </row>
    <row r="13" spans="1:17" x14ac:dyDescent="0.25">
      <c r="A13" s="9">
        <v>13</v>
      </c>
      <c r="B13" s="11">
        <f>(6.283*(-0.0011*A13*A13+0.0453*A13+0.009))/(0.0702*A13+0.8421)</f>
        <v>1.4752356528181456</v>
      </c>
      <c r="D13">
        <v>1</v>
      </c>
      <c r="E13" s="1">
        <f t="shared" si="7"/>
        <v>0.79199999999999959</v>
      </c>
      <c r="F13" s="12">
        <f t="shared" si="0"/>
        <v>6.9854399999999969E-2</v>
      </c>
      <c r="H13" s="11">
        <f t="shared" si="1"/>
        <v>9.793441041056011E-3</v>
      </c>
      <c r="J13" s="11">
        <f t="shared" si="2"/>
        <v>7.9647841041055975E-2</v>
      </c>
      <c r="L13" s="11">
        <f t="shared" si="3"/>
        <v>-5.332313939714492E-3</v>
      </c>
      <c r="N13" s="11">
        <f t="shared" si="4"/>
        <v>0.41199999999999998</v>
      </c>
      <c r="O13" s="9">
        <f t="shared" si="5"/>
        <v>0.41979999999999995</v>
      </c>
      <c r="Q13" s="11">
        <f t="shared" si="6"/>
        <v>-2.0216511472932182E-3</v>
      </c>
    </row>
    <row r="14" spans="1:17" x14ac:dyDescent="0.25">
      <c r="A14" s="9">
        <v>14</v>
      </c>
      <c r="B14" s="11">
        <f>(6.283*(-0.0011*A14*A14+0.0453*A14+0.009))/(0.0702*A14+0.8421)</f>
        <v>1.472196175132884</v>
      </c>
      <c r="D14">
        <v>1</v>
      </c>
      <c r="E14" s="1">
        <f t="shared" si="7"/>
        <v>0.73199999999999954</v>
      </c>
      <c r="F14" s="12">
        <f t="shared" si="0"/>
        <v>6.4562399999999964E-2</v>
      </c>
      <c r="H14" s="11">
        <f t="shared" si="1"/>
        <v>9.7531271013415188E-3</v>
      </c>
      <c r="J14" s="11">
        <f t="shared" si="2"/>
        <v>7.4315527101341483E-2</v>
      </c>
      <c r="L14" s="11">
        <f t="shared" si="3"/>
        <v>-5.4254709458536055E-3</v>
      </c>
      <c r="N14" s="11">
        <f t="shared" si="4"/>
        <v>0.42759999999999998</v>
      </c>
      <c r="O14" s="9">
        <f t="shared" si="5"/>
        <v>0.43430000000000002</v>
      </c>
      <c r="Q14" s="11">
        <f t="shared" si="6"/>
        <v>-1.9882937760202844E-3</v>
      </c>
    </row>
    <row r="15" spans="1:17" x14ac:dyDescent="0.25">
      <c r="A15" s="9">
        <v>15</v>
      </c>
      <c r="B15" s="11">
        <f>(6.283*(-0.0011*A15*A15+0.0453*A15+0.009))/(0.0702*A15+0.8421)</f>
        <v>1.4620880164635115</v>
      </c>
      <c r="D15">
        <v>1</v>
      </c>
      <c r="E15" s="1">
        <f t="shared" si="7"/>
        <v>0.67199999999999949</v>
      </c>
      <c r="F15" s="12">
        <f t="shared" si="0"/>
        <v>5.9270399999999952E-2</v>
      </c>
      <c r="H15" s="11">
        <f t="shared" si="1"/>
        <v>9.6196561554879236E-3</v>
      </c>
      <c r="J15" s="11">
        <f t="shared" si="2"/>
        <v>6.8890056155487878E-2</v>
      </c>
      <c r="L15" s="11">
        <f t="shared" si="3"/>
        <v>-5.5068458360533201E-3</v>
      </c>
      <c r="N15" s="11">
        <f t="shared" si="4"/>
        <v>0.441</v>
      </c>
      <c r="O15" s="9">
        <f t="shared" si="5"/>
        <v>0.4466</v>
      </c>
      <c r="Q15" s="11">
        <f t="shared" si="6"/>
        <v>-1.9625337772506781E-3</v>
      </c>
    </row>
    <row r="16" spans="1:17" x14ac:dyDescent="0.25">
      <c r="A16" s="9">
        <v>16</v>
      </c>
      <c r="B16" s="11">
        <f>(6.283*(-0.0011*A16*A16+0.0453*A16+0.009))/(0.0702*A16+0.8421)</f>
        <v>1.4456686510965246</v>
      </c>
      <c r="D16">
        <v>1.1000000000000001</v>
      </c>
      <c r="E16" s="1">
        <f t="shared" si="7"/>
        <v>0.61199999999999943</v>
      </c>
      <c r="F16" s="12">
        <f t="shared" si="0"/>
        <v>5.3978399999999947E-2</v>
      </c>
      <c r="H16" s="11">
        <f t="shared" si="1"/>
        <v>9.4048103194346033E-3</v>
      </c>
      <c r="J16" s="11">
        <f t="shared" si="2"/>
        <v>6.3383210319434558E-2</v>
      </c>
      <c r="L16" s="11">
        <f t="shared" si="3"/>
        <v>-6.1062585584853168E-3</v>
      </c>
      <c r="N16" s="11">
        <f t="shared" si="4"/>
        <v>0.45219999999999999</v>
      </c>
      <c r="O16" s="9">
        <f t="shared" si="5"/>
        <v>0.45669999999999999</v>
      </c>
      <c r="Q16" s="11">
        <f t="shared" si="6"/>
        <v>-2.1280269242504035E-3</v>
      </c>
    </row>
    <row r="17" spans="1:17" x14ac:dyDescent="0.25">
      <c r="A17" s="9">
        <v>17</v>
      </c>
      <c r="B17" s="11">
        <f>(6.283*(-0.0011*A17*A17+0.0453*A17+0.009))/(0.0702*A17+0.8421)</f>
        <v>1.4235910587079343</v>
      </c>
      <c r="D17">
        <v>1.1000000000000001</v>
      </c>
      <c r="E17" s="1">
        <f t="shared" si="7"/>
        <v>0.54599999999999937</v>
      </c>
      <c r="F17" s="12">
        <f t="shared" si="0"/>
        <v>4.8157199999999942E-2</v>
      </c>
      <c r="H17" s="11">
        <f t="shared" si="1"/>
        <v>9.1197517609492972E-3</v>
      </c>
      <c r="J17" s="11">
        <f t="shared" si="2"/>
        <v>5.7276951760949241E-2</v>
      </c>
      <c r="L17" s="11">
        <f t="shared" si="3"/>
        <v>-6.1659877270357766E-3</v>
      </c>
      <c r="N17" s="11">
        <f t="shared" si="4"/>
        <v>0.4612</v>
      </c>
      <c r="O17" s="9">
        <f t="shared" si="5"/>
        <v>0.46460000000000001</v>
      </c>
      <c r="Q17" s="11">
        <f t="shared" si="6"/>
        <v>-2.1123038508327435E-3</v>
      </c>
    </row>
    <row r="18" spans="1:17" x14ac:dyDescent="0.25">
      <c r="A18" s="9">
        <v>18</v>
      </c>
      <c r="B18" s="11">
        <f>(6.283*(-0.0011*A18*A18+0.0453*A18+0.009))/(0.0702*A18+0.8421)</f>
        <v>1.3964211426129076</v>
      </c>
      <c r="D18">
        <v>1.1000000000000001</v>
      </c>
      <c r="E18" s="1">
        <f t="shared" si="7"/>
        <v>0.47999999999999937</v>
      </c>
      <c r="F18" s="12">
        <f t="shared" si="0"/>
        <v>4.2335999999999943E-2</v>
      </c>
      <c r="H18" s="11">
        <f t="shared" si="1"/>
        <v>8.7749640339135227E-3</v>
      </c>
      <c r="J18" s="11">
        <f t="shared" si="2"/>
        <v>5.1110964033913464E-2</v>
      </c>
      <c r="L18" s="11">
        <f t="shared" si="3"/>
        <v>-6.2159289166879989E-3</v>
      </c>
      <c r="N18" s="11">
        <f t="shared" si="4"/>
        <v>0.46799999999999997</v>
      </c>
      <c r="O18" s="9">
        <f t="shared" si="5"/>
        <v>0.4703</v>
      </c>
      <c r="Q18" s="11">
        <f t="shared" si="6"/>
        <v>-2.1036040627664958E-3</v>
      </c>
    </row>
    <row r="19" spans="1:17" x14ac:dyDescent="0.25">
      <c r="A19" s="9">
        <v>19</v>
      </c>
      <c r="B19" s="11">
        <f>(6.283*(-0.0011*A19*A19+0.0453*A19+0.009))/(0.0702*A19+0.8421)</f>
        <v>1.3646517762764834</v>
      </c>
      <c r="D19">
        <v>1.1000000000000001</v>
      </c>
      <c r="E19" s="1">
        <f t="shared" si="7"/>
        <v>0.41399999999999937</v>
      </c>
      <c r="F19" s="12">
        <f t="shared" si="0"/>
        <v>3.6514799999999945E-2</v>
      </c>
      <c r="H19" s="11">
        <f t="shared" si="1"/>
        <v>8.3802351172255242E-3</v>
      </c>
      <c r="J19" s="11">
        <f t="shared" si="2"/>
        <v>4.4895035117225465E-2</v>
      </c>
      <c r="L19" s="11">
        <f t="shared" si="3"/>
        <v>-6.2567685150920066E-3</v>
      </c>
      <c r="N19" s="11">
        <f t="shared" si="4"/>
        <v>0.47260000000000002</v>
      </c>
      <c r="O19" s="9">
        <f t="shared" si="5"/>
        <v>0.4738</v>
      </c>
      <c r="Q19" s="11">
        <f t="shared" si="6"/>
        <v>-2.1017834664014967E-3</v>
      </c>
    </row>
    <row r="20" spans="1:17" x14ac:dyDescent="0.25">
      <c r="A20" s="9">
        <v>20</v>
      </c>
      <c r="B20" s="11">
        <f>(6.283*(-0.0011*A20*A20+0.0453*A20+0.009))/(0.0702*A20+0.8421)</f>
        <v>1.3287142157517475</v>
      </c>
      <c r="D20">
        <v>1.1000000000000001</v>
      </c>
      <c r="E20" s="1">
        <f t="shared" si="7"/>
        <v>0.34799999999999937</v>
      </c>
      <c r="F20" s="12">
        <f t="shared" si="0"/>
        <v>3.0693599999999946E-2</v>
      </c>
      <c r="H20" s="11">
        <f t="shared" si="1"/>
        <v>7.9446666021335162E-3</v>
      </c>
      <c r="J20" s="11">
        <f t="shared" si="2"/>
        <v>3.8638266602133459E-2</v>
      </c>
      <c r="L20" s="11">
        <f t="shared" si="3"/>
        <v>-6.2891678464044865E-3</v>
      </c>
      <c r="N20" s="11">
        <f t="shared" si="4"/>
        <v>0.47499999999999998</v>
      </c>
      <c r="O20" s="9">
        <f t="shared" si="5"/>
        <v>0.47509999999999997</v>
      </c>
      <c r="Q20" s="11">
        <f t="shared" si="6"/>
        <v>-2.1068862811945387E-3</v>
      </c>
    </row>
    <row r="21" spans="1:17" x14ac:dyDescent="0.25">
      <c r="A21" s="9">
        <v>21</v>
      </c>
      <c r="B21" s="11">
        <f>(6.283*(-0.0011*A21*A21+0.0453*A21+0.009))/(0.0702*A21+0.8421)</f>
        <v>1.2889874368605105</v>
      </c>
      <c r="D21">
        <v>1.1000000000000001</v>
      </c>
      <c r="E21" s="1">
        <f t="shared" si="7"/>
        <v>0.28199999999999936</v>
      </c>
      <c r="F21" s="12">
        <f t="shared" si="0"/>
        <v>2.4872399999999944E-2</v>
      </c>
      <c r="H21" s="11">
        <f t="shared" si="1"/>
        <v>7.4766987557290283E-3</v>
      </c>
      <c r="J21" s="11">
        <f t="shared" si="2"/>
        <v>3.2349098755728972E-2</v>
      </c>
      <c r="L21" s="11">
        <f t="shared" si="3"/>
        <v>-6.3137540709126382E-3</v>
      </c>
      <c r="N21" s="11">
        <f t="shared" si="4"/>
        <v>0.47520000000000001</v>
      </c>
      <c r="O21" s="9">
        <f t="shared" si="5"/>
        <v>0.47419999999999995</v>
      </c>
      <c r="Q21" s="11">
        <f t="shared" si="6"/>
        <v>-2.1191370872338596E-3</v>
      </c>
    </row>
    <row r="22" spans="1:17" x14ac:dyDescent="0.25">
      <c r="A22" s="9">
        <v>22</v>
      </c>
      <c r="B22" s="11">
        <f>(6.283*(-0.0011*A22*A22+0.0453*A22+0.009))/(0.0702*A22+0.8421)</f>
        <v>1.2458058244290802</v>
      </c>
      <c r="D22">
        <v>1.1000000000000001</v>
      </c>
      <c r="E22" s="1">
        <f t="shared" si="7"/>
        <v>0.21599999999999936</v>
      </c>
      <c r="F22" s="12">
        <f t="shared" si="0"/>
        <v>1.9051199999999945E-2</v>
      </c>
      <c r="H22" s="11">
        <f t="shared" si="1"/>
        <v>6.9841446848163896E-3</v>
      </c>
      <c r="J22" s="11">
        <f t="shared" si="2"/>
        <v>2.6035344684816334E-2</v>
      </c>
      <c r="L22" s="11">
        <f t="shared" si="3"/>
        <v>-6.3311155327677275E-3</v>
      </c>
      <c r="N22" s="11">
        <f t="shared" si="4"/>
        <v>0.47319999999999995</v>
      </c>
      <c r="O22" s="9">
        <f t="shared" si="5"/>
        <v>0.47109999999999996</v>
      </c>
      <c r="Q22" s="11">
        <f t="shared" si="6"/>
        <v>-2.1389472526744976E-3</v>
      </c>
    </row>
    <row r="23" spans="1:17" x14ac:dyDescent="0.25">
      <c r="A23" s="9">
        <v>23</v>
      </c>
      <c r="B23" s="11">
        <f>(6.283*(-0.0011*A23*A23+0.0453*A23+0.009))/(0.0702*A23+0.8421)</f>
        <v>1.199465543208369</v>
      </c>
      <c r="D23">
        <v>1</v>
      </c>
      <c r="E23" s="1">
        <f t="shared" si="7"/>
        <v>0.14999999999999936</v>
      </c>
      <c r="F23" s="12">
        <f t="shared" si="0"/>
        <v>1.3229999999999943E-2</v>
      </c>
      <c r="H23" s="11">
        <f t="shared" si="1"/>
        <v>6.4742291520486633E-3</v>
      </c>
      <c r="J23" s="11">
        <f t="shared" si="2"/>
        <v>1.9704229152048607E-2</v>
      </c>
      <c r="L23" s="11">
        <f t="shared" si="3"/>
        <v>-5.8125999994396455E-3</v>
      </c>
      <c r="N23" s="11">
        <f t="shared" si="4"/>
        <v>0.46899999999999997</v>
      </c>
      <c r="O23" s="9">
        <f t="shared" si="5"/>
        <v>0.46579999999999999</v>
      </c>
      <c r="Q23" s="11">
        <f t="shared" si="6"/>
        <v>-1.9861127235110236E-3</v>
      </c>
    </row>
    <row r="24" spans="1:17" x14ac:dyDescent="0.25">
      <c r="A24" s="9">
        <v>24</v>
      </c>
      <c r="B24" s="11">
        <f>(6.283*(-0.0011*A24*A24+0.0453*A24+0.009))/(0.0702*A24+0.8421)</f>
        <v>1.1502298468479166</v>
      </c>
      <c r="D24">
        <v>1</v>
      </c>
      <c r="E24" s="1">
        <f t="shared" si="7"/>
        <v>8.9999999999999358E-2</v>
      </c>
      <c r="F24" s="12">
        <f t="shared" si="0"/>
        <v>7.9379999999999434E-3</v>
      </c>
      <c r="H24" s="11">
        <f t="shared" si="1"/>
        <v>5.9536291526090176E-3</v>
      </c>
      <c r="J24" s="11">
        <f t="shared" si="2"/>
        <v>1.3891629152608961E-2</v>
      </c>
      <c r="L24" s="10" t="e">
        <f t="shared" si="3"/>
        <v>#VALUE!</v>
      </c>
      <c r="N24" s="11">
        <f t="shared" si="4"/>
        <v>0.46260000000000001</v>
      </c>
      <c r="O24" s="9" t="e">
        <f t="shared" si="5"/>
        <v>#VALUE!</v>
      </c>
      <c r="Q24" s="11" t="e">
        <f t="shared" si="6"/>
        <v>#VALUE!</v>
      </c>
    </row>
    <row r="25" spans="1:17" x14ac:dyDescent="0.25">
      <c r="B25" s="9" t="s">
        <v>5</v>
      </c>
      <c r="D25" t="s">
        <v>9</v>
      </c>
      <c r="E25" t="s">
        <v>8</v>
      </c>
      <c r="F25" s="12" t="s">
        <v>10</v>
      </c>
      <c r="H25" s="9" t="s">
        <v>14</v>
      </c>
      <c r="J25" s="9" t="s">
        <v>15</v>
      </c>
      <c r="L25" s="9" t="s">
        <v>12</v>
      </c>
      <c r="N25" s="9" t="s">
        <v>16</v>
      </c>
      <c r="O25" s="9" t="s">
        <v>4</v>
      </c>
      <c r="Q25" s="9" t="s">
        <v>17</v>
      </c>
    </row>
    <row r="31" spans="1:17" x14ac:dyDescent="0.25">
      <c r="H31" s="6" t="s">
        <v>6</v>
      </c>
      <c r="I31" s="7"/>
    </row>
    <row r="32" spans="1:17" x14ac:dyDescent="0.25">
      <c r="H32" s="7"/>
      <c r="I32" s="7"/>
    </row>
    <row r="33" spans="8:9" x14ac:dyDescent="0.25">
      <c r="H33" s="7"/>
      <c r="I33" s="7"/>
    </row>
    <row r="34" spans="8:9" x14ac:dyDescent="0.25">
      <c r="H34" s="8" t="s">
        <v>7</v>
      </c>
      <c r="I34" s="8"/>
    </row>
    <row r="35" spans="8:9" x14ac:dyDescent="0.25">
      <c r="H35" s="8"/>
      <c r="I35" s="8"/>
    </row>
    <row r="36" spans="8:9" x14ac:dyDescent="0.25">
      <c r="H36" s="8"/>
      <c r="I36" s="8"/>
    </row>
  </sheetData>
  <mergeCells count="2">
    <mergeCell ref="H31:I33"/>
    <mergeCell ref="H34:I36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1111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2020-09-17T20:40:41Z</dcterms:modified>
</cp:coreProperties>
</file>