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_3\Math\Lab3\"/>
    </mc:Choice>
  </mc:AlternateContent>
  <xr:revisionPtr revIDLastSave="0" documentId="13_ncr:1_{B5DA2D5A-B160-4AED-9080-0C824C44A7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35" i="1"/>
  <c r="AO10" i="1" l="1"/>
  <c r="AL10" i="1"/>
  <c r="AL9" i="1"/>
  <c r="AO9" i="1" s="1"/>
  <c r="AG6" i="1"/>
  <c r="AH6" i="1"/>
  <c r="AI6" i="1"/>
  <c r="AJ6" i="1"/>
  <c r="AK6" i="1"/>
  <c r="AL6" i="1"/>
  <c r="AM6" i="1"/>
  <c r="AN6" i="1"/>
  <c r="AO6" i="1"/>
  <c r="AP6" i="1"/>
  <c r="AQ6" i="1"/>
  <c r="AF6" i="1"/>
  <c r="R19" i="1"/>
  <c r="R14" i="1"/>
  <c r="AF11" i="1" l="1"/>
  <c r="AF10" i="1"/>
  <c r="AE11" i="1"/>
  <c r="AE10" i="1"/>
  <c r="N20" i="1"/>
  <c r="E15" i="1" s="1"/>
  <c r="H24" i="1"/>
  <c r="S5" i="1"/>
  <c r="S4" i="1"/>
  <c r="V18" i="1" s="1"/>
  <c r="R20" i="1" s="1"/>
  <c r="C15" i="1"/>
  <c r="C14" i="1"/>
  <c r="C13" i="1"/>
  <c r="N21" i="1" s="1"/>
  <c r="B15" i="1"/>
  <c r="B14" i="1"/>
  <c r="B13" i="1"/>
  <c r="J32" i="1" l="1"/>
  <c r="B34" i="1" s="1"/>
  <c r="E14" i="1"/>
  <c r="E13" i="1"/>
  <c r="B23" i="1"/>
  <c r="R13" i="1"/>
  <c r="M19" i="1"/>
  <c r="H23" i="1" s="1"/>
</calcChain>
</file>

<file path=xl/sharedStrings.xml><?xml version="1.0" encoding="utf-8"?>
<sst xmlns="http://schemas.openxmlformats.org/spreadsheetml/2006/main" count="74" uniqueCount="57">
  <si>
    <t>А</t>
  </si>
  <si>
    <t>В</t>
  </si>
  <si>
    <t>С</t>
  </si>
  <si>
    <t>Задание 1</t>
  </si>
  <si>
    <t>Н0 - средняя продолжительность службы металла одна и та же для А и С</t>
  </si>
  <si>
    <t>Н1 - средняя продолжительность службы металла одна и та же для всех мастерских</t>
  </si>
  <si>
    <t>штрих х</t>
  </si>
  <si>
    <t>s2</t>
  </si>
  <si>
    <t>n</t>
  </si>
  <si>
    <t>Для H0:</t>
  </si>
  <si>
    <t>Для Н1:</t>
  </si>
  <si>
    <t>Проверяем вспомогательную</t>
  </si>
  <si>
    <t>гипотезу о равенстве дисперсий</t>
  </si>
  <si>
    <t>Проверяем вспомогательну</t>
  </si>
  <si>
    <t>по критерию Фишера</t>
  </si>
  <si>
    <t>F расч =</t>
  </si>
  <si>
    <t xml:space="preserve">F расч = </t>
  </si>
  <si>
    <t>F табл =</t>
  </si>
  <si>
    <t xml:space="preserve">F табл = </t>
  </si>
  <si>
    <t>Так как F табл &gt; F расч</t>
  </si>
  <si>
    <t>принимаем гипотезу о равенстве дисперсий</t>
  </si>
  <si>
    <t xml:space="preserve">Выборки независимы </t>
  </si>
  <si>
    <t xml:space="preserve">и используем далее формулу </t>
  </si>
  <si>
    <t>Критерий Стьюдента</t>
  </si>
  <si>
    <t>Т табл =</t>
  </si>
  <si>
    <t>Т расч =</t>
  </si>
  <si>
    <t>где s2 =</t>
  </si>
  <si>
    <t>Т расч &gt; Т табл</t>
  </si>
  <si>
    <t>значит гипотеза Н0 не принята</t>
  </si>
  <si>
    <t>Межгрупповое s2 =</t>
  </si>
  <si>
    <t xml:space="preserve">Выб. Среднее по выборке = </t>
  </si>
  <si>
    <t>Задание 2</t>
  </si>
  <si>
    <t>Проба</t>
  </si>
  <si>
    <t>х*ср.выбор</t>
  </si>
  <si>
    <t>Внутригрупповая s2=</t>
  </si>
  <si>
    <t>Следовательно, гипотеза H1 также отклоняется</t>
  </si>
  <si>
    <t>Задание 3</t>
  </si>
  <si>
    <t>Мик 61</t>
  </si>
  <si>
    <t>Мик 263</t>
  </si>
  <si>
    <t>Н0 - в показании приборов нет систематических расхождений</t>
  </si>
  <si>
    <t>мик 61</t>
  </si>
  <si>
    <t>мик 263</t>
  </si>
  <si>
    <t>о равенстве дисперсий</t>
  </si>
  <si>
    <t>Принимаем гипотезу о равенстве дисперсий</t>
  </si>
  <si>
    <t xml:space="preserve">Т расч = </t>
  </si>
  <si>
    <t>Н0 - между двумя пробами произошло смещение уровня настройки станка и диаметр изменился</t>
  </si>
  <si>
    <t>Проверим вспомогательную гипотезу</t>
  </si>
  <si>
    <t>Исходные данные</t>
  </si>
  <si>
    <t xml:space="preserve">T табл = </t>
  </si>
  <si>
    <t>s2 =</t>
  </si>
  <si>
    <t xml:space="preserve">Т табл &lt; Т расч </t>
  </si>
  <si>
    <t>Н0 не принимаем</t>
  </si>
  <si>
    <t>средее мат о =</t>
  </si>
  <si>
    <t>дельта х</t>
  </si>
  <si>
    <t>средняя s2 =</t>
  </si>
  <si>
    <t xml:space="preserve">Т табл = </t>
  </si>
  <si>
    <t>Так как Т табл &gt; Т расч принимаем гипотезу Н0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</si>
</sst>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5" borderId="0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243792</xdr:colOff>
      <xdr:row>17</xdr:row>
      <xdr:rowOff>168088</xdr:rowOff>
    </xdr:from>
    <xdr:to>
      <xdr:col>5</xdr:col>
      <xdr:colOff>511029</xdr:colOff>
      <xdr:row>20</xdr:row>
      <xdr:rowOff>15240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63E2908-F2E2-C341-4F37-C3596EFF1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9145" y="3417794"/>
          <a:ext cx="1623149" cy="4186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9</xdr:col>
      <xdr:colOff>234702</xdr:colOff>
      <xdr:row>30</xdr:row>
      <xdr:rowOff>96649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D6CC713-B59E-4C1F-8D88-DC3DC29ED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937760"/>
          <a:ext cx="2063502" cy="645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9"/>
  <sheetViews>
    <sheetView tabSelected="1" topLeftCell="U1" zoomScale="90" zoomScaleNormal="85" workbookViewId="0">
      <selection activeCell="AO10" sqref="AO10"/>
    </sheetView>
  </sheetViews>
  <sheetFormatPr defaultRowHeight="15" x14ac:dyDescent="0.25"/>
  <cols>
    <col min="5" max="5" width="11.28515625" bestFit="1" customWidth="1"/>
    <col min="13" max="13" width="12.28515625" bestFit="1" customWidth="1"/>
    <col min="19" max="19" width="10.28515625" bestFit="1" customWidth="1"/>
    <col min="22" max="22" width="10.28515625" bestFit="1" customWidth="1"/>
  </cols>
  <sheetData>
    <row r="1" spans="1:43" x14ac:dyDescent="0.25">
      <c r="A1" t="s">
        <v>3</v>
      </c>
      <c r="Q1" t="s">
        <v>31</v>
      </c>
      <c r="AE1" t="s">
        <v>36</v>
      </c>
    </row>
    <row r="2" spans="1:43" ht="15.75" x14ac:dyDescent="0.25">
      <c r="A2" s="12" t="s">
        <v>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Q2" s="13" t="s">
        <v>47</v>
      </c>
      <c r="R2" s="13"/>
      <c r="S2" s="13"/>
      <c r="T2" s="13"/>
      <c r="AE2" s="13" t="s">
        <v>47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x14ac:dyDescent="0.25">
      <c r="A3" s="3" t="s">
        <v>0</v>
      </c>
      <c r="B3" s="4">
        <v>84</v>
      </c>
      <c r="C3" s="4">
        <v>60</v>
      </c>
      <c r="D3" s="4">
        <v>40</v>
      </c>
      <c r="E3" s="4">
        <v>47</v>
      </c>
      <c r="F3" s="4">
        <v>34</v>
      </c>
      <c r="G3" s="4">
        <v>46</v>
      </c>
      <c r="H3" s="4"/>
      <c r="I3" s="4"/>
      <c r="J3" s="4"/>
      <c r="K3" s="4"/>
      <c r="Q3" s="3" t="s">
        <v>32</v>
      </c>
      <c r="R3" s="3" t="s">
        <v>6</v>
      </c>
      <c r="S3" s="3" t="s">
        <v>7</v>
      </c>
      <c r="T3" s="3" t="s">
        <v>8</v>
      </c>
      <c r="AE3" s="10"/>
      <c r="AF3" s="3">
        <v>1</v>
      </c>
      <c r="AG3" s="3">
        <v>2</v>
      </c>
      <c r="AH3" s="3">
        <v>3</v>
      </c>
      <c r="AI3" s="3">
        <v>4</v>
      </c>
      <c r="AJ3" s="3">
        <v>5</v>
      </c>
      <c r="AK3" s="3">
        <v>6</v>
      </c>
      <c r="AL3" s="3">
        <v>7</v>
      </c>
      <c r="AM3" s="3">
        <v>8</v>
      </c>
      <c r="AN3" s="3">
        <v>9</v>
      </c>
      <c r="AO3" s="3">
        <v>10</v>
      </c>
      <c r="AP3" s="3">
        <v>11</v>
      </c>
      <c r="AQ3" s="3">
        <v>12</v>
      </c>
    </row>
    <row r="4" spans="1:43" x14ac:dyDescent="0.25">
      <c r="A4" s="5" t="s">
        <v>1</v>
      </c>
      <c r="B4" s="4">
        <v>67</v>
      </c>
      <c r="C4" s="4">
        <v>92</v>
      </c>
      <c r="D4" s="4">
        <v>95</v>
      </c>
      <c r="E4" s="4">
        <v>40</v>
      </c>
      <c r="F4" s="4">
        <v>98</v>
      </c>
      <c r="G4" s="4">
        <v>60</v>
      </c>
      <c r="H4" s="4">
        <v>59</v>
      </c>
      <c r="I4" s="4">
        <v>108</v>
      </c>
      <c r="J4" s="4">
        <v>86</v>
      </c>
      <c r="K4" s="4">
        <v>117</v>
      </c>
      <c r="Q4" s="3">
        <v>1</v>
      </c>
      <c r="R4" s="4">
        <v>2.0630000000000002</v>
      </c>
      <c r="S4" s="4">
        <f>8.6*POWER(10, -6)</f>
        <v>8.599999999999999E-6</v>
      </c>
      <c r="T4" s="4">
        <v>10</v>
      </c>
      <c r="AE4" s="3" t="s">
        <v>37</v>
      </c>
      <c r="AF4" s="9">
        <v>0.8</v>
      </c>
      <c r="AG4" s="9">
        <v>1.9</v>
      </c>
      <c r="AH4" s="9">
        <v>3</v>
      </c>
      <c r="AI4" s="9">
        <v>3.5</v>
      </c>
      <c r="AJ4" s="9">
        <v>3.8</v>
      </c>
      <c r="AK4" s="9">
        <v>2.5</v>
      </c>
      <c r="AL4" s="9">
        <v>1.7</v>
      </c>
      <c r="AM4" s="9">
        <v>0.9</v>
      </c>
      <c r="AN4" s="9">
        <v>1</v>
      </c>
      <c r="AO4" s="9">
        <v>2.2999999999999998</v>
      </c>
      <c r="AP4" s="9">
        <v>3.3</v>
      </c>
      <c r="AQ4" s="9">
        <v>3.4</v>
      </c>
    </row>
    <row r="5" spans="1:43" x14ac:dyDescent="0.25">
      <c r="A5" s="3" t="s">
        <v>2</v>
      </c>
      <c r="B5" s="4">
        <v>46</v>
      </c>
      <c r="C5" s="4">
        <v>93</v>
      </c>
      <c r="D5" s="4">
        <v>100</v>
      </c>
      <c r="E5" s="4">
        <v>92</v>
      </c>
      <c r="F5" s="4">
        <v>92</v>
      </c>
      <c r="G5" s="4"/>
      <c r="H5" s="4"/>
      <c r="I5" s="4"/>
      <c r="J5" s="4"/>
      <c r="K5" s="4"/>
      <c r="Q5" s="3">
        <v>2</v>
      </c>
      <c r="R5" s="4">
        <v>2.0590000000000002</v>
      </c>
      <c r="S5" s="4">
        <f>4.4*POWER(10, -6)</f>
        <v>4.4000000000000002E-6</v>
      </c>
      <c r="T5" s="4">
        <v>10</v>
      </c>
      <c r="AE5" s="3" t="s">
        <v>38</v>
      </c>
      <c r="AF5" s="9">
        <v>1.4</v>
      </c>
      <c r="AG5" s="9">
        <v>2.1</v>
      </c>
      <c r="AH5" s="9">
        <v>3.1</v>
      </c>
      <c r="AI5" s="9">
        <v>3.6</v>
      </c>
      <c r="AJ5" s="9">
        <v>2.7</v>
      </c>
      <c r="AK5" s="9">
        <v>1.8</v>
      </c>
      <c r="AL5" s="9">
        <v>1.1000000000000001</v>
      </c>
      <c r="AM5" s="9">
        <v>0.2</v>
      </c>
      <c r="AN5" s="9">
        <v>1.6</v>
      </c>
      <c r="AO5" s="9">
        <v>2.8</v>
      </c>
      <c r="AP5" s="9">
        <v>4</v>
      </c>
      <c r="AQ5" s="9">
        <v>4.7</v>
      </c>
    </row>
    <row r="6" spans="1:43" x14ac:dyDescent="0.25">
      <c r="AE6" t="s">
        <v>53</v>
      </c>
      <c r="AF6">
        <f>AF4-AF5</f>
        <v>-0.59999999999999987</v>
      </c>
      <c r="AG6">
        <f t="shared" ref="AG6:AQ6" si="0">AG4-AG5</f>
        <v>-0.20000000000000018</v>
      </c>
      <c r="AH6">
        <f t="shared" si="0"/>
        <v>-0.10000000000000009</v>
      </c>
      <c r="AI6">
        <f t="shared" si="0"/>
        <v>-0.10000000000000009</v>
      </c>
      <c r="AJ6">
        <f t="shared" si="0"/>
        <v>1.0999999999999996</v>
      </c>
      <c r="AK6">
        <f t="shared" si="0"/>
        <v>0.7</v>
      </c>
      <c r="AL6">
        <f t="shared" si="0"/>
        <v>0.59999999999999987</v>
      </c>
      <c r="AM6">
        <f t="shared" si="0"/>
        <v>0.7</v>
      </c>
      <c r="AN6">
        <f t="shared" si="0"/>
        <v>-0.60000000000000009</v>
      </c>
      <c r="AO6">
        <f t="shared" si="0"/>
        <v>-0.5</v>
      </c>
      <c r="AP6">
        <f t="shared" si="0"/>
        <v>-0.70000000000000018</v>
      </c>
      <c r="AQ6">
        <f t="shared" si="0"/>
        <v>-1.3000000000000003</v>
      </c>
    </row>
    <row r="7" spans="1:43" x14ac:dyDescent="0.25">
      <c r="A7" s="2" t="s">
        <v>4</v>
      </c>
      <c r="Q7" t="s">
        <v>45</v>
      </c>
      <c r="AE7" t="s">
        <v>39</v>
      </c>
    </row>
    <row r="8" spans="1:43" x14ac:dyDescent="0.25">
      <c r="A8" s="2" t="s">
        <v>5</v>
      </c>
    </row>
    <row r="9" spans="1:43" x14ac:dyDescent="0.25">
      <c r="A9" s="2" t="s">
        <v>21</v>
      </c>
      <c r="Q9" t="s">
        <v>46</v>
      </c>
      <c r="AE9" s="3" t="s">
        <v>6</v>
      </c>
      <c r="AF9" s="3" t="s">
        <v>7</v>
      </c>
      <c r="AG9" s="3" t="s">
        <v>8</v>
      </c>
      <c r="AJ9" s="11" t="s">
        <v>52</v>
      </c>
      <c r="AL9">
        <f>ABS(AVERAGE(AF6:AQ6))</f>
        <v>8.333333333333344E-2</v>
      </c>
      <c r="AN9" t="s">
        <v>44</v>
      </c>
      <c r="AO9">
        <f>AL9/SQRT(AL10/12)</f>
        <v>0.40184542007146706</v>
      </c>
    </row>
    <row r="10" spans="1:43" x14ac:dyDescent="0.25">
      <c r="Q10" t="s">
        <v>42</v>
      </c>
      <c r="AE10" s="9">
        <f>AVERAGE(AF4:AQ4)</f>
        <v>2.3416666666666663</v>
      </c>
      <c r="AF10" s="9">
        <f>_xlfn.VAR.S(AF4:AQ4)</f>
        <v>1.1662878787878788</v>
      </c>
      <c r="AG10" s="9">
        <v>12</v>
      </c>
      <c r="AH10" s="1" t="s">
        <v>40</v>
      </c>
      <c r="AJ10" t="s">
        <v>54</v>
      </c>
      <c r="AL10">
        <f>_xlfn.VAR.S(AF6:AQ6)</f>
        <v>0.516060606060606</v>
      </c>
      <c r="AN10" t="s">
        <v>55</v>
      </c>
      <c r="AO10">
        <f>_xlfn.T.INV.2T(0.05,11)</f>
        <v>2.2009851600916384</v>
      </c>
    </row>
    <row r="11" spans="1:43" x14ac:dyDescent="0.25">
      <c r="Q11" t="s">
        <v>14</v>
      </c>
      <c r="AE11" s="9">
        <f>AVERAGE(AF5:AQ5)</f>
        <v>2.4249999999999998</v>
      </c>
      <c r="AF11" s="9">
        <f>_xlfn.VAR.S(AF5:AQ5)</f>
        <v>1.6947727272727298</v>
      </c>
      <c r="AG11" s="9">
        <v>12</v>
      </c>
      <c r="AH11" s="1" t="s">
        <v>41</v>
      </c>
    </row>
    <row r="12" spans="1:43" x14ac:dyDescent="0.25">
      <c r="A12" s="6"/>
      <c r="B12" s="7" t="s">
        <v>6</v>
      </c>
      <c r="C12" s="7" t="s">
        <v>7</v>
      </c>
      <c r="D12" s="7" t="s">
        <v>8</v>
      </c>
      <c r="E12" s="7" t="s">
        <v>33</v>
      </c>
      <c r="AN12" t="s">
        <v>56</v>
      </c>
    </row>
    <row r="13" spans="1:43" x14ac:dyDescent="0.25">
      <c r="A13" s="7" t="s">
        <v>0</v>
      </c>
      <c r="B13" s="8">
        <f>AVERAGE(B3:G3)</f>
        <v>51.833333333333336</v>
      </c>
      <c r="C13" s="8">
        <f>_xlfn.VAR.S(B3:G3)</f>
        <v>323.36666666666679</v>
      </c>
      <c r="D13" s="8">
        <v>6</v>
      </c>
      <c r="E13" s="8">
        <f>POWER(B13-N20,2)</f>
        <v>495.59240362811812</v>
      </c>
      <c r="Q13" t="s">
        <v>16</v>
      </c>
      <c r="R13">
        <f>S4/S5</f>
        <v>1.9545454545454541</v>
      </c>
    </row>
    <row r="14" spans="1:43" x14ac:dyDescent="0.25">
      <c r="A14" s="7" t="s">
        <v>1</v>
      </c>
      <c r="B14" s="8">
        <f>AVERAGE(B4:K4)</f>
        <v>82.2</v>
      </c>
      <c r="C14" s="8">
        <f>_xlfn.VAR.S(B4:K4)</f>
        <v>604.84444444444512</v>
      </c>
      <c r="D14" s="8">
        <v>10</v>
      </c>
      <c r="E14" s="8">
        <f>POWER(B14-N20,2)</f>
        <v>65.68716553287976</v>
      </c>
      <c r="Q14" t="s">
        <v>17</v>
      </c>
      <c r="R14">
        <f>_xlfn.F.INV.RT(0.025, 9,9)</f>
        <v>4.0259941582829777</v>
      </c>
    </row>
    <row r="15" spans="1:43" x14ac:dyDescent="0.25">
      <c r="A15" s="7" t="s">
        <v>2</v>
      </c>
      <c r="B15" s="8">
        <f>AVERAGE(B5:F5)</f>
        <v>84.6</v>
      </c>
      <c r="C15" s="8">
        <f>_xlfn.VAR.S(B5:F5)</f>
        <v>476.79999999999927</v>
      </c>
      <c r="D15" s="8">
        <v>5</v>
      </c>
      <c r="E15" s="8">
        <f>POWER(B15-N20,2)</f>
        <v>110.3500226757367</v>
      </c>
    </row>
    <row r="16" spans="1:43" x14ac:dyDescent="0.25">
      <c r="Q16" t="s">
        <v>43</v>
      </c>
    </row>
    <row r="17" spans="1:22" x14ac:dyDescent="0.25">
      <c r="A17" s="2" t="s">
        <v>9</v>
      </c>
      <c r="G17" t="s">
        <v>10</v>
      </c>
    </row>
    <row r="18" spans="1:22" x14ac:dyDescent="0.25">
      <c r="U18" t="s">
        <v>49</v>
      </c>
      <c r="V18">
        <f>((9*S4)+(9*S5))/18</f>
        <v>6.4999999999999988E-6</v>
      </c>
    </row>
    <row r="19" spans="1:22" x14ac:dyDescent="0.25">
      <c r="A19" s="2" t="s">
        <v>11</v>
      </c>
      <c r="G19" t="s">
        <v>13</v>
      </c>
      <c r="K19" t="s">
        <v>29</v>
      </c>
      <c r="M19">
        <f>1/3*((E13*D13)+(E14*D14)+(E15*D15))</f>
        <v>1394.0587301587298</v>
      </c>
      <c r="Q19" t="s">
        <v>48</v>
      </c>
      <c r="R19">
        <f>_xlfn.T.INV.2T(0.05,18)</f>
        <v>2.1009220402410378</v>
      </c>
    </row>
    <row r="20" spans="1:22" x14ac:dyDescent="0.25">
      <c r="A20" t="s">
        <v>12</v>
      </c>
      <c r="G20" t="s">
        <v>12</v>
      </c>
      <c r="K20" t="s">
        <v>30</v>
      </c>
      <c r="N20">
        <f>AVERAGE(B3:G3,B4:K4,B5:F5)</f>
        <v>74.095238095238102</v>
      </c>
      <c r="Q20" t="s">
        <v>44</v>
      </c>
      <c r="R20">
        <f>(R4-R5)/(SQRT(V18*(1/10+1/10)))</f>
        <v>3.5082320772281199</v>
      </c>
      <c r="T20" t="s">
        <v>50</v>
      </c>
      <c r="V20" t="s">
        <v>51</v>
      </c>
    </row>
    <row r="21" spans="1:22" x14ac:dyDescent="0.25">
      <c r="A21" s="2" t="s">
        <v>14</v>
      </c>
      <c r="G21" t="s">
        <v>14</v>
      </c>
      <c r="K21" t="s">
        <v>34</v>
      </c>
      <c r="N21">
        <f>((5*C13)+(9*C14)+(4*C15))/18</f>
        <v>498.20185185185204</v>
      </c>
    </row>
    <row r="23" spans="1:22" x14ac:dyDescent="0.25">
      <c r="A23" s="2" t="s">
        <v>15</v>
      </c>
      <c r="B23">
        <f>C15/C13</f>
        <v>1.4744871662715155</v>
      </c>
      <c r="G23" t="s">
        <v>16</v>
      </c>
      <c r="H23">
        <f>M19/N21</f>
        <v>2.7981805466537577</v>
      </c>
    </row>
    <row r="24" spans="1:22" x14ac:dyDescent="0.25">
      <c r="A24" t="s">
        <v>17</v>
      </c>
      <c r="B24">
        <f>_xlfn.F.INV.RT(0.025,4,5)</f>
        <v>7.3878857512677536</v>
      </c>
      <c r="G24" t="s">
        <v>18</v>
      </c>
      <c r="H24">
        <f>_xlfn.F.INV.RT(0.05,2,21)</f>
        <v>3.4668001115424172</v>
      </c>
    </row>
    <row r="26" spans="1:22" x14ac:dyDescent="0.25">
      <c r="D26" t="s">
        <v>19</v>
      </c>
    </row>
    <row r="27" spans="1:22" x14ac:dyDescent="0.25">
      <c r="D27" t="s">
        <v>20</v>
      </c>
    </row>
    <row r="28" spans="1:22" x14ac:dyDescent="0.25">
      <c r="D28" t="s">
        <v>22</v>
      </c>
    </row>
    <row r="32" spans="1:22" x14ac:dyDescent="0.25">
      <c r="A32" t="s">
        <v>23</v>
      </c>
      <c r="I32" t="s">
        <v>26</v>
      </c>
      <c r="J32">
        <f>(5*C13+4*C15)/9</f>
        <v>391.55925925925902</v>
      </c>
    </row>
    <row r="34" spans="1:2" x14ac:dyDescent="0.25">
      <c r="A34" t="s">
        <v>25</v>
      </c>
      <c r="B34">
        <f>(B15-B13)/SQRT(J32*(1/D13+1/D15))</f>
        <v>2.734625119364551</v>
      </c>
    </row>
    <row r="35" spans="1:2" x14ac:dyDescent="0.25">
      <c r="A35" t="s">
        <v>24</v>
      </c>
      <c r="B35">
        <f>_xlfn.T.INV.2T(0.05,11)</f>
        <v>2.2009851600916384</v>
      </c>
    </row>
    <row r="37" spans="1:2" x14ac:dyDescent="0.25">
      <c r="A37" t="s">
        <v>27</v>
      </c>
    </row>
    <row r="38" spans="1:2" x14ac:dyDescent="0.25">
      <c r="A38" t="s">
        <v>28</v>
      </c>
    </row>
    <row r="39" spans="1:2" x14ac:dyDescent="0.25">
      <c r="A39" t="s">
        <v>35</v>
      </c>
    </row>
  </sheetData>
  <mergeCells count="3">
    <mergeCell ref="A2:K2"/>
    <mergeCell ref="Q2:T2"/>
    <mergeCell ref="AE2:AQ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Avdeeva</dc:creator>
  <cp:lastModifiedBy>Kirill Gvozdovskiy</cp:lastModifiedBy>
  <dcterms:created xsi:type="dcterms:W3CDTF">2022-12-23T20:24:02Z</dcterms:created>
  <dcterms:modified xsi:type="dcterms:W3CDTF">2023-01-04T18:09:13Z</dcterms:modified>
</cp:coreProperties>
</file>