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38355" windowHeight="179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4" i="1"/>
  <c r="H22"/>
  <c r="H25"/>
  <c r="H23"/>
  <c r="L39"/>
  <c r="O39" s="1"/>
  <c r="L40"/>
  <c r="O40" s="1"/>
  <c r="L41"/>
  <c r="O41" s="1"/>
  <c r="L43"/>
  <c r="O43" s="1"/>
  <c r="L6"/>
  <c r="L15" s="1"/>
  <c r="O15" s="1"/>
  <c r="L42" l="1"/>
  <c r="O42" s="1"/>
  <c r="L44"/>
  <c r="O44" s="1"/>
  <c r="L36"/>
  <c r="O36" s="1"/>
  <c r="L45"/>
  <c r="O45" s="1"/>
  <c r="L31"/>
  <c r="O31" s="1"/>
  <c r="L33"/>
  <c r="O33" s="1"/>
  <c r="L35"/>
  <c r="O35" s="1"/>
  <c r="L37"/>
  <c r="O37" s="1"/>
  <c r="L30"/>
  <c r="O30" s="1"/>
  <c r="L32"/>
  <c r="O32" s="1"/>
  <c r="L34"/>
  <c r="O34" s="1"/>
  <c r="L38"/>
  <c r="O38" s="1"/>
  <c r="L28"/>
  <c r="O28" s="1"/>
  <c r="L29"/>
  <c r="O29" s="1"/>
  <c r="L27"/>
  <c r="O27" s="1"/>
  <c r="L26"/>
  <c r="O26" s="1"/>
  <c r="L18"/>
  <c r="O18" s="1"/>
  <c r="L20"/>
  <c r="O20" s="1"/>
  <c r="L23"/>
  <c r="O23" s="1"/>
  <c r="L7"/>
  <c r="O7" s="1"/>
  <c r="L19"/>
  <c r="O19" s="1"/>
  <c r="L21"/>
  <c r="O21" s="1"/>
  <c r="L22"/>
  <c r="O22" s="1"/>
  <c r="L25"/>
  <c r="O25" s="1"/>
  <c r="L24"/>
  <c r="O24" s="1"/>
  <c r="L8"/>
  <c r="O8" s="1"/>
  <c r="L10"/>
  <c r="O10" s="1"/>
  <c r="L12"/>
  <c r="O12" s="1"/>
  <c r="L14"/>
  <c r="O14" s="1"/>
  <c r="L16"/>
  <c r="O16" s="1"/>
  <c r="L11"/>
  <c r="O11" s="1"/>
  <c r="L17"/>
  <c r="O17" s="1"/>
  <c r="L9"/>
  <c r="O9" s="1"/>
  <c r="L13"/>
  <c r="O13" s="1"/>
  <c r="M7" l="1"/>
  <c r="M8" l="1"/>
  <c r="N7"/>
  <c r="M9" l="1"/>
  <c r="N8"/>
  <c r="M10" l="1"/>
  <c r="N9"/>
  <c r="N10" l="1"/>
  <c r="M11"/>
  <c r="M12" l="1"/>
  <c r="N12" s="1"/>
  <c r="N11"/>
  <c r="M13" l="1"/>
  <c r="N13" s="1"/>
  <c r="M14" l="1"/>
  <c r="N14" s="1"/>
  <c r="M15" l="1"/>
  <c r="M16" s="1"/>
  <c r="N15" l="1"/>
  <c r="M17"/>
  <c r="N16"/>
  <c r="N17" l="1"/>
  <c r="M18"/>
  <c r="M19" l="1"/>
  <c r="N18"/>
  <c r="M20" l="1"/>
  <c r="N19"/>
  <c r="N20" l="1"/>
  <c r="M21"/>
  <c r="M22" l="1"/>
  <c r="N21"/>
  <c r="M23" l="1"/>
  <c r="N22"/>
  <c r="N23" l="1"/>
  <c r="M24"/>
  <c r="M25" l="1"/>
  <c r="N24"/>
  <c r="M26" l="1"/>
  <c r="N25"/>
  <c r="M27" l="1"/>
  <c r="N26"/>
  <c r="M28" l="1"/>
  <c r="N27"/>
  <c r="M29" l="1"/>
  <c r="N28"/>
  <c r="M30" l="1"/>
  <c r="N29"/>
  <c r="M31" l="1"/>
  <c r="N30"/>
  <c r="M32" l="1"/>
  <c r="N31"/>
  <c r="M33" l="1"/>
  <c r="N32"/>
  <c r="M34" l="1"/>
  <c r="N33"/>
  <c r="M35" l="1"/>
  <c r="N34"/>
  <c r="M36" l="1"/>
  <c r="N35"/>
  <c r="M37" l="1"/>
  <c r="N36"/>
  <c r="M38" l="1"/>
  <c r="N37"/>
  <c r="M39" l="1"/>
  <c r="N38"/>
  <c r="M40" l="1"/>
  <c r="N39"/>
  <c r="M41" l="1"/>
  <c r="N40"/>
  <c r="M42" l="1"/>
  <c r="N41"/>
  <c r="M43" l="1"/>
  <c r="N42"/>
  <c r="M44" l="1"/>
  <c r="N43"/>
  <c r="M45" l="1"/>
  <c r="N45" s="1"/>
  <c r="N44"/>
</calcChain>
</file>

<file path=xl/sharedStrings.xml><?xml version="1.0" encoding="utf-8"?>
<sst xmlns="http://schemas.openxmlformats.org/spreadsheetml/2006/main" count="91" uniqueCount="83">
  <si>
    <t>5. ИНДЕКСЫ ПРОИЗВОДСТВА ПРОДУКЦИИ СЕЛЬСКОГО ХОЗЯЙСТВА</t>
  </si>
  <si>
    <t>(в процентах к предыдущему году)</t>
  </si>
  <si>
    <t xml:space="preserve">На душу населения </t>
  </si>
  <si>
    <t>Россия</t>
  </si>
  <si>
    <t>Азербайджан</t>
  </si>
  <si>
    <t>Армения</t>
  </si>
  <si>
    <t>Среднее</t>
  </si>
  <si>
    <t>Беларусь</t>
  </si>
  <si>
    <t>Стандартная ошибка</t>
  </si>
  <si>
    <t>Казахстан</t>
  </si>
  <si>
    <t>Медиана</t>
  </si>
  <si>
    <t>Киргизия</t>
  </si>
  <si>
    <t>Мода</t>
  </si>
  <si>
    <t>Республика Молдова</t>
  </si>
  <si>
    <t>Стандартное отклонение</t>
  </si>
  <si>
    <t>Таджикистан</t>
  </si>
  <si>
    <t>Дисперсия выборки</t>
  </si>
  <si>
    <t>Узбекистан</t>
  </si>
  <si>
    <t>Эксцесс</t>
  </si>
  <si>
    <t>Украина</t>
  </si>
  <si>
    <t>…</t>
  </si>
  <si>
    <t>Асимметричность</t>
  </si>
  <si>
    <t>Бразилия</t>
  </si>
  <si>
    <r>
      <t>99</t>
    </r>
    <r>
      <rPr>
        <vertAlign val="superscript"/>
        <sz val="9"/>
        <color theme="1"/>
        <rFont val="Arial"/>
        <family val="2"/>
        <charset val="204"/>
      </rPr>
      <t>2)</t>
    </r>
  </si>
  <si>
    <t>Интервал</t>
  </si>
  <si>
    <t>Индия</t>
  </si>
  <si>
    <r>
      <t>102</t>
    </r>
    <r>
      <rPr>
        <vertAlign val="superscript"/>
        <sz val="9"/>
        <color theme="1"/>
        <rFont val="Arial"/>
        <family val="2"/>
        <charset val="204"/>
      </rPr>
      <t>2)</t>
    </r>
  </si>
  <si>
    <t>Минимум</t>
  </si>
  <si>
    <t>Китай</t>
  </si>
  <si>
    <r>
      <t>104</t>
    </r>
    <r>
      <rPr>
        <vertAlign val="superscript"/>
        <sz val="9"/>
        <color theme="1"/>
        <rFont val="Arial"/>
        <family val="2"/>
        <charset val="204"/>
      </rPr>
      <t>2)</t>
    </r>
  </si>
  <si>
    <t>Максимум</t>
  </si>
  <si>
    <r>
      <t>101</t>
    </r>
    <r>
      <rPr>
        <vertAlign val="superscript"/>
        <sz val="9"/>
        <color theme="1"/>
        <rFont val="Arial"/>
        <family val="2"/>
        <charset val="204"/>
      </rPr>
      <t>2)</t>
    </r>
  </si>
  <si>
    <t>Сумма</t>
  </si>
  <si>
    <t>Австрия</t>
  </si>
  <si>
    <r>
      <t>98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</si>
  <si>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Счет</t>
  </si>
  <si>
    <t>Бельгия</t>
  </si>
  <si>
    <r>
      <t>101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</si>
  <si>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Болгария</t>
  </si>
  <si>
    <r>
      <t>123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</si>
  <si>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Венгрия</t>
  </si>
  <si>
    <r>
      <t xml:space="preserve">96 </t>
    </r>
    <r>
      <rPr>
        <vertAlign val="superscript"/>
        <sz val="9"/>
        <color theme="1"/>
        <rFont val="Arial"/>
        <family val="2"/>
        <charset val="204"/>
      </rPr>
      <t>2)</t>
    </r>
  </si>
  <si>
    <t>Германия</t>
  </si>
  <si>
    <r>
      <t xml:space="preserve">99 </t>
    </r>
    <r>
      <rPr>
        <vertAlign val="superscript"/>
        <sz val="9"/>
        <color theme="1"/>
        <rFont val="Arial"/>
        <family val="2"/>
        <charset val="204"/>
      </rPr>
      <t>2)</t>
    </r>
  </si>
  <si>
    <t>Дания</t>
  </si>
  <si>
    <r>
      <t xml:space="preserve">100 </t>
    </r>
    <r>
      <rPr>
        <vertAlign val="superscript"/>
        <sz val="9"/>
        <color theme="1"/>
        <rFont val="Arial"/>
        <family val="2"/>
        <charset val="204"/>
      </rPr>
      <t>2)</t>
    </r>
  </si>
  <si>
    <t>Италия</t>
  </si>
  <si>
    <r>
      <t>100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</si>
  <si>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Литва</t>
  </si>
  <si>
    <r>
      <t xml:space="preserve">90 </t>
    </r>
    <r>
      <rPr>
        <vertAlign val="superscript"/>
        <sz val="9"/>
        <color theme="1"/>
        <rFont val="Arial"/>
        <family val="2"/>
        <charset val="204"/>
      </rPr>
      <t>2)</t>
    </r>
  </si>
  <si>
    <t>Нидерланды</t>
  </si>
  <si>
    <r>
      <t xml:space="preserve">101 </t>
    </r>
    <r>
      <rPr>
        <vertAlign val="superscript"/>
        <sz val="9"/>
        <color theme="1"/>
        <rFont val="Arial"/>
        <family val="2"/>
        <charset val="204"/>
      </rPr>
      <t>2)</t>
    </r>
  </si>
  <si>
    <t>Польша</t>
  </si>
  <si>
    <t>Румыния</t>
  </si>
  <si>
    <t>Финляндия</t>
  </si>
  <si>
    <r>
      <t>95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</si>
  <si>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Франция</t>
  </si>
  <si>
    <r>
      <t>104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</si>
  <si>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Швеция</t>
  </si>
  <si>
    <t>Австралия</t>
  </si>
  <si>
    <r>
      <t>120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</si>
  <si>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Аргентина</t>
  </si>
  <si>
    <r>
      <t>99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</si>
  <si>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Канада</t>
  </si>
  <si>
    <r>
      <t>84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</si>
  <si>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Мексика</t>
  </si>
  <si>
    <t>Норвегия</t>
  </si>
  <si>
    <t>Республика Корея</t>
  </si>
  <si>
    <r>
      <t xml:space="preserve">103 </t>
    </r>
    <r>
      <rPr>
        <vertAlign val="superscript"/>
        <sz val="9"/>
        <color theme="1"/>
        <rFont val="Arial"/>
        <family val="2"/>
        <charset val="204"/>
      </rPr>
      <t>2)</t>
    </r>
  </si>
  <si>
    <r>
      <t>102</t>
    </r>
    <r>
      <rPr>
        <vertAlign val="superscript"/>
        <sz val="9"/>
        <color theme="1"/>
        <rFont val="Arial"/>
        <family val="2"/>
        <charset val="204"/>
      </rPr>
      <t xml:space="preserve"> 2)</t>
    </r>
  </si>
  <si>
    <t>США</t>
  </si>
  <si>
    <r>
      <t xml:space="preserve">102 </t>
    </r>
    <r>
      <rPr>
        <vertAlign val="superscript"/>
        <sz val="9"/>
        <color theme="1"/>
        <rFont val="Arial"/>
        <family val="2"/>
        <charset val="204"/>
      </rPr>
      <t>2)</t>
    </r>
  </si>
  <si>
    <t>Турция</t>
  </si>
  <si>
    <t>Япония</t>
  </si>
  <si>
    <t>Шаг</t>
  </si>
  <si>
    <t>ЮАР</t>
  </si>
  <si>
    <t>Великобритания</t>
  </si>
  <si>
    <t>Нормальное распределение</t>
  </si>
  <si>
    <t>Плотность</t>
  </si>
  <si>
    <t>Квантиль 0,05</t>
  </si>
  <si>
    <t>Квантиль 0,95</t>
  </si>
  <si>
    <t>Мат.ожидание</t>
  </si>
  <si>
    <t>2,5% точка</t>
  </si>
</sst>
</file>

<file path=xl/styles.xml><?xml version="1.0" encoding="utf-8"?>
<styleSheet xmlns="http://schemas.openxmlformats.org/spreadsheetml/2006/main">
  <numFmts count="2">
    <numFmt numFmtId="164" formatCode="0.0"/>
    <numFmt numFmtId="167" formatCode="0.00000"/>
  </numFmts>
  <fonts count="8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vertAlign val="superscript"/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Continuous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ill="1" applyBorder="1" applyAlignment="1"/>
    <xf numFmtId="164" fontId="5" fillId="0" borderId="6" xfId="0" applyNumberFormat="1" applyFont="1" applyBorder="1" applyAlignment="1">
      <alignment horizontal="center" vertical="center" wrapText="1"/>
    </xf>
    <xf numFmtId="0" fontId="0" fillId="0" borderId="10" xfId="0" applyFill="1" applyBorder="1" applyAlignment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Лист1!$N$6</c:f>
              <c:strCache>
                <c:ptCount val="1"/>
                <c:pt idx="0">
                  <c:v>Плотность</c:v>
                </c:pt>
              </c:strCache>
            </c:strRef>
          </c:tx>
          <c:cat>
            <c:numRef>
              <c:f>Лист1!$L$7:$L$45</c:f>
              <c:numCache>
                <c:formatCode>0</c:formatCode>
                <c:ptCount val="39"/>
                <c:pt idx="0">
                  <c:v>47.6</c:v>
                </c:pt>
                <c:pt idx="1">
                  <c:v>51.910526315789475</c:v>
                </c:pt>
                <c:pt idx="2">
                  <c:v>56.221052631578949</c:v>
                </c:pt>
                <c:pt idx="3">
                  <c:v>60.531578947368423</c:v>
                </c:pt>
                <c:pt idx="4">
                  <c:v>64.84210526315789</c:v>
                </c:pt>
                <c:pt idx="5">
                  <c:v>69.152631578947364</c:v>
                </c:pt>
                <c:pt idx="6">
                  <c:v>73.463157894736838</c:v>
                </c:pt>
                <c:pt idx="7">
                  <c:v>77.773684210526312</c:v>
                </c:pt>
                <c:pt idx="8">
                  <c:v>82.084210526315786</c:v>
                </c:pt>
                <c:pt idx="9">
                  <c:v>86.39473684210526</c:v>
                </c:pt>
                <c:pt idx="10">
                  <c:v>90.705263157894734</c:v>
                </c:pt>
                <c:pt idx="11">
                  <c:v>95.015789473684208</c:v>
                </c:pt>
                <c:pt idx="12">
                  <c:v>99.326315789473682</c:v>
                </c:pt>
                <c:pt idx="13">
                  <c:v>103.63684210526316</c:v>
                </c:pt>
                <c:pt idx="14">
                  <c:v>107.94736842105263</c:v>
                </c:pt>
                <c:pt idx="15">
                  <c:v>112.2578947368421</c:v>
                </c:pt>
                <c:pt idx="16">
                  <c:v>116.56842105263158</c:v>
                </c:pt>
                <c:pt idx="17">
                  <c:v>120.87894736842105</c:v>
                </c:pt>
                <c:pt idx="18">
                  <c:v>125.18947368421053</c:v>
                </c:pt>
                <c:pt idx="19">
                  <c:v>129.5</c:v>
                </c:pt>
                <c:pt idx="20">
                  <c:v>133.81052631578947</c:v>
                </c:pt>
                <c:pt idx="21">
                  <c:v>138.12105263157895</c:v>
                </c:pt>
                <c:pt idx="22">
                  <c:v>142.43157894736842</c:v>
                </c:pt>
                <c:pt idx="23">
                  <c:v>146.7421052631579</c:v>
                </c:pt>
                <c:pt idx="24">
                  <c:v>151.05263157894737</c:v>
                </c:pt>
                <c:pt idx="25">
                  <c:v>155.36315789473684</c:v>
                </c:pt>
                <c:pt idx="26">
                  <c:v>159.67368421052632</c:v>
                </c:pt>
                <c:pt idx="27">
                  <c:v>163.98421052631579</c:v>
                </c:pt>
                <c:pt idx="28">
                  <c:v>168.29473684210527</c:v>
                </c:pt>
                <c:pt idx="29">
                  <c:v>172.60526315789474</c:v>
                </c:pt>
                <c:pt idx="30">
                  <c:v>176.91578947368421</c:v>
                </c:pt>
                <c:pt idx="31">
                  <c:v>181.22631578947369</c:v>
                </c:pt>
                <c:pt idx="32">
                  <c:v>185.53684210526316</c:v>
                </c:pt>
                <c:pt idx="33">
                  <c:v>189.84736842105264</c:v>
                </c:pt>
                <c:pt idx="34">
                  <c:v>194.15789473684211</c:v>
                </c:pt>
                <c:pt idx="35">
                  <c:v>198.46842105263158</c:v>
                </c:pt>
                <c:pt idx="36">
                  <c:v>202.77894736842106</c:v>
                </c:pt>
                <c:pt idx="37">
                  <c:v>207.08947368421053</c:v>
                </c:pt>
                <c:pt idx="38">
                  <c:v>211.4</c:v>
                </c:pt>
              </c:numCache>
            </c:numRef>
          </c:cat>
          <c:val>
            <c:numRef>
              <c:f>Лист1!$N$7:$N$45</c:f>
              <c:numCache>
                <c:formatCode>0.00</c:formatCode>
                <c:ptCount val="39"/>
                <c:pt idx="0">
                  <c:v>2.6315789473684209E-2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5.2631578947368418E-2</c:v>
                </c:pt>
                <c:pt idx="8">
                  <c:v>0</c:v>
                </c:pt>
                <c:pt idx="9">
                  <c:v>0</c:v>
                </c:pt>
                <c:pt idx="10">
                  <c:v>0.10526315789473684</c:v>
                </c:pt>
                <c:pt idx="11">
                  <c:v>0.18421052631578946</c:v>
                </c:pt>
                <c:pt idx="12">
                  <c:v>0.23684210526315788</c:v>
                </c:pt>
                <c:pt idx="13">
                  <c:v>0.18421052631578946</c:v>
                </c:pt>
                <c:pt idx="14">
                  <c:v>7.8947368421052627E-2</c:v>
                </c:pt>
                <c:pt idx="15">
                  <c:v>2.6315789473684209E-2</c:v>
                </c:pt>
                <c:pt idx="16">
                  <c:v>5.2631578947368418E-2</c:v>
                </c:pt>
                <c:pt idx="17">
                  <c:v>0</c:v>
                </c:pt>
                <c:pt idx="18">
                  <c:v>0</c:v>
                </c:pt>
                <c:pt idx="19">
                  <c:v>2.6315789473684209E-2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2.6315789473684209E-2</c:v>
                </c:pt>
              </c:numCache>
            </c:numRef>
          </c:val>
        </c:ser>
        <c:axId val="148858752"/>
        <c:axId val="148860288"/>
      </c:barChart>
      <c:lineChart>
        <c:grouping val="standard"/>
        <c:ser>
          <c:idx val="1"/>
          <c:order val="1"/>
          <c:tx>
            <c:strRef>
              <c:f>Лист1!$O$6</c:f>
              <c:strCache>
                <c:ptCount val="1"/>
                <c:pt idx="0">
                  <c:v>Нормальное распределение</c:v>
                </c:pt>
              </c:strCache>
            </c:strRef>
          </c:tx>
          <c:marker>
            <c:symbol val="square"/>
            <c:size val="3"/>
          </c:marker>
          <c:cat>
            <c:numRef>
              <c:f>Лист1!$L$7:$L$45</c:f>
              <c:numCache>
                <c:formatCode>0</c:formatCode>
                <c:ptCount val="39"/>
                <c:pt idx="0">
                  <c:v>47.6</c:v>
                </c:pt>
                <c:pt idx="1">
                  <c:v>51.910526315789475</c:v>
                </c:pt>
                <c:pt idx="2">
                  <c:v>56.221052631578949</c:v>
                </c:pt>
                <c:pt idx="3">
                  <c:v>60.531578947368423</c:v>
                </c:pt>
                <c:pt idx="4">
                  <c:v>64.84210526315789</c:v>
                </c:pt>
                <c:pt idx="5">
                  <c:v>69.152631578947364</c:v>
                </c:pt>
                <c:pt idx="6">
                  <c:v>73.463157894736838</c:v>
                </c:pt>
                <c:pt idx="7">
                  <c:v>77.773684210526312</c:v>
                </c:pt>
                <c:pt idx="8">
                  <c:v>82.084210526315786</c:v>
                </c:pt>
                <c:pt idx="9">
                  <c:v>86.39473684210526</c:v>
                </c:pt>
                <c:pt idx="10">
                  <c:v>90.705263157894734</c:v>
                </c:pt>
                <c:pt idx="11">
                  <c:v>95.015789473684208</c:v>
                </c:pt>
                <c:pt idx="12">
                  <c:v>99.326315789473682</c:v>
                </c:pt>
                <c:pt idx="13">
                  <c:v>103.63684210526316</c:v>
                </c:pt>
                <c:pt idx="14">
                  <c:v>107.94736842105263</c:v>
                </c:pt>
                <c:pt idx="15">
                  <c:v>112.2578947368421</c:v>
                </c:pt>
                <c:pt idx="16">
                  <c:v>116.56842105263158</c:v>
                </c:pt>
                <c:pt idx="17">
                  <c:v>120.87894736842105</c:v>
                </c:pt>
                <c:pt idx="18">
                  <c:v>125.18947368421053</c:v>
                </c:pt>
                <c:pt idx="19">
                  <c:v>129.5</c:v>
                </c:pt>
                <c:pt idx="20">
                  <c:v>133.81052631578947</c:v>
                </c:pt>
                <c:pt idx="21">
                  <c:v>138.12105263157895</c:v>
                </c:pt>
                <c:pt idx="22">
                  <c:v>142.43157894736842</c:v>
                </c:pt>
                <c:pt idx="23">
                  <c:v>146.7421052631579</c:v>
                </c:pt>
                <c:pt idx="24">
                  <c:v>151.05263157894737</c:v>
                </c:pt>
                <c:pt idx="25">
                  <c:v>155.36315789473684</c:v>
                </c:pt>
                <c:pt idx="26">
                  <c:v>159.67368421052632</c:v>
                </c:pt>
                <c:pt idx="27">
                  <c:v>163.98421052631579</c:v>
                </c:pt>
                <c:pt idx="28">
                  <c:v>168.29473684210527</c:v>
                </c:pt>
                <c:pt idx="29">
                  <c:v>172.60526315789474</c:v>
                </c:pt>
                <c:pt idx="30">
                  <c:v>176.91578947368421</c:v>
                </c:pt>
                <c:pt idx="31">
                  <c:v>181.22631578947369</c:v>
                </c:pt>
                <c:pt idx="32">
                  <c:v>185.53684210526316</c:v>
                </c:pt>
                <c:pt idx="33">
                  <c:v>189.84736842105264</c:v>
                </c:pt>
                <c:pt idx="34">
                  <c:v>194.15789473684211</c:v>
                </c:pt>
                <c:pt idx="35">
                  <c:v>198.46842105263158</c:v>
                </c:pt>
                <c:pt idx="36">
                  <c:v>202.77894736842106</c:v>
                </c:pt>
                <c:pt idx="37">
                  <c:v>207.08947368421053</c:v>
                </c:pt>
                <c:pt idx="38">
                  <c:v>211.4</c:v>
                </c:pt>
              </c:numCache>
            </c:numRef>
          </c:cat>
          <c:val>
            <c:numRef>
              <c:f>Лист1!$O$7:$O$45</c:f>
              <c:numCache>
                <c:formatCode>0.00000</c:formatCode>
                <c:ptCount val="39"/>
                <c:pt idx="0">
                  <c:v>1.1853707021105678E-2</c:v>
                </c:pt>
                <c:pt idx="1">
                  <c:v>1.820887341499474E-2</c:v>
                </c:pt>
                <c:pt idx="2">
                  <c:v>2.695518826219527E-2</c:v>
                </c:pt>
                <c:pt idx="3">
                  <c:v>3.8453162813507191E-2</c:v>
                </c:pt>
                <c:pt idx="4">
                  <c:v>5.2863044188150785E-2</c:v>
                </c:pt>
                <c:pt idx="5">
                  <c:v>7.0032991170949105E-2</c:v>
                </c:pt>
                <c:pt idx="6">
                  <c:v>8.9409483799900213E-2</c:v>
                </c:pt>
                <c:pt idx="7">
                  <c:v>0.11000056198585714</c:v>
                </c:pt>
                <c:pt idx="8">
                  <c:v>0.13041772650516673</c:v>
                </c:pt>
                <c:pt idx="9">
                  <c:v>0.14900771367438112</c:v>
                </c:pt>
                <c:pt idx="10">
                  <c:v>0.16406323918870866</c:v>
                </c:pt>
                <c:pt idx="11">
                  <c:v>0.17407813182998219</c:v>
                </c:pt>
                <c:pt idx="12">
                  <c:v>0.1779948994516761</c:v>
                </c:pt>
                <c:pt idx="13">
                  <c:v>0.17538857620370638</c:v>
                </c:pt>
                <c:pt idx="14">
                  <c:v>0.16654264289899454</c:v>
                </c:pt>
                <c:pt idx="15">
                  <c:v>0.1523982594074681</c:v>
                </c:pt>
                <c:pt idx="16">
                  <c:v>0.13438938487291424</c:v>
                </c:pt>
                <c:pt idx="17">
                  <c:v>0.11420374092136405</c:v>
                </c:pt>
                <c:pt idx="18">
                  <c:v>9.3524651580783338E-2</c:v>
                </c:pt>
                <c:pt idx="19">
                  <c:v>7.3807802050995436E-2</c:v>
                </c:pt>
                <c:pt idx="20">
                  <c:v>5.613178471078762E-2</c:v>
                </c:pt>
                <c:pt idx="21">
                  <c:v>4.1138251974071963E-2</c:v>
                </c:pt>
                <c:pt idx="22">
                  <c:v>2.9054487672306051E-2</c:v>
                </c:pt>
                <c:pt idx="23">
                  <c:v>1.9774750578546978E-2</c:v>
                </c:pt>
                <c:pt idx="24">
                  <c:v>1.2969977174046816E-2</c:v>
                </c:pt>
                <c:pt idx="25">
                  <c:v>8.1978093471608247E-3</c:v>
                </c:pt>
                <c:pt idx="26">
                  <c:v>4.9932903573747973E-3</c:v>
                </c:pt>
                <c:pt idx="27">
                  <c:v>2.9309353061119214E-3</c:v>
                </c:pt>
                <c:pt idx="28">
                  <c:v>1.6578912860329507E-3</c:v>
                </c:pt>
                <c:pt idx="29">
                  <c:v>9.0372494506626153E-4</c:v>
                </c:pt>
                <c:pt idx="30">
                  <c:v>4.7473023905186167E-4</c:v>
                </c:pt>
                <c:pt idx="31">
                  <c:v>2.403188995857694E-4</c:v>
                </c:pt>
                <c:pt idx="32">
                  <c:v>1.1723555997199007E-4</c:v>
                </c:pt>
                <c:pt idx="33">
                  <c:v>5.5113907423868914E-5</c:v>
                </c:pt>
                <c:pt idx="34">
                  <c:v>2.496855719277202E-5</c:v>
                </c:pt>
                <c:pt idx="35">
                  <c:v>1.0900742911118898E-5</c:v>
                </c:pt>
                <c:pt idx="36">
                  <c:v>4.586159466769789E-6</c:v>
                </c:pt>
                <c:pt idx="37">
                  <c:v>1.8593990764675245E-6</c:v>
                </c:pt>
                <c:pt idx="38">
                  <c:v>7.26484704348698E-7</c:v>
                </c:pt>
              </c:numCache>
            </c:numRef>
          </c:val>
        </c:ser>
        <c:marker val="1"/>
        <c:axId val="148858752"/>
        <c:axId val="148860288"/>
      </c:lineChart>
      <c:catAx>
        <c:axId val="148858752"/>
        <c:scaling>
          <c:orientation val="minMax"/>
        </c:scaling>
        <c:axPos val="b"/>
        <c:numFmt formatCode="0" sourceLinked="1"/>
        <c:tickLblPos val="nextTo"/>
        <c:crossAx val="148860288"/>
        <c:crosses val="autoZero"/>
        <c:auto val="1"/>
        <c:lblAlgn val="ctr"/>
        <c:lblOffset val="100"/>
      </c:catAx>
      <c:valAx>
        <c:axId val="148860288"/>
        <c:scaling>
          <c:orientation val="minMax"/>
        </c:scaling>
        <c:axPos val="l"/>
        <c:majorGridlines/>
        <c:numFmt formatCode="0.00" sourceLinked="1"/>
        <c:tickLblPos val="nextTo"/>
        <c:crossAx val="14885875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8</xdr:row>
      <xdr:rowOff>19049</xdr:rowOff>
    </xdr:from>
    <xdr:to>
      <xdr:col>25</xdr:col>
      <xdr:colOff>428625</xdr:colOff>
      <xdr:row>27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workbookViewId="0">
      <selection activeCell="T31" sqref="T31"/>
    </sheetView>
  </sheetViews>
  <sheetFormatPr defaultRowHeight="15"/>
  <cols>
    <col min="7" max="7" width="25.85546875" customWidth="1"/>
    <col min="14" max="14" width="12.28515625" customWidth="1"/>
    <col min="15" max="15" width="27.28515625" customWidth="1"/>
    <col min="19" max="19" width="12" bestFit="1" customWidth="1"/>
  </cols>
  <sheetData>
    <row r="1" spans="1:15">
      <c r="A1" s="1" t="s">
        <v>0</v>
      </c>
      <c r="B1" s="1"/>
      <c r="C1" s="1"/>
      <c r="D1" s="1"/>
      <c r="E1" s="1"/>
    </row>
    <row r="2" spans="1:15">
      <c r="A2" s="2" t="s">
        <v>1</v>
      </c>
      <c r="B2" s="3"/>
      <c r="C2" s="3"/>
      <c r="D2" s="3"/>
      <c r="E2" s="3"/>
    </row>
    <row r="3" spans="1:15" ht="15.75" thickBot="1">
      <c r="B3" s="4"/>
      <c r="C3" s="4"/>
      <c r="D3" s="4"/>
      <c r="E3" s="4"/>
    </row>
    <row r="4" spans="1:15" ht="15.75" thickBot="1">
      <c r="A4" s="5"/>
      <c r="B4" s="6" t="s">
        <v>2</v>
      </c>
      <c r="C4" s="7"/>
    </row>
    <row r="5" spans="1:15" ht="15.75" thickBot="1">
      <c r="A5" s="8"/>
      <c r="B5" s="9">
        <v>2010</v>
      </c>
      <c r="C5" s="10">
        <v>2022</v>
      </c>
    </row>
    <row r="6" spans="1:15">
      <c r="A6" s="11" t="s">
        <v>3</v>
      </c>
      <c r="B6" s="12">
        <v>87.9</v>
      </c>
      <c r="C6" s="13">
        <v>110.6</v>
      </c>
      <c r="G6" s="14">
        <v>2010</v>
      </c>
      <c r="H6" s="14"/>
      <c r="K6" t="s">
        <v>74</v>
      </c>
      <c r="L6" s="22">
        <f>(H18-H17)/38</f>
        <v>4.310526315789474</v>
      </c>
      <c r="M6" t="s">
        <v>35</v>
      </c>
      <c r="N6" t="s">
        <v>78</v>
      </c>
      <c r="O6" t="s">
        <v>77</v>
      </c>
    </row>
    <row r="7" spans="1:15" ht="24">
      <c r="A7" s="11" t="s">
        <v>4</v>
      </c>
      <c r="B7" s="12">
        <v>91.1</v>
      </c>
      <c r="C7" s="15">
        <v>74.599999999999994</v>
      </c>
      <c r="G7" s="16"/>
      <c r="H7" s="16"/>
      <c r="K7">
        <v>1</v>
      </c>
      <c r="L7" s="23">
        <f>$H$17+$L$6*(K7-1)</f>
        <v>47.6</v>
      </c>
      <c r="M7" s="23">
        <f>COUNTIF($B$6:$B$43,"&lt;="&amp;L7)</f>
        <v>1</v>
      </c>
      <c r="N7" s="24">
        <f>M7/$H$20</f>
        <v>2.6315789473684209E-2</v>
      </c>
      <c r="O7" s="25">
        <f>NORMDIST(L7,$H$8,$H$12,FALSE)*10</f>
        <v>1.1853707021105678E-2</v>
      </c>
    </row>
    <row r="8" spans="1:15">
      <c r="A8" s="11" t="s">
        <v>5</v>
      </c>
      <c r="B8" s="17">
        <v>94</v>
      </c>
      <c r="C8" s="15">
        <v>90.9</v>
      </c>
      <c r="G8" s="16" t="s">
        <v>6</v>
      </c>
      <c r="H8" s="16">
        <v>99.763157894736835</v>
      </c>
      <c r="K8">
        <v>2</v>
      </c>
      <c r="L8" s="23">
        <f t="shared" ref="L8:L26" si="0">$H$17+$L$6*(K8-1)</f>
        <v>51.910526315789475</v>
      </c>
      <c r="M8" s="23">
        <f>COUNTIF($B$6:$B$43,"&lt;="&amp;L8)-M7</f>
        <v>0</v>
      </c>
      <c r="N8" s="24">
        <f t="shared" ref="N8:N45" si="1">M8/$H$20</f>
        <v>0</v>
      </c>
      <c r="O8" s="25">
        <f t="shared" ref="O8:O45" si="2">NORMDIST(L8,$H$8,$H$12,FALSE)*10</f>
        <v>1.820887341499474E-2</v>
      </c>
    </row>
    <row r="9" spans="1:15">
      <c r="A9" s="11" t="s">
        <v>7</v>
      </c>
      <c r="B9" s="12">
        <v>211.4</v>
      </c>
      <c r="C9" s="15">
        <v>152.4</v>
      </c>
      <c r="G9" s="16" t="s">
        <v>8</v>
      </c>
      <c r="H9" s="16">
        <v>3.635198991488469</v>
      </c>
      <c r="K9">
        <v>3</v>
      </c>
      <c r="L9" s="23">
        <f t="shared" si="0"/>
        <v>56.221052631578949</v>
      </c>
      <c r="M9" s="23">
        <f>COUNTIF($B$6:$B$43,"&lt;="&amp;L9)-SUM($M$7:M8)</f>
        <v>0</v>
      </c>
      <c r="N9" s="24">
        <f t="shared" si="1"/>
        <v>0</v>
      </c>
      <c r="O9" s="25">
        <f t="shared" si="2"/>
        <v>2.695518826219527E-2</v>
      </c>
    </row>
    <row r="10" spans="1:15">
      <c r="A10" s="11" t="s">
        <v>9</v>
      </c>
      <c r="B10" s="12">
        <v>127.2</v>
      </c>
      <c r="C10" s="15">
        <v>70.2</v>
      </c>
      <c r="G10" s="16" t="s">
        <v>10</v>
      </c>
      <c r="H10" s="16">
        <v>98</v>
      </c>
      <c r="K10">
        <v>4</v>
      </c>
      <c r="L10" s="23">
        <f t="shared" si="0"/>
        <v>60.531578947368423</v>
      </c>
      <c r="M10" s="23">
        <f>COUNTIF($B$6:$B$43,"&lt;="&amp;L10)-SUM($M$7:M9)</f>
        <v>0</v>
      </c>
      <c r="N10" s="24">
        <f t="shared" si="1"/>
        <v>0</v>
      </c>
      <c r="O10" s="25">
        <f t="shared" si="2"/>
        <v>3.8453162813507191E-2</v>
      </c>
    </row>
    <row r="11" spans="1:15">
      <c r="A11" s="11" t="s">
        <v>11</v>
      </c>
      <c r="B11" s="12">
        <v>77.3</v>
      </c>
      <c r="C11" s="15">
        <v>70.2</v>
      </c>
      <c r="G11" s="16" t="s">
        <v>12</v>
      </c>
      <c r="H11" s="16">
        <v>102</v>
      </c>
      <c r="K11">
        <v>5</v>
      </c>
      <c r="L11" s="23">
        <f t="shared" si="0"/>
        <v>64.84210526315789</v>
      </c>
      <c r="M11" s="23">
        <f>COUNTIF($B$6:$B$43,"&lt;="&amp;L11)-SUM($M$7:M10)</f>
        <v>0</v>
      </c>
      <c r="N11" s="24">
        <f t="shared" si="1"/>
        <v>0</v>
      </c>
      <c r="O11" s="25">
        <f t="shared" si="2"/>
        <v>5.2863044188150785E-2</v>
      </c>
    </row>
    <row r="12" spans="1:15" ht="36">
      <c r="A12" s="11" t="s">
        <v>13</v>
      </c>
      <c r="B12" s="12">
        <v>75.8</v>
      </c>
      <c r="C12" s="15">
        <v>97.8</v>
      </c>
      <c r="G12" s="16" t="s">
        <v>14</v>
      </c>
      <c r="H12" s="16">
        <v>22.408871566710218</v>
      </c>
      <c r="K12">
        <v>6</v>
      </c>
      <c r="L12" s="23">
        <f t="shared" si="0"/>
        <v>69.152631578947364</v>
      </c>
      <c r="M12" s="23">
        <f>COUNTIF($B$6:$B$43,"&lt;="&amp;L12)-SUM($M$7:M11)</f>
        <v>0</v>
      </c>
      <c r="N12" s="24">
        <f t="shared" si="1"/>
        <v>0</v>
      </c>
      <c r="O12" s="25">
        <f t="shared" si="2"/>
        <v>7.0032991170949105E-2</v>
      </c>
    </row>
    <row r="13" spans="1:15" ht="24">
      <c r="A13" s="11" t="s">
        <v>15</v>
      </c>
      <c r="B13" s="12">
        <v>47.6</v>
      </c>
      <c r="C13" s="15">
        <v>62.8</v>
      </c>
      <c r="G13" s="16" t="s">
        <v>16</v>
      </c>
      <c r="H13" s="16">
        <v>502.15752489331362</v>
      </c>
      <c r="K13">
        <v>7</v>
      </c>
      <c r="L13" s="23">
        <f t="shared" si="0"/>
        <v>73.463157894736838</v>
      </c>
      <c r="M13" s="23">
        <f>COUNTIF($B$6:$B$43,"&lt;="&amp;L13)-SUM($M$7:M12)</f>
        <v>0</v>
      </c>
      <c r="N13" s="24">
        <f t="shared" si="1"/>
        <v>0</v>
      </c>
      <c r="O13" s="25">
        <f t="shared" si="2"/>
        <v>8.9409483799900213E-2</v>
      </c>
    </row>
    <row r="14" spans="1:15" ht="24">
      <c r="A14" s="11" t="s">
        <v>17</v>
      </c>
      <c r="B14" s="12">
        <v>113.8</v>
      </c>
      <c r="C14" s="15">
        <v>101.8</v>
      </c>
      <c r="G14" s="16" t="s">
        <v>18</v>
      </c>
      <c r="H14" s="16">
        <v>17.425140790576457</v>
      </c>
      <c r="K14">
        <v>8</v>
      </c>
      <c r="L14" s="23">
        <f t="shared" si="0"/>
        <v>77.773684210526312</v>
      </c>
      <c r="M14" s="23">
        <f>COUNTIF($B$6:$B$43,"&lt;="&amp;L14)-SUM($M$7:M13)</f>
        <v>2</v>
      </c>
      <c r="N14" s="24">
        <f t="shared" si="1"/>
        <v>5.2631578947368418E-2</v>
      </c>
      <c r="O14" s="25">
        <f t="shared" si="2"/>
        <v>0.11000056198585714</v>
      </c>
    </row>
    <row r="15" spans="1:15">
      <c r="A15" s="11" t="s">
        <v>19</v>
      </c>
      <c r="B15" s="12">
        <v>87.9</v>
      </c>
      <c r="C15" s="15" t="s">
        <v>20</v>
      </c>
      <c r="G15" s="16" t="s">
        <v>21</v>
      </c>
      <c r="H15" s="16">
        <v>3.1557645519439168</v>
      </c>
      <c r="K15">
        <v>9</v>
      </c>
      <c r="L15" s="23">
        <f t="shared" si="0"/>
        <v>82.084210526315786</v>
      </c>
      <c r="M15" s="23">
        <f>COUNTIF($B$6:$B$43,"&lt;="&amp;L15)-SUM($M$7:M14)</f>
        <v>0</v>
      </c>
      <c r="N15" s="24">
        <f t="shared" si="1"/>
        <v>0</v>
      </c>
      <c r="O15" s="25">
        <f t="shared" si="2"/>
        <v>0.13041772650516673</v>
      </c>
    </row>
    <row r="16" spans="1:15">
      <c r="A16" s="11" t="s">
        <v>22</v>
      </c>
      <c r="B16" s="12">
        <v>105</v>
      </c>
      <c r="C16" s="15" t="s">
        <v>23</v>
      </c>
      <c r="G16" s="16" t="s">
        <v>24</v>
      </c>
      <c r="H16" s="16">
        <v>163.80000000000001</v>
      </c>
      <c r="K16">
        <v>10</v>
      </c>
      <c r="L16" s="23">
        <f t="shared" si="0"/>
        <v>86.39473684210526</v>
      </c>
      <c r="M16" s="23">
        <f>COUNTIF($B$6:$B$43,"&lt;="&amp;L16)-SUM($M$7:M15)</f>
        <v>0</v>
      </c>
      <c r="N16" s="24">
        <f t="shared" si="1"/>
        <v>0</v>
      </c>
      <c r="O16" s="25">
        <f t="shared" si="2"/>
        <v>0.14900771367438112</v>
      </c>
    </row>
    <row r="17" spans="1:15">
      <c r="A17" s="11" t="s">
        <v>25</v>
      </c>
      <c r="B17" s="12">
        <v>107</v>
      </c>
      <c r="C17" s="15" t="s">
        <v>26</v>
      </c>
      <c r="G17" s="16" t="s">
        <v>27</v>
      </c>
      <c r="H17" s="16">
        <v>47.6</v>
      </c>
      <c r="K17">
        <v>11</v>
      </c>
      <c r="L17" s="23">
        <f t="shared" si="0"/>
        <v>90.705263157894734</v>
      </c>
      <c r="M17" s="23">
        <f>COUNTIF($B$6:$B$43,"&lt;="&amp;L17)-SUM($M$7:M16)</f>
        <v>4</v>
      </c>
      <c r="N17" s="24">
        <f t="shared" si="1"/>
        <v>0.10526315789473684</v>
      </c>
      <c r="O17" s="25">
        <f t="shared" si="2"/>
        <v>0.16406323918870866</v>
      </c>
    </row>
    <row r="18" spans="1:15">
      <c r="A18" s="11" t="s">
        <v>28</v>
      </c>
      <c r="B18" s="12">
        <v>102</v>
      </c>
      <c r="C18" s="15" t="s">
        <v>29</v>
      </c>
      <c r="G18" s="16" t="s">
        <v>30</v>
      </c>
      <c r="H18" s="16">
        <v>211.4</v>
      </c>
      <c r="K18">
        <v>12</v>
      </c>
      <c r="L18" s="23">
        <f t="shared" si="0"/>
        <v>95.015789473684208</v>
      </c>
      <c r="M18" s="23">
        <f>COUNTIF($B$6:$B$43,"&lt;="&amp;L18)-SUM($M$7:M17)</f>
        <v>7</v>
      </c>
      <c r="N18" s="24">
        <f t="shared" si="1"/>
        <v>0.18421052631578946</v>
      </c>
      <c r="O18" s="25">
        <f t="shared" si="2"/>
        <v>0.17407813182998219</v>
      </c>
    </row>
    <row r="19" spans="1:15">
      <c r="A19" s="11" t="s">
        <v>75</v>
      </c>
      <c r="B19" s="12">
        <v>102</v>
      </c>
      <c r="C19" s="15" t="s">
        <v>31</v>
      </c>
      <c r="G19" s="16" t="s">
        <v>32</v>
      </c>
      <c r="H19" s="16">
        <v>3791</v>
      </c>
      <c r="K19">
        <v>13</v>
      </c>
      <c r="L19" s="23">
        <f t="shared" si="0"/>
        <v>99.326315789473682</v>
      </c>
      <c r="M19" s="23">
        <f>COUNTIF($B$6:$B$43,"&lt;="&amp;L19)-SUM($M$7:M18)</f>
        <v>9</v>
      </c>
      <c r="N19" s="24">
        <f t="shared" si="1"/>
        <v>0.23684210526315788</v>
      </c>
      <c r="O19" s="25">
        <f t="shared" si="2"/>
        <v>0.1779948994516761</v>
      </c>
    </row>
    <row r="20" spans="1:15" ht="15.75" thickBot="1">
      <c r="A20" s="11" t="s">
        <v>33</v>
      </c>
      <c r="B20" s="12">
        <v>93</v>
      </c>
      <c r="C20" s="15" t="s">
        <v>34</v>
      </c>
      <c r="G20" s="18" t="s">
        <v>35</v>
      </c>
      <c r="H20" s="18">
        <v>38</v>
      </c>
      <c r="K20">
        <v>14</v>
      </c>
      <c r="L20" s="23">
        <f t="shared" si="0"/>
        <v>103.63684210526316</v>
      </c>
      <c r="M20" s="23">
        <f>COUNTIF($B$6:$B$43,"&lt;="&amp;L20)-SUM($M$7:M19)</f>
        <v>7</v>
      </c>
      <c r="N20" s="24">
        <f t="shared" si="1"/>
        <v>0.18421052631578946</v>
      </c>
      <c r="O20" s="25">
        <f t="shared" si="2"/>
        <v>0.17538857620370638</v>
      </c>
    </row>
    <row r="21" spans="1:15">
      <c r="A21" s="11" t="s">
        <v>36</v>
      </c>
      <c r="B21" s="12">
        <v>104</v>
      </c>
      <c r="C21" s="15" t="s">
        <v>37</v>
      </c>
      <c r="K21">
        <v>15</v>
      </c>
      <c r="L21" s="23">
        <f t="shared" si="0"/>
        <v>107.94736842105263</v>
      </c>
      <c r="M21" s="23">
        <f>COUNTIF($B$6:$B$43,"&lt;="&amp;L21)-SUM($M$7:M20)</f>
        <v>3</v>
      </c>
      <c r="N21" s="24">
        <f t="shared" si="1"/>
        <v>7.8947368421052627E-2</v>
      </c>
      <c r="O21" s="25">
        <f t="shared" si="2"/>
        <v>0.16654264289899454</v>
      </c>
    </row>
    <row r="22" spans="1:15">
      <c r="A22" s="11" t="s">
        <v>38</v>
      </c>
      <c r="B22" s="12">
        <v>111</v>
      </c>
      <c r="C22" s="15" t="s">
        <v>39</v>
      </c>
      <c r="G22" t="s">
        <v>79</v>
      </c>
      <c r="H22">
        <f>PERCENTILE(B6:B43,0.05)</f>
        <v>77.075000000000003</v>
      </c>
      <c r="K22">
        <v>16</v>
      </c>
      <c r="L22" s="23">
        <f t="shared" si="0"/>
        <v>112.2578947368421</v>
      </c>
      <c r="M22" s="23">
        <f>COUNTIF($B$6:$B$43,"&lt;="&amp;L22)-SUM($M$7:M21)</f>
        <v>1</v>
      </c>
      <c r="N22" s="24">
        <f t="shared" si="1"/>
        <v>2.6315789473684209E-2</v>
      </c>
      <c r="O22" s="25">
        <f t="shared" si="2"/>
        <v>0.1523982594074681</v>
      </c>
    </row>
    <row r="23" spans="1:15">
      <c r="A23" s="11" t="s">
        <v>40</v>
      </c>
      <c r="B23" s="12">
        <v>87</v>
      </c>
      <c r="C23" s="15" t="s">
        <v>41</v>
      </c>
      <c r="G23" t="s">
        <v>80</v>
      </c>
      <c r="H23">
        <f>PERCENTILE(B6:B43,0.95)</f>
        <v>116.82999999999998</v>
      </c>
      <c r="K23">
        <v>17</v>
      </c>
      <c r="L23" s="23">
        <f t="shared" si="0"/>
        <v>116.56842105263158</v>
      </c>
      <c r="M23" s="23">
        <f>COUNTIF($B$6:$B$43,"&lt;="&amp;L23)-SUM($M$7:M22)</f>
        <v>2</v>
      </c>
      <c r="N23" s="24">
        <f t="shared" si="1"/>
        <v>5.2631578947368418E-2</v>
      </c>
      <c r="O23" s="25">
        <f t="shared" si="2"/>
        <v>0.13438938487291424</v>
      </c>
    </row>
    <row r="24" spans="1:15" ht="24">
      <c r="A24" s="11" t="s">
        <v>42</v>
      </c>
      <c r="B24" s="12">
        <v>96</v>
      </c>
      <c r="C24" s="15" t="s">
        <v>43</v>
      </c>
      <c r="G24" t="s">
        <v>81</v>
      </c>
      <c r="H24">
        <f>NORMDIST(B6:B43,H8,H12,TRUE)</f>
        <v>0.43331854078322007</v>
      </c>
      <c r="K24">
        <v>18</v>
      </c>
      <c r="L24" s="23">
        <f t="shared" si="0"/>
        <v>120.87894736842105</v>
      </c>
      <c r="M24" s="23">
        <f>COUNTIF($B$6:$B$43,"&lt;="&amp;L24)-SUM($M$7:M23)</f>
        <v>0</v>
      </c>
      <c r="N24" s="24">
        <f t="shared" si="1"/>
        <v>0</v>
      </c>
      <c r="O24" s="25">
        <f t="shared" si="2"/>
        <v>0.11420374092136405</v>
      </c>
    </row>
    <row r="25" spans="1:15">
      <c r="A25" s="11" t="s">
        <v>44</v>
      </c>
      <c r="B25" s="12">
        <v>98</v>
      </c>
      <c r="C25" s="15" t="s">
        <v>45</v>
      </c>
      <c r="G25" t="s">
        <v>82</v>
      </c>
      <c r="H25">
        <f>PERCENTILE(B6:B43,0.025)</f>
        <v>73.685000000000002</v>
      </c>
      <c r="K25">
        <v>19</v>
      </c>
      <c r="L25" s="23">
        <f t="shared" si="0"/>
        <v>125.18947368421053</v>
      </c>
      <c r="M25" s="23">
        <f>COUNTIF($B$6:$B$43,"&lt;="&amp;L25)-SUM($M$7:M24)</f>
        <v>0</v>
      </c>
      <c r="N25" s="24">
        <f t="shared" si="1"/>
        <v>0</v>
      </c>
      <c r="O25" s="25">
        <f t="shared" si="2"/>
        <v>9.3524651580783338E-2</v>
      </c>
    </row>
    <row r="26" spans="1:15">
      <c r="A26" s="11" t="s">
        <v>46</v>
      </c>
      <c r="B26" s="12">
        <v>96</v>
      </c>
      <c r="C26" s="15" t="s">
        <v>47</v>
      </c>
      <c r="K26">
        <v>20</v>
      </c>
      <c r="L26" s="23">
        <f t="shared" si="0"/>
        <v>129.5</v>
      </c>
      <c r="M26" s="23">
        <f>COUNTIF($B$6:$B$43,"&lt;="&amp;L26)-SUM($M$7:M25)</f>
        <v>1</v>
      </c>
      <c r="N26" s="24">
        <f t="shared" si="1"/>
        <v>2.6315789473684209E-2</v>
      </c>
      <c r="O26" s="25">
        <f t="shared" si="2"/>
        <v>7.3807802050995436E-2</v>
      </c>
    </row>
    <row r="27" spans="1:15">
      <c r="A27" s="11" t="s">
        <v>48</v>
      </c>
      <c r="B27" s="12">
        <v>90</v>
      </c>
      <c r="C27" s="15" t="s">
        <v>49</v>
      </c>
      <c r="K27">
        <v>21</v>
      </c>
      <c r="L27" s="23">
        <f>$H$17+$L$6*(K27-1)</f>
        <v>133.81052631578947</v>
      </c>
      <c r="M27" s="23">
        <f>COUNTIF($B$6:$B$43,"&lt;="&amp;L27)-SUM($M$7:M26)</f>
        <v>0</v>
      </c>
      <c r="N27" s="24">
        <f t="shared" si="1"/>
        <v>0</v>
      </c>
      <c r="O27" s="25">
        <f t="shared" si="2"/>
        <v>5.613178471078762E-2</v>
      </c>
    </row>
    <row r="28" spans="1:15" ht="24">
      <c r="A28" s="11" t="s">
        <v>50</v>
      </c>
      <c r="B28" s="12">
        <v>99</v>
      </c>
      <c r="C28" s="15" t="s">
        <v>51</v>
      </c>
      <c r="K28">
        <v>22</v>
      </c>
      <c r="L28" s="23">
        <f t="shared" ref="L28:L45" si="3">$H$17+$L$6*(K28-1)</f>
        <v>138.12105263157895</v>
      </c>
      <c r="M28" s="23">
        <f>COUNTIF($B$6:$B$43,"&lt;="&amp;L28)-SUM($M$7:M27)</f>
        <v>0</v>
      </c>
      <c r="N28" s="24">
        <f t="shared" si="1"/>
        <v>0</v>
      </c>
      <c r="O28" s="25">
        <f t="shared" si="2"/>
        <v>4.1138251974071963E-2</v>
      </c>
    </row>
    <row r="29" spans="1:15">
      <c r="A29" s="11" t="s">
        <v>52</v>
      </c>
      <c r="B29" s="12">
        <v>95</v>
      </c>
      <c r="C29" s="15" t="s">
        <v>43</v>
      </c>
      <c r="K29">
        <v>23</v>
      </c>
      <c r="L29" s="23">
        <f t="shared" si="3"/>
        <v>142.43157894736842</v>
      </c>
      <c r="M29" s="23">
        <f>COUNTIF($B$6:$B$43,"&lt;="&amp;L29)-SUM($M$7:M28)</f>
        <v>0</v>
      </c>
      <c r="N29" s="24">
        <f t="shared" si="1"/>
        <v>0</v>
      </c>
      <c r="O29" s="25">
        <f t="shared" si="2"/>
        <v>2.9054487672306051E-2</v>
      </c>
    </row>
    <row r="30" spans="1:15">
      <c r="A30" s="11" t="s">
        <v>53</v>
      </c>
      <c r="B30" s="12">
        <v>101</v>
      </c>
      <c r="C30" s="15" t="s">
        <v>39</v>
      </c>
      <c r="K30">
        <v>24</v>
      </c>
      <c r="L30" s="23">
        <f t="shared" si="3"/>
        <v>146.7421052631579</v>
      </c>
      <c r="M30" s="23">
        <f>COUNTIF($B$6:$B$43,"&lt;="&amp;L30)-SUM($M$7:M29)</f>
        <v>0</v>
      </c>
      <c r="N30" s="24">
        <f t="shared" si="1"/>
        <v>0</v>
      </c>
      <c r="O30" s="25">
        <f t="shared" si="2"/>
        <v>1.9774750578546978E-2</v>
      </c>
    </row>
    <row r="31" spans="1:15" ht="24">
      <c r="A31" s="11" t="s">
        <v>54</v>
      </c>
      <c r="B31" s="12">
        <v>92</v>
      </c>
      <c r="C31" s="15" t="s">
        <v>55</v>
      </c>
      <c r="K31">
        <v>25</v>
      </c>
      <c r="L31" s="23">
        <f t="shared" si="3"/>
        <v>151.05263157894737</v>
      </c>
      <c r="M31" s="23">
        <f>COUNTIF($B$6:$B$43,"&lt;="&amp;L31)-SUM($M$7:M30)</f>
        <v>0</v>
      </c>
      <c r="N31" s="24">
        <f t="shared" si="1"/>
        <v>0</v>
      </c>
      <c r="O31" s="25">
        <f t="shared" si="2"/>
        <v>1.2969977174046816E-2</v>
      </c>
    </row>
    <row r="32" spans="1:15">
      <c r="A32" s="11" t="s">
        <v>56</v>
      </c>
      <c r="B32" s="12">
        <v>97</v>
      </c>
      <c r="C32" s="15" t="s">
        <v>57</v>
      </c>
      <c r="K32">
        <v>26</v>
      </c>
      <c r="L32" s="23">
        <f t="shared" si="3"/>
        <v>155.36315789473684</v>
      </c>
      <c r="M32" s="23">
        <f>COUNTIF($B$6:$B$43,"&lt;="&amp;L32)-SUM($M$7:M31)</f>
        <v>0</v>
      </c>
      <c r="N32" s="24">
        <f t="shared" si="1"/>
        <v>0</v>
      </c>
      <c r="O32" s="25">
        <f t="shared" si="2"/>
        <v>8.1978093471608247E-3</v>
      </c>
    </row>
    <row r="33" spans="1:15">
      <c r="A33" s="11" t="s">
        <v>58</v>
      </c>
      <c r="B33" s="12">
        <v>94</v>
      </c>
      <c r="C33" s="15" t="s">
        <v>55</v>
      </c>
      <c r="K33">
        <v>27</v>
      </c>
      <c r="L33" s="23">
        <f t="shared" si="3"/>
        <v>159.67368421052632</v>
      </c>
      <c r="M33" s="23">
        <f>COUNTIF($B$6:$B$43,"&lt;="&amp;L33)-SUM($M$7:M32)</f>
        <v>0</v>
      </c>
      <c r="N33" s="24">
        <f t="shared" si="1"/>
        <v>0</v>
      </c>
      <c r="O33" s="25">
        <f t="shared" si="2"/>
        <v>4.9932903573747973E-3</v>
      </c>
    </row>
    <row r="34" spans="1:15" ht="24">
      <c r="A34" s="11" t="s">
        <v>59</v>
      </c>
      <c r="B34" s="12">
        <v>98</v>
      </c>
      <c r="C34" s="15" t="s">
        <v>60</v>
      </c>
      <c r="K34">
        <v>28</v>
      </c>
      <c r="L34" s="23">
        <f t="shared" si="3"/>
        <v>163.98421052631579</v>
      </c>
      <c r="M34" s="23">
        <f>COUNTIF($B$6:$B$43,"&lt;="&amp;L34)-SUM($M$7:M33)</f>
        <v>0</v>
      </c>
      <c r="N34" s="24">
        <f t="shared" si="1"/>
        <v>0</v>
      </c>
      <c r="O34" s="25">
        <f t="shared" si="2"/>
        <v>2.9309353061119214E-3</v>
      </c>
    </row>
    <row r="35" spans="1:15" ht="24">
      <c r="A35" s="11" t="s">
        <v>61</v>
      </c>
      <c r="B35" s="12">
        <v>115</v>
      </c>
      <c r="C35" s="15" t="s">
        <v>62</v>
      </c>
      <c r="K35">
        <v>29</v>
      </c>
      <c r="L35" s="23">
        <f t="shared" si="3"/>
        <v>168.29473684210527</v>
      </c>
      <c r="M35" s="23">
        <f>COUNTIF($B$6:$B$43,"&lt;="&amp;L35)-SUM($M$7:M34)</f>
        <v>0</v>
      </c>
      <c r="N35" s="24">
        <f t="shared" si="1"/>
        <v>0</v>
      </c>
      <c r="O35" s="25">
        <f t="shared" si="2"/>
        <v>1.6578912860329507E-3</v>
      </c>
    </row>
    <row r="36" spans="1:15">
      <c r="A36" s="11" t="s">
        <v>63</v>
      </c>
      <c r="B36" s="12">
        <v>97</v>
      </c>
      <c r="C36" s="15" t="s">
        <v>64</v>
      </c>
      <c r="K36">
        <v>30</v>
      </c>
      <c r="L36" s="23">
        <f t="shared" si="3"/>
        <v>172.60526315789474</v>
      </c>
      <c r="M36" s="23">
        <f>COUNTIF($B$6:$B$43,"&lt;="&amp;L36)-SUM($M$7:M35)</f>
        <v>0</v>
      </c>
      <c r="N36" s="24">
        <f t="shared" si="1"/>
        <v>0</v>
      </c>
      <c r="O36" s="25">
        <f t="shared" si="2"/>
        <v>9.0372494506626153E-4</v>
      </c>
    </row>
    <row r="37" spans="1:15">
      <c r="A37" s="11" t="s">
        <v>65</v>
      </c>
      <c r="B37" s="12">
        <v>102</v>
      </c>
      <c r="C37" s="15" t="s">
        <v>37</v>
      </c>
      <c r="K37">
        <v>31</v>
      </c>
      <c r="L37" s="23">
        <f t="shared" si="3"/>
        <v>176.91578947368421</v>
      </c>
      <c r="M37" s="23">
        <f>COUNTIF($B$6:$B$43,"&lt;="&amp;L37)-SUM($M$7:M36)</f>
        <v>0</v>
      </c>
      <c r="N37" s="24">
        <f t="shared" si="1"/>
        <v>0</v>
      </c>
      <c r="O37" s="25">
        <f t="shared" si="2"/>
        <v>4.7473023905186167E-4</v>
      </c>
    </row>
    <row r="38" spans="1:15">
      <c r="A38" s="11" t="s">
        <v>66</v>
      </c>
      <c r="B38" s="12">
        <v>101</v>
      </c>
      <c r="C38" s="15" t="s">
        <v>47</v>
      </c>
      <c r="K38">
        <v>32</v>
      </c>
      <c r="L38" s="23">
        <f t="shared" si="3"/>
        <v>181.22631578947369</v>
      </c>
      <c r="M38" s="23">
        <f>COUNTIF($B$6:$B$43,"&lt;="&amp;L38)-SUM($M$7:M37)</f>
        <v>0</v>
      </c>
      <c r="N38" s="24">
        <f t="shared" si="1"/>
        <v>0</v>
      </c>
      <c r="O38" s="25">
        <f t="shared" si="2"/>
        <v>2.403188995857694E-4</v>
      </c>
    </row>
    <row r="39" spans="1:15" ht="24">
      <c r="A39" s="11" t="s">
        <v>67</v>
      </c>
      <c r="B39" s="12">
        <v>95</v>
      </c>
      <c r="C39" s="15" t="s">
        <v>68</v>
      </c>
      <c r="K39">
        <v>33</v>
      </c>
      <c r="L39" s="23">
        <f t="shared" si="3"/>
        <v>185.53684210526316</v>
      </c>
      <c r="M39" s="23">
        <f>COUNTIF($B$6:$B$43,"&lt;="&amp;L39)-SUM($M$7:M38)</f>
        <v>0</v>
      </c>
      <c r="N39" s="24">
        <f t="shared" si="1"/>
        <v>0</v>
      </c>
      <c r="O39" s="25">
        <f t="shared" si="2"/>
        <v>1.1723555997199007E-4</v>
      </c>
    </row>
    <row r="40" spans="1:15" ht="24">
      <c r="A40" s="11" t="s">
        <v>76</v>
      </c>
      <c r="B40" s="12">
        <v>101</v>
      </c>
      <c r="C40" s="15" t="s">
        <v>69</v>
      </c>
      <c r="K40">
        <v>34</v>
      </c>
      <c r="L40" s="23">
        <f t="shared" si="3"/>
        <v>189.84736842105264</v>
      </c>
      <c r="M40" s="23">
        <f>COUNTIF($B$6:$B$43,"&lt;="&amp;L40)-SUM($M$7:M39)</f>
        <v>0</v>
      </c>
      <c r="N40" s="24">
        <f t="shared" si="1"/>
        <v>0</v>
      </c>
      <c r="O40" s="25">
        <f t="shared" si="2"/>
        <v>5.5113907423868914E-5</v>
      </c>
    </row>
    <row r="41" spans="1:15">
      <c r="A41" s="11" t="s">
        <v>70</v>
      </c>
      <c r="B41" s="12">
        <v>99</v>
      </c>
      <c r="C41" s="15" t="s">
        <v>71</v>
      </c>
      <c r="K41">
        <v>35</v>
      </c>
      <c r="L41" s="23">
        <f t="shared" si="3"/>
        <v>194.15789473684211</v>
      </c>
      <c r="M41" s="23">
        <f>COUNTIF($B$6:$B$43,"&lt;="&amp;L41)-SUM($M$7:M40)</f>
        <v>0</v>
      </c>
      <c r="N41" s="24">
        <f t="shared" si="1"/>
        <v>0</v>
      </c>
      <c r="O41" s="25">
        <f t="shared" si="2"/>
        <v>2.496855719277202E-5</v>
      </c>
    </row>
    <row r="42" spans="1:15">
      <c r="A42" s="11" t="s">
        <v>72</v>
      </c>
      <c r="B42" s="12">
        <v>102</v>
      </c>
      <c r="C42" s="15" t="s">
        <v>47</v>
      </c>
      <c r="K42">
        <v>36</v>
      </c>
      <c r="L42" s="23">
        <f t="shared" si="3"/>
        <v>198.46842105263158</v>
      </c>
      <c r="M42" s="23">
        <f>COUNTIF($B$6:$B$43,"&lt;="&amp;L42)-SUM($M$7:M41)</f>
        <v>0</v>
      </c>
      <c r="N42" s="24">
        <f t="shared" si="1"/>
        <v>0</v>
      </c>
      <c r="O42" s="25">
        <f t="shared" si="2"/>
        <v>1.0900742911118898E-5</v>
      </c>
    </row>
    <row r="43" spans="1:15" ht="15.75" thickBot="1">
      <c r="A43" s="19" t="s">
        <v>73</v>
      </c>
      <c r="B43" s="20">
        <v>98</v>
      </c>
      <c r="C43" s="21" t="s">
        <v>37</v>
      </c>
      <c r="K43">
        <v>37</v>
      </c>
      <c r="L43" s="23">
        <f t="shared" si="3"/>
        <v>202.77894736842106</v>
      </c>
      <c r="M43" s="23">
        <f>COUNTIF($B$6:$B$43,"&lt;="&amp;L43)-SUM($M$7:M42)</f>
        <v>0</v>
      </c>
      <c r="N43" s="24">
        <f t="shared" si="1"/>
        <v>0</v>
      </c>
      <c r="O43" s="25">
        <f t="shared" si="2"/>
        <v>4.586159466769789E-6</v>
      </c>
    </row>
    <row r="44" spans="1:15">
      <c r="K44">
        <v>38</v>
      </c>
      <c r="L44" s="23">
        <f t="shared" si="3"/>
        <v>207.08947368421053</v>
      </c>
      <c r="M44" s="23">
        <f>COUNTIF($B$6:$B$43,"&lt;="&amp;L44)-SUM($M$7:M43)</f>
        <v>0</v>
      </c>
      <c r="N44" s="24">
        <f t="shared" si="1"/>
        <v>0</v>
      </c>
      <c r="O44" s="25">
        <f t="shared" si="2"/>
        <v>1.8593990764675245E-6</v>
      </c>
    </row>
    <row r="45" spans="1:15">
      <c r="K45">
        <v>39</v>
      </c>
      <c r="L45" s="23">
        <f t="shared" si="3"/>
        <v>211.4</v>
      </c>
      <c r="M45" s="23">
        <f>COUNTIF($B$6:$B$43,"&lt;="&amp;L45)-SUM($M$7:M44)</f>
        <v>1</v>
      </c>
      <c r="N45" s="24">
        <f t="shared" si="1"/>
        <v>2.6315789473684209E-2</v>
      </c>
      <c r="O45" s="25">
        <f t="shared" si="2"/>
        <v>7.26484704348698E-7</v>
      </c>
    </row>
  </sheetData>
  <mergeCells count="2">
    <mergeCell ref="A4:A5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Островский</dc:creator>
  <cp:lastModifiedBy>Кирилл Островский</cp:lastModifiedBy>
  <dcterms:created xsi:type="dcterms:W3CDTF">2024-12-15T21:30:02Z</dcterms:created>
  <dcterms:modified xsi:type="dcterms:W3CDTF">2024-12-15T22:20:39Z</dcterms:modified>
</cp:coreProperties>
</file>