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4240" windowHeight="12600"/>
  </bookViews>
  <sheets>
    <sheet name="Нормальное распределение + смещ" sheetId="1" r:id="rId1"/>
    <sheet name="Равномерное распределение" sheetId="3" r:id="rId2"/>
    <sheet name="Описательные характеристики" sheetId="4" r:id="rId3"/>
  </sheets>
  <definedNames>
    <definedName name="_xlnm.Print_Titles" localSheetId="0">'Нормальное распределение + смещ'!$5:$6</definedName>
  </definedNames>
  <calcPr calcId="125725"/>
</workbook>
</file>

<file path=xl/calcChain.xml><?xml version="1.0" encoding="utf-8"?>
<calcChain xmlns="http://schemas.openxmlformats.org/spreadsheetml/2006/main">
  <c r="P62" i="1"/>
  <c r="P65" s="1"/>
  <c r="T63"/>
  <c r="T62"/>
  <c r="S63"/>
  <c r="S66" s="1"/>
  <c r="Q63"/>
  <c r="Q62"/>
  <c r="Q65" s="1"/>
  <c r="P63"/>
  <c r="P66" s="1"/>
  <c r="S62"/>
  <c r="R62"/>
  <c r="R65" s="1"/>
  <c r="R63"/>
  <c r="R66" s="1"/>
  <c r="G96"/>
  <c r="E97"/>
  <c r="F97"/>
  <c r="G97"/>
  <c r="H97"/>
  <c r="E96"/>
  <c r="F96"/>
  <c r="H96"/>
  <c r="D97"/>
  <c r="D96"/>
  <c r="AL25" i="4"/>
  <c r="AK25"/>
  <c r="AJ25"/>
  <c r="H95" i="1"/>
  <c r="G95"/>
  <c r="F95"/>
  <c r="E95"/>
  <c r="D95"/>
  <c r="H94"/>
  <c r="G94"/>
  <c r="F94"/>
  <c r="E94"/>
  <c r="D94"/>
  <c r="S69" l="1"/>
  <c r="Q70"/>
  <c r="R68"/>
  <c r="Q67"/>
  <c r="Q68"/>
  <c r="Q69"/>
  <c r="R69"/>
  <c r="T64"/>
  <c r="P69"/>
  <c r="P67"/>
  <c r="R70"/>
  <c r="P70"/>
  <c r="P68"/>
  <c r="T66"/>
  <c r="S65"/>
  <c r="Q66"/>
  <c r="T65"/>
  <c r="Q64"/>
  <c r="R64"/>
  <c r="R67" s="1"/>
  <c r="S64"/>
  <c r="P64"/>
  <c r="R8"/>
  <c r="Q8"/>
  <c r="P8"/>
  <c r="O8"/>
  <c r="N8"/>
  <c r="R7"/>
  <c r="Q7"/>
  <c r="P7"/>
  <c r="O7"/>
  <c r="N7"/>
  <c r="S67" l="1"/>
  <c r="S70"/>
  <c r="S68"/>
  <c r="T67"/>
  <c r="T70"/>
  <c r="T69"/>
  <c r="T68"/>
  <c r="Q9"/>
  <c r="X11" s="1"/>
  <c r="O9"/>
  <c r="V11" s="1"/>
  <c r="R9"/>
  <c r="Y13" s="1"/>
  <c r="P9"/>
  <c r="W10" s="1"/>
  <c r="N9"/>
  <c r="U16" s="1"/>
  <c r="V14" l="1"/>
  <c r="O10"/>
  <c r="O11" s="1"/>
  <c r="V13"/>
  <c r="V15"/>
  <c r="Y12"/>
  <c r="V12"/>
  <c r="V10"/>
  <c r="U12"/>
  <c r="U10"/>
  <c r="Y15"/>
  <c r="U15"/>
  <c r="Y10"/>
  <c r="X15"/>
  <c r="X12"/>
  <c r="X10"/>
  <c r="V16"/>
  <c r="W13"/>
  <c r="U11"/>
  <c r="Y14"/>
  <c r="U14"/>
  <c r="R10"/>
  <c r="R11" s="1"/>
  <c r="R12" s="1"/>
  <c r="N10"/>
  <c r="U13"/>
  <c r="X16"/>
  <c r="Y16"/>
  <c r="W16"/>
  <c r="Q10"/>
  <c r="Q11" s="1"/>
  <c r="W11"/>
  <c r="X13"/>
  <c r="X14"/>
  <c r="P10"/>
  <c r="Y11"/>
  <c r="W12"/>
  <c r="W15"/>
  <c r="W14"/>
  <c r="Q13" l="1"/>
  <c r="Q14" s="1"/>
  <c r="P12"/>
  <c r="R13"/>
  <c r="R14" s="1"/>
  <c r="R15" s="1"/>
  <c r="R16" s="1"/>
  <c r="Q12"/>
  <c r="P11"/>
  <c r="N11"/>
  <c r="O12"/>
  <c r="P13" l="1"/>
  <c r="P14" s="1"/>
  <c r="P15" s="1"/>
  <c r="P16" s="1"/>
  <c r="Q15"/>
  <c r="Q16" s="1"/>
  <c r="O13"/>
  <c r="O14" s="1"/>
  <c r="N12"/>
  <c r="N13" s="1"/>
  <c r="N14" s="1"/>
  <c r="N15" s="1"/>
  <c r="O16" l="1"/>
  <c r="N16"/>
  <c r="O15"/>
</calcChain>
</file>

<file path=xl/sharedStrings.xml><?xml version="1.0" encoding="utf-8"?>
<sst xmlns="http://schemas.openxmlformats.org/spreadsheetml/2006/main" count="183" uniqueCount="161">
  <si>
    <t>отличное</t>
  </si>
  <si>
    <t>хорошее</t>
  </si>
  <si>
    <t xml:space="preserve">удовлетвори-тельное </t>
  </si>
  <si>
    <t>плохое</t>
  </si>
  <si>
    <t>очень плохое</t>
  </si>
  <si>
    <t>Белгородская область</t>
  </si>
  <si>
    <t>Брянская область</t>
  </si>
  <si>
    <t>Bладимирская область</t>
  </si>
  <si>
    <t>Bоронежская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</si>
  <si>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</si>
  <si>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</si>
  <si>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</si>
  <si>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</si>
  <si>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</si>
  <si>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</si>
  <si>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</si>
  <si>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</si>
  <si>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</si>
  <si>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</si>
  <si>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</si>
  <si>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</si>
  <si>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</si>
  <si>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</si>
  <si>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</si>
  <si>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</si>
  <si>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 без авт. округа</t>
  </si>
  <si>
    <t>Ненецкий авт. округ</t>
  </si>
  <si>
    <t>Bологодская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</si>
  <si>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</si>
  <si>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</si>
  <si>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</si>
  <si>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</si>
  <si>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</si>
  <si>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</si>
  <si>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</si>
  <si>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</si>
  <si>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</si>
  <si>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</si>
  <si>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</si>
  <si>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Bолгоградская область</t>
  </si>
  <si>
    <t>Ростовская область</t>
  </si>
  <si>
    <t>г. 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</si>
  <si>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</si>
  <si>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</si>
  <si>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</si>
  <si>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</si>
  <si>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</si>
  <si>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</si>
  <si>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</si>
  <si>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</si>
  <si>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</si>
  <si>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</si>
  <si>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</si>
  <si>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</si>
  <si>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</si>
  <si>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</si>
  <si>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</si>
  <si>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</si>
  <si>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</si>
  <si>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</si>
  <si>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</si>
  <si>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</si>
  <si>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</si>
  <si>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</si>
  <si>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</si>
  <si>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 без авт. округов</t>
  </si>
  <si>
    <t>Ханты-Мансийский авт. округ</t>
  </si>
  <si>
    <t>Ямало-Ненецкий авт. округ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</si>
  <si>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</si>
  <si>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</si>
  <si>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</si>
  <si>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</si>
  <si>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</si>
  <si>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</si>
  <si>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</si>
  <si>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</si>
  <si>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</si>
  <si>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</si>
  <si>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</si>
  <si>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</si>
  <si>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</si>
  <si>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</si>
  <si>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</si>
  <si>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</si>
  <si>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</si>
  <si>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</si>
  <si>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</si>
  <si>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</si>
  <si>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 область</t>
  </si>
  <si>
    <t>Чукотский авт. округ</t>
  </si>
  <si>
    <t>(в процентах)</t>
  </si>
  <si>
    <t>Таблица 4.1</t>
  </si>
  <si>
    <t>из числа всех домохозяйств оценили состояние своего жилого помещения как</t>
  </si>
  <si>
    <t>Все домо-хозяйства</t>
  </si>
  <si>
    <t>ОЦЕНКА ДОМОХОЗЯЙСТВАМИ СОСТОЯНИЯ ЗАНИМАЕМОГО ИМИ ЖИЛОГО ПОМЕЩЕНИЯ</t>
  </si>
  <si>
    <t>Макс</t>
  </si>
  <si>
    <t>Мин</t>
  </si>
  <si>
    <t>Шаг</t>
  </si>
  <si>
    <t>Распределение процентов жителей оценивающих условия проживания как "удовлетворительные" по количеству регионов</t>
  </si>
  <si>
    <t>Количество поездок граждан России за границу по годам</t>
  </si>
  <si>
    <t>Год</t>
  </si>
  <si>
    <t>Кол-во поездок (тыс)</t>
  </si>
  <si>
    <t>https://rosstat.gov.ru/statistics/turizm</t>
  </si>
  <si>
    <t>https://rosstat.gov.ru/free_doc/new_site/GKS_KOUZH_2022/index.html</t>
  </si>
  <si>
    <t>Ы</t>
  </si>
  <si>
    <t>Средние потребительские цены по Российской Федерации в 1991-2022 гг.</t>
  </si>
  <si>
    <t xml:space="preserve"> ПОКАЗАТЕЛИ </t>
  </si>
  <si>
    <t>Мода</t>
  </si>
  <si>
    <t>Среднее</t>
  </si>
  <si>
    <t>Медиана</t>
  </si>
  <si>
    <t>Средние потребительские цены на отдельные виды продовольственных товаров (на конец года, рублей за кг, в масштабе цен соответствующих лет)</t>
  </si>
  <si>
    <t>Говядина (кроме бескостного мяса)</t>
  </si>
  <si>
    <t>Свинина (кроме бескостного мяса)</t>
  </si>
  <si>
    <r>
      <t>Куры охлажденные и мороженые</t>
    </r>
    <r>
      <rPr>
        <vertAlign val="superscript"/>
        <sz val="10"/>
        <rFont val="Times New Roman"/>
        <family val="1"/>
        <charset val="204"/>
      </rPr>
      <t>1)</t>
    </r>
  </si>
  <si>
    <r>
      <t>Колбаса вареная</t>
    </r>
    <r>
      <rPr>
        <vertAlign val="superscript"/>
        <sz val="10"/>
        <rFont val="Times New Roman"/>
        <family val="1"/>
        <charset val="204"/>
      </rPr>
      <t>2)</t>
    </r>
  </si>
  <si>
    <r>
      <t>Консервы мясные</t>
    </r>
    <r>
      <rPr>
        <vertAlign val="superscript"/>
        <sz val="10"/>
        <rFont val="Times New Roman"/>
        <family val="1"/>
        <charset val="204"/>
      </rPr>
      <t>3)</t>
    </r>
  </si>
  <si>
    <r>
      <t>Рыба мороженая неразделанная</t>
    </r>
    <r>
      <rPr>
        <vertAlign val="superscript"/>
        <sz val="10"/>
        <rFont val="Times New Roman"/>
        <family val="1"/>
        <charset val="204"/>
      </rPr>
      <t>4)</t>
    </r>
  </si>
  <si>
    <t xml:space="preserve">Рыба соленая, маринованная, копченая </t>
  </si>
  <si>
    <r>
      <t>Консервы рыбные натуральные и с добавлением масла</t>
    </r>
    <r>
      <rPr>
        <vertAlign val="superscript"/>
        <sz val="10"/>
        <rFont val="Times New Roman"/>
        <family val="1"/>
        <charset val="204"/>
      </rPr>
      <t>5)</t>
    </r>
  </si>
  <si>
    <r>
      <t xml:space="preserve">Масло сливочное </t>
    </r>
    <r>
      <rPr>
        <vertAlign val="superscript"/>
        <sz val="10"/>
        <rFont val="Times New Roman"/>
        <family val="1"/>
        <charset val="204"/>
      </rPr>
      <t xml:space="preserve">6) </t>
    </r>
  </si>
  <si>
    <r>
      <t>Масло подсолнечное</t>
    </r>
    <r>
      <rPr>
        <vertAlign val="superscript"/>
        <sz val="10"/>
        <rFont val="Times New Roman"/>
        <family val="1"/>
        <charset val="204"/>
      </rPr>
      <t>7)</t>
    </r>
    <r>
      <rPr>
        <sz val="10"/>
        <rFont val="Times New Roman"/>
        <family val="1"/>
        <charset val="204"/>
      </rPr>
      <t>, за л</t>
    </r>
  </si>
  <si>
    <r>
      <t>Молоко питьевое цельное  пастеризованное 2,5-3,2% жирности</t>
    </r>
    <r>
      <rPr>
        <vertAlign val="superscript"/>
        <sz val="10"/>
        <rFont val="Times New Roman"/>
        <family val="1"/>
        <charset val="204"/>
      </rPr>
      <t>8)</t>
    </r>
    <r>
      <rPr>
        <sz val="10"/>
        <rFont val="Times New Roman"/>
        <family val="1"/>
        <charset val="204"/>
      </rPr>
      <t>, за л</t>
    </r>
  </si>
  <si>
    <r>
      <t>Сыры твердые, полутвердые и мягкие</t>
    </r>
    <r>
      <rPr>
        <vertAlign val="superscript"/>
        <sz val="10"/>
        <rFont val="Times New Roman"/>
        <family val="1"/>
        <charset val="204"/>
      </rPr>
      <t>9)</t>
    </r>
  </si>
  <si>
    <t>780,06</t>
  </si>
  <si>
    <t>Яйца куриные, за 10 шт.</t>
  </si>
  <si>
    <t>Сахар-песок</t>
  </si>
  <si>
    <t>Чай черный байховый</t>
  </si>
  <si>
    <t>Мука пшеничная</t>
  </si>
  <si>
    <r>
      <t>Хлеб и булочные изделия из пшеничной муки различных сортов</t>
    </r>
    <r>
      <rPr>
        <vertAlign val="superscript"/>
        <sz val="10"/>
        <rFont val="Times New Roman"/>
        <family val="1"/>
        <charset val="204"/>
      </rPr>
      <t>10)</t>
    </r>
  </si>
  <si>
    <t>Рис шлифованный</t>
  </si>
  <si>
    <r>
      <t>Макаронные изделия из пшеничной муки высшего сорта</t>
    </r>
    <r>
      <rPr>
        <vertAlign val="superscript"/>
        <sz val="10"/>
        <rFont val="Times New Roman"/>
        <family val="1"/>
        <charset val="204"/>
      </rPr>
      <t>11)</t>
    </r>
  </si>
  <si>
    <t>Картофель</t>
  </si>
  <si>
    <t>Капуста белокочанная свежая</t>
  </si>
  <si>
    <t>Лук репчатый</t>
  </si>
  <si>
    <t>Яблоки</t>
  </si>
  <si>
    <r>
      <t xml:space="preserve">Водка </t>
    </r>
    <r>
      <rPr>
        <vertAlign val="superscript"/>
        <sz val="10"/>
        <rFont val="Times New Roman"/>
        <family val="1"/>
        <charset val="204"/>
      </rPr>
      <t>12)</t>
    </r>
    <r>
      <rPr>
        <sz val="10"/>
        <rFont val="Times New Roman"/>
        <family val="1"/>
        <charset val="204"/>
      </rPr>
      <t>, за л</t>
    </r>
  </si>
  <si>
    <t>699,25</t>
  </si>
  <si>
    <r>
      <t>Коньяк ординарный отечественный</t>
    </r>
    <r>
      <rPr>
        <vertAlign val="superscript"/>
        <sz val="10"/>
        <rFont val="Times New Roman"/>
        <family val="1"/>
        <charset val="204"/>
      </rPr>
      <t>13)</t>
    </r>
    <r>
      <rPr>
        <sz val="10"/>
        <rFont val="Times New Roman"/>
        <family val="1"/>
        <charset val="204"/>
      </rPr>
      <t>, за  л</t>
    </r>
  </si>
  <si>
    <r>
      <t>Вино игристое отечественное</t>
    </r>
    <r>
      <rPr>
        <vertAlign val="superscript"/>
        <sz val="10"/>
        <rFont val="Times New Roman"/>
        <family val="1"/>
        <charset val="204"/>
      </rPr>
      <t>14)</t>
    </r>
    <r>
      <rPr>
        <sz val="10"/>
        <rFont val="Times New Roman"/>
        <family val="1"/>
        <charset val="204"/>
      </rPr>
      <t>, за  л</t>
    </r>
  </si>
  <si>
    <r>
      <t>Пиво</t>
    </r>
    <r>
      <rPr>
        <vertAlign val="superscript"/>
        <sz val="10"/>
        <rFont val="Times New Roman"/>
        <family val="1"/>
        <charset val="204"/>
      </rPr>
      <t>15)</t>
    </r>
    <r>
      <rPr>
        <sz val="10"/>
        <rFont val="Times New Roman"/>
        <family val="1"/>
        <charset val="204"/>
      </rPr>
      <t>, за л</t>
    </r>
  </si>
  <si>
    <t>Стандартная ошибка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</si>
  <si>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</si>
  <si>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</si>
  <si>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</si>
  <si>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</si>
  <si>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</si>
  <si>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</si>
  <si>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</si>
  <si>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</si>
  <si>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</si>
  <si>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Квартиль 1</t>
  </si>
  <si>
    <t>Квартиль 3</t>
  </si>
  <si>
    <t>2Q ящик</t>
  </si>
  <si>
    <t>3Q ящик</t>
  </si>
  <si>
    <t>Усы-</t>
  </si>
  <si>
    <t>Усы+</t>
  </si>
  <si>
    <t>IQR</t>
  </si>
  <si>
    <t xml:space="preserve">удовлетворительное </t>
  </si>
  <si>
    <t>Показатель</t>
  </si>
  <si>
    <t>Усы- (длина)</t>
  </si>
  <si>
    <t>Усы+ (длина)</t>
  </si>
</sst>
</file>

<file path=xl/styles.xml><?xml version="1.0" encoding="utf-8"?>
<styleSheet xmlns="http://schemas.openxmlformats.org/spreadsheetml/2006/main">
  <numFmts count="9">
    <numFmt numFmtId="44" formatCode="_-* #,##0.00\ &quot;₽&quot;_-;\-* #,##0.00\ &quot;₽&quot;_-;_-* &quot;-&quot;??\ &quot;₽&quot;_-;_-@_-"/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###\ ###\ ###\ ###\ ###\ ##0.0"/>
    <numFmt numFmtId="169" formatCode="###\ ###\ ###\ ###\ ###\ ##0.00"/>
    <numFmt numFmtId="170" formatCode="0.0"/>
    <numFmt numFmtId="171" formatCode="_-* #,##0\ _₽_-;\-* #,##0\ _₽_-;_-* &quot;-&quot;??\ _₽_-;_-@_-"/>
  </numFmts>
  <fonts count="18"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  <charset val="204"/>
    </font>
    <font>
      <u/>
      <sz val="10"/>
      <color theme="10"/>
      <name val="Arial"/>
      <family val="2"/>
    </font>
    <font>
      <b/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1" fontId="2" fillId="0" borderId="0" xfId="1" applyNumberFormat="1" applyFont="1" applyAlignment="1">
      <alignment horizontal="right"/>
    </xf>
    <xf numFmtId="1" fontId="4" fillId="0" borderId="0" xfId="1" applyNumberFormat="1" applyFont="1" applyBorder="1" applyAlignment="1">
      <alignment horizontal="center"/>
    </xf>
    <xf numFmtId="49" fontId="2" fillId="0" borderId="0" xfId="1" applyNumberFormat="1" applyFont="1" applyAlignment="1">
      <alignment horizontal="left"/>
    </xf>
    <xf numFmtId="0" fontId="2" fillId="0" borderId="0" xfId="1" applyFont="1"/>
    <xf numFmtId="0" fontId="6" fillId="0" borderId="0" xfId="1" applyFont="1" applyBorder="1"/>
    <xf numFmtId="0" fontId="6" fillId="0" borderId="1" xfId="1" applyFont="1" applyBorder="1"/>
    <xf numFmtId="168" fontId="7" fillId="0" borderId="0" xfId="1" applyNumberFormat="1" applyFont="1" applyBorder="1" applyAlignment="1">
      <alignment horizontal="right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center" wrapText="1"/>
    </xf>
    <xf numFmtId="169" fontId="7" fillId="0" borderId="0" xfId="1" applyNumberFormat="1" applyFont="1" applyBorder="1" applyAlignment="1">
      <alignment horizontal="right"/>
    </xf>
    <xf numFmtId="49" fontId="2" fillId="0" borderId="0" xfId="1" applyNumberFormat="1" applyFont="1" applyBorder="1" applyAlignment="1">
      <alignment horizontal="left"/>
    </xf>
    <xf numFmtId="0" fontId="2" fillId="0" borderId="0" xfId="1" applyFont="1" applyBorder="1"/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1" fontId="3" fillId="0" borderId="0" xfId="1" applyNumberFormat="1" applyFont="1" applyBorder="1" applyAlignment="1"/>
    <xf numFmtId="168" fontId="2" fillId="0" borderId="0" xfId="1" applyNumberFormat="1" applyFont="1"/>
    <xf numFmtId="170" fontId="0" fillId="0" borderId="0" xfId="0" applyNumberFormat="1"/>
    <xf numFmtId="171" fontId="0" fillId="0" borderId="0" xfId="7" applyNumberFormat="1" applyFont="1"/>
    <xf numFmtId="0" fontId="10" fillId="0" borderId="0" xfId="8" applyAlignment="1" applyProtection="1"/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3" xfId="0" applyFont="1" applyFill="1" applyBorder="1" applyAlignment="1">
      <alignment horizontal="center" vertical="top" wrapText="1"/>
    </xf>
    <xf numFmtId="0" fontId="15" fillId="0" borderId="3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top" wrapText="1"/>
    </xf>
    <xf numFmtId="0" fontId="15" fillId="0" borderId="5" xfId="0" applyFont="1" applyFill="1" applyBorder="1" applyAlignment="1">
      <alignment vertical="top" wrapText="1"/>
    </xf>
    <xf numFmtId="0" fontId="0" fillId="0" borderId="0" xfId="0" applyFont="1"/>
    <xf numFmtId="0" fontId="14" fillId="0" borderId="5" xfId="0" applyFont="1" applyFill="1" applyBorder="1" applyAlignment="1">
      <alignment horizontal="left" wrapText="1" indent="1"/>
    </xf>
    <xf numFmtId="2" fontId="14" fillId="0" borderId="0" xfId="0" applyNumberFormat="1" applyFont="1"/>
    <xf numFmtId="2" fontId="14" fillId="0" borderId="0" xfId="0" applyNumberFormat="1" applyFont="1" applyBorder="1"/>
    <xf numFmtId="1" fontId="14" fillId="0" borderId="0" xfId="0" applyNumberFormat="1" applyFont="1" applyBorder="1"/>
    <xf numFmtId="2" fontId="14" fillId="0" borderId="0" xfId="0" applyNumberFormat="1" applyFont="1" applyFill="1" applyBorder="1"/>
    <xf numFmtId="0" fontId="14" fillId="0" borderId="0" xfId="0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" fontId="14" fillId="0" borderId="0" xfId="0" applyNumberFormat="1" applyFont="1" applyBorder="1" applyAlignment="1">
      <alignment horizontal="right"/>
    </xf>
    <xf numFmtId="2" fontId="13" fillId="0" borderId="0" xfId="0" applyNumberFormat="1" applyFont="1" applyFill="1" applyBorder="1"/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1" fontId="2" fillId="0" borderId="0" xfId="1" applyNumberFormat="1" applyFont="1" applyBorder="1" applyAlignment="1">
      <alignment horizontal="right"/>
    </xf>
    <xf numFmtId="1" fontId="5" fillId="0" borderId="4" xfId="1" applyNumberFormat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1" fontId="9" fillId="0" borderId="1" xfId="1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 vertical="center" wrapText="1"/>
    </xf>
    <xf numFmtId="0" fontId="0" fillId="0" borderId="0" xfId="0" applyFill="1" applyBorder="1" applyAlignment="1"/>
    <xf numFmtId="0" fontId="0" fillId="0" borderId="6" xfId="0" applyFill="1" applyBorder="1" applyAlignment="1"/>
    <xf numFmtId="0" fontId="17" fillId="0" borderId="7" xfId="0" applyFont="1" applyFill="1" applyBorder="1" applyAlignment="1">
      <alignment horizontal="center"/>
    </xf>
  </cellXfs>
  <cellStyles count="9">
    <cellStyle name="Comma" xfId="2"/>
    <cellStyle name="Comma [0]" xfId="3"/>
    <cellStyle name="Currency" xfId="4"/>
    <cellStyle name="Currency [0]" xfId="5"/>
    <cellStyle name="Normal" xfId="1"/>
    <cellStyle name="Percent" xfId="6"/>
    <cellStyle name="Гиперссылка" xfId="8" builtinId="8"/>
    <cellStyle name="Денежный" xfId="7" builtinId="4"/>
    <cellStyle name="Обычный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3,2%-14,7%</c:v>
          </c:tx>
          <c:cat>
            <c:strLit>
              <c:ptCount val="1"/>
              <c:pt idx="0">
                <c:v>% жителей оценивающих условия проживания как удовлетворительные</c:v>
              </c:pt>
            </c:strLit>
          </c:cat>
          <c:val>
            <c:numRef>
              <c:f>'Нормальное распределение + смещ'!$P$10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v>14,7%-26,2%</c:v>
          </c:tx>
          <c:cat>
            <c:strLit>
              <c:ptCount val="1"/>
              <c:pt idx="0">
                <c:v>% жителей оценивающих условия проживания как удовлетворительные</c:v>
              </c:pt>
            </c:strLit>
          </c:cat>
          <c:val>
            <c:numRef>
              <c:f>'Нормальное распределение + смещ'!$P$11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v>26,2%-37,7%</c:v>
          </c:tx>
          <c:cat>
            <c:strLit>
              <c:ptCount val="1"/>
              <c:pt idx="0">
                <c:v>% жителей оценивающих условия проживания как удовлетворительные</c:v>
              </c:pt>
            </c:strLit>
          </c:cat>
          <c:val>
            <c:numRef>
              <c:f>'Нормальное распределение + смещ'!$P$12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3"/>
          <c:order val="3"/>
          <c:tx>
            <c:v>37,7%-49,2%</c:v>
          </c:tx>
          <c:cat>
            <c:strLit>
              <c:ptCount val="1"/>
              <c:pt idx="0">
                <c:v>% жителей оценивающих условия проживания как удовлетворительные</c:v>
              </c:pt>
            </c:strLit>
          </c:cat>
          <c:val>
            <c:numRef>
              <c:f>'Нормальное распределение + смещ'!$P$13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</c:ser>
        <c:ser>
          <c:idx val="4"/>
          <c:order val="4"/>
          <c:tx>
            <c:v>49,2%-60,7%</c:v>
          </c:tx>
          <c:cat>
            <c:strLit>
              <c:ptCount val="1"/>
              <c:pt idx="0">
                <c:v>% жителей оценивающих условия проживания как удовлетворительные</c:v>
              </c:pt>
            </c:strLit>
          </c:cat>
          <c:val>
            <c:numRef>
              <c:f>'Нормальное распределение + смещ'!$P$14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5"/>
          <c:order val="5"/>
          <c:tx>
            <c:v>60,7%-72,3%</c:v>
          </c:tx>
          <c:cat>
            <c:strLit>
              <c:ptCount val="1"/>
              <c:pt idx="0">
                <c:v>% жителей оценивающих условия проживания как удовлетворительные</c:v>
              </c:pt>
            </c:strLit>
          </c:cat>
          <c:val>
            <c:numRef>
              <c:f>'Нормальное распределение + смещ'!$P$15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v>72,3%-83,8%</c:v>
          </c:tx>
          <c:cat>
            <c:strLit>
              <c:ptCount val="1"/>
              <c:pt idx="0">
                <c:v>% жителей оценивающих условия проживания как удовлетворительные</c:v>
              </c:pt>
            </c:strLit>
          </c:cat>
          <c:val>
            <c:numRef>
              <c:f>'Нормальное распределение + смещ'!$P$16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18797824"/>
        <c:axId val="118799360"/>
      </c:barChart>
      <c:catAx>
        <c:axId val="118797824"/>
        <c:scaling>
          <c:orientation val="minMax"/>
        </c:scaling>
        <c:axPos val="b"/>
        <c:tickLblPos val="nextTo"/>
        <c:crossAx val="118799360"/>
        <c:crosses val="autoZero"/>
        <c:auto val="1"/>
        <c:lblAlgn val="ctr"/>
        <c:lblOffset val="100"/>
      </c:catAx>
      <c:valAx>
        <c:axId val="118799360"/>
        <c:scaling>
          <c:orientation val="minMax"/>
        </c:scaling>
        <c:axPos val="l"/>
        <c:majorGridlines/>
        <c:numFmt formatCode="General" sourceLinked="1"/>
        <c:tickLblPos val="nextTo"/>
        <c:crossAx val="118797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Лук репчатый (руб/кг)</c:v>
          </c:tx>
          <c:cat>
            <c:numRef>
              <c:f>'Описательные характеристики'!$I$2:$AH$2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'Описательные характеристики'!$I$25:$AH$25</c:f>
              <c:numCache>
                <c:formatCode>0.00</c:formatCode>
                <c:ptCount val="26"/>
                <c:pt idx="0">
                  <c:v>7.56</c:v>
                </c:pt>
                <c:pt idx="1">
                  <c:v>6.72</c:v>
                </c:pt>
                <c:pt idx="2">
                  <c:v>6.11</c:v>
                </c:pt>
                <c:pt idx="3">
                  <c:v>8.34</c:v>
                </c:pt>
                <c:pt idx="4">
                  <c:v>11.99</c:v>
                </c:pt>
                <c:pt idx="5">
                  <c:v>12.52</c:v>
                </c:pt>
                <c:pt idx="6">
                  <c:v>11.2</c:v>
                </c:pt>
                <c:pt idx="7">
                  <c:v>12.77</c:v>
                </c:pt>
                <c:pt idx="8">
                  <c:v>16.13</c:v>
                </c:pt>
                <c:pt idx="9">
                  <c:v>17.88</c:v>
                </c:pt>
                <c:pt idx="10">
                  <c:v>16.5</c:v>
                </c:pt>
                <c:pt idx="11">
                  <c:v>17.86</c:v>
                </c:pt>
                <c:pt idx="12" formatCode="General">
                  <c:v>27.41</c:v>
                </c:pt>
                <c:pt idx="13">
                  <c:v>16.03</c:v>
                </c:pt>
                <c:pt idx="14">
                  <c:v>16.7</c:v>
                </c:pt>
                <c:pt idx="15">
                  <c:v>21.36</c:v>
                </c:pt>
                <c:pt idx="16">
                  <c:v>26.47</c:v>
                </c:pt>
                <c:pt idx="17">
                  <c:v>24.64</c:v>
                </c:pt>
                <c:pt idx="18">
                  <c:v>21.28</c:v>
                </c:pt>
                <c:pt idx="19">
                  <c:v>21.22</c:v>
                </c:pt>
                <c:pt idx="20">
                  <c:v>26.41</c:v>
                </c:pt>
                <c:pt idx="21">
                  <c:v>24.31</c:v>
                </c:pt>
                <c:pt idx="22">
                  <c:v>26.41</c:v>
                </c:pt>
                <c:pt idx="23">
                  <c:v>30.95</c:v>
                </c:pt>
                <c:pt idx="24">
                  <c:v>32.15</c:v>
                </c:pt>
                <c:pt idx="25">
                  <c:v>34.44</c:v>
                </c:pt>
              </c:numCache>
            </c:numRef>
          </c:val>
        </c:ser>
        <c:axId val="120011008"/>
        <c:axId val="120016896"/>
      </c:barChart>
      <c:catAx>
        <c:axId val="120011008"/>
        <c:scaling>
          <c:orientation val="minMax"/>
        </c:scaling>
        <c:axPos val="b"/>
        <c:numFmt formatCode="General" sourceLinked="1"/>
        <c:tickLblPos val="nextTo"/>
        <c:crossAx val="120016896"/>
        <c:crosses val="autoZero"/>
        <c:auto val="1"/>
        <c:lblAlgn val="ctr"/>
        <c:lblOffset val="100"/>
      </c:catAx>
      <c:valAx>
        <c:axId val="120016896"/>
        <c:scaling>
          <c:orientation val="minMax"/>
        </c:scaling>
        <c:axPos val="l"/>
        <c:majorGridlines/>
        <c:numFmt formatCode="0.00" sourceLinked="1"/>
        <c:tickLblPos val="nextTo"/>
        <c:crossAx val="120011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0,0%-2,0%</c:v>
          </c:tx>
          <c:cat>
            <c:strLit>
              <c:ptCount val="1"/>
              <c:pt idx="0">
                <c:v>% жителей оценивающих условия проживания как плохие</c:v>
              </c:pt>
            </c:strLit>
          </c:cat>
          <c:val>
            <c:numRef>
              <c:f>'Нормальное распределение + смещ'!$Q$10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1"/>
          <c:order val="1"/>
          <c:tx>
            <c:v>2,0%-3,9%</c:v>
          </c:tx>
          <c:cat>
            <c:strLit>
              <c:ptCount val="1"/>
              <c:pt idx="0">
                <c:v>% жителей оценивающих условия проживания как плохие</c:v>
              </c:pt>
            </c:strLit>
          </c:cat>
          <c:val>
            <c:numRef>
              <c:f>'Нормальное распределение + смещ'!$Q$11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2"/>
          <c:order val="2"/>
          <c:tx>
            <c:v>3,9%-5,9%</c:v>
          </c:tx>
          <c:cat>
            <c:strLit>
              <c:ptCount val="1"/>
              <c:pt idx="0">
                <c:v>% жителей оценивающих условия проживания как плохие</c:v>
              </c:pt>
            </c:strLit>
          </c:cat>
          <c:val>
            <c:numRef>
              <c:f>'Нормальное распределение + смещ'!$Q$12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3"/>
          <c:order val="3"/>
          <c:tx>
            <c:v>5,9%-7,9%</c:v>
          </c:tx>
          <c:cat>
            <c:strLit>
              <c:ptCount val="1"/>
              <c:pt idx="0">
                <c:v>% жителей оценивающих условия проживания как плохие</c:v>
              </c:pt>
            </c:strLit>
          </c:cat>
          <c:val>
            <c:numRef>
              <c:f>'Нормальное распределение + смещ'!$Q$13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4"/>
          <c:order val="4"/>
          <c:tx>
            <c:v>7,9%-9,8%</c:v>
          </c:tx>
          <c:cat>
            <c:strLit>
              <c:ptCount val="1"/>
              <c:pt idx="0">
                <c:v>% жителей оценивающих условия проживания как плохие</c:v>
              </c:pt>
            </c:strLit>
          </c:cat>
          <c:val>
            <c:numRef>
              <c:f>'Нормальное распределение + смещ'!$Q$14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v>9,8%-11,8%</c:v>
          </c:tx>
          <c:cat>
            <c:strLit>
              <c:ptCount val="1"/>
              <c:pt idx="0">
                <c:v>% жителей оценивающих условия проживания как плохие</c:v>
              </c:pt>
            </c:strLit>
          </c:cat>
          <c:val>
            <c:numRef>
              <c:f>'Нормальное распределение + смещ'!$P$15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v>11,8%-13,8%</c:v>
          </c:tx>
          <c:cat>
            <c:strLit>
              <c:ptCount val="1"/>
              <c:pt idx="0">
                <c:v>% жителей оценивающих условия проживания как плохие</c:v>
              </c:pt>
            </c:strLit>
          </c:cat>
          <c:val>
            <c:numRef>
              <c:f>'Нормальное распределение + смещ'!$Q$16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18856704"/>
        <c:axId val="118866688"/>
      </c:barChart>
      <c:catAx>
        <c:axId val="118856704"/>
        <c:scaling>
          <c:orientation val="minMax"/>
        </c:scaling>
        <c:axPos val="b"/>
        <c:tickLblPos val="nextTo"/>
        <c:crossAx val="118866688"/>
        <c:crosses val="autoZero"/>
        <c:auto val="1"/>
        <c:lblAlgn val="ctr"/>
        <c:lblOffset val="100"/>
      </c:catAx>
      <c:valAx>
        <c:axId val="118866688"/>
        <c:scaling>
          <c:orientation val="minMax"/>
        </c:scaling>
        <c:axPos val="l"/>
        <c:majorGridlines/>
        <c:numFmt formatCode="General" sourceLinked="1"/>
        <c:tickLblPos val="nextTo"/>
        <c:crossAx val="11885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stacked"/>
        <c:ser>
          <c:idx val="0"/>
          <c:order val="0"/>
          <c:tx>
            <c:strRef>
              <c:f>'Нормальное распределение + смещ'!$O$62</c:f>
              <c:strCache>
                <c:ptCount val="1"/>
                <c:pt idx="0">
                  <c:v>Квартиль 1</c:v>
                </c:pt>
              </c:strCache>
            </c:strRef>
          </c:tx>
          <c:spPr>
            <a:noFill/>
            <a:ln>
              <a:noFill/>
            </a:ln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'Нормальное распределение + смещ'!$P$69:$T$69</c:f>
                <c:numCache>
                  <c:formatCode>General</c:formatCode>
                  <c:ptCount val="5"/>
                  <c:pt idx="0">
                    <c:v>4.4300255399645199</c:v>
                  </c:pt>
                  <c:pt idx="1">
                    <c:v>14.460084302849854</c:v>
                  </c:pt>
                  <c:pt idx="2">
                    <c:v>15.255334717797002</c:v>
                  </c:pt>
                  <c:pt idx="3">
                    <c:v>1.7312514080944199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'Нормальное распределение + смещ'!$P$47:$T$47</c:f>
              <c:strCache>
                <c:ptCount val="5"/>
                <c:pt idx="0">
                  <c:v>отличное</c:v>
                </c:pt>
                <c:pt idx="1">
                  <c:v>хорошее</c:v>
                </c:pt>
                <c:pt idx="2">
                  <c:v>удовлетворительное </c:v>
                </c:pt>
                <c:pt idx="3">
                  <c:v>плохое</c:v>
                </c:pt>
                <c:pt idx="4">
                  <c:v>очень плохое</c:v>
                </c:pt>
              </c:strCache>
            </c:strRef>
          </c:cat>
          <c:val>
            <c:numRef>
              <c:f>'Нормальное распределение + смещ'!$P$62:$T$62</c:f>
              <c:numCache>
                <c:formatCode>General</c:formatCode>
                <c:ptCount val="5"/>
                <c:pt idx="0">
                  <c:v>4.4300255399645199</c:v>
                </c:pt>
                <c:pt idx="1">
                  <c:v>42.123550562871998</c:v>
                </c:pt>
                <c:pt idx="2">
                  <c:v>37.296134720439298</c:v>
                </c:pt>
                <c:pt idx="3">
                  <c:v>1.7312514080944199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'Нормальное распределение + смещ'!$O$65</c:f>
              <c:strCache>
                <c:ptCount val="1"/>
                <c:pt idx="0">
                  <c:v>2Q ящик</c:v>
                </c:pt>
              </c:strCache>
            </c:strRef>
          </c:tx>
          <c:cat>
            <c:strRef>
              <c:f>'Нормальное распределение + смещ'!$P$47:$T$47</c:f>
              <c:strCache>
                <c:ptCount val="5"/>
                <c:pt idx="0">
                  <c:v>отличное</c:v>
                </c:pt>
                <c:pt idx="1">
                  <c:v>хорошее</c:v>
                </c:pt>
                <c:pt idx="2">
                  <c:v>удовлетворительное </c:v>
                </c:pt>
                <c:pt idx="3">
                  <c:v>плохое</c:v>
                </c:pt>
                <c:pt idx="4">
                  <c:v>очень плохое</c:v>
                </c:pt>
              </c:strCache>
            </c:strRef>
          </c:cat>
          <c:val>
            <c:numRef>
              <c:f>'Нормальное распределение + смещ'!$P$65:$T$65</c:f>
              <c:numCache>
                <c:formatCode>General</c:formatCode>
                <c:ptCount val="5"/>
                <c:pt idx="0">
                  <c:v>1.5667743141683204</c:v>
                </c:pt>
                <c:pt idx="1">
                  <c:v>4.5184884396760054</c:v>
                </c:pt>
                <c:pt idx="2">
                  <c:v>5.5225547722786033</c:v>
                </c:pt>
                <c:pt idx="3">
                  <c:v>1.17884513210416</c:v>
                </c:pt>
                <c:pt idx="4">
                  <c:v>0.18104922384355601</c:v>
                </c:pt>
              </c:numCache>
            </c:numRef>
          </c:val>
        </c:ser>
        <c:ser>
          <c:idx val="2"/>
          <c:order val="2"/>
          <c:tx>
            <c:strRef>
              <c:f>'Нормальное распределение + смещ'!$O$66</c:f>
              <c:strCache>
                <c:ptCount val="1"/>
                <c:pt idx="0">
                  <c:v>3Q ящик</c:v>
                </c:pt>
              </c:strCache>
            </c:strRef>
          </c:tx>
          <c:errBars>
            <c:errBarType val="plus"/>
            <c:errValType val="cust"/>
            <c:plus>
              <c:numRef>
                <c:f>'Нормальное распределение + смещ'!$P$70:$T$70</c:f>
                <c:numCache>
                  <c:formatCode>General</c:formatCode>
                  <c:ptCount val="5"/>
                  <c:pt idx="0">
                    <c:v>7.2504805353545692</c:v>
                  </c:pt>
                  <c:pt idx="1">
                    <c:v>14.460084302849857</c:v>
                  </c:pt>
                  <c:pt idx="2">
                    <c:v>15.255334717797005</c:v>
                  </c:pt>
                  <c:pt idx="3">
                    <c:v>4.04269870820292</c:v>
                  </c:pt>
                  <c:pt idx="4">
                    <c:v>0.68559718398506686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'Нормальное распределение + смещ'!$P$47:$T$47</c:f>
              <c:strCache>
                <c:ptCount val="5"/>
                <c:pt idx="0">
                  <c:v>отличное</c:v>
                </c:pt>
                <c:pt idx="1">
                  <c:v>хорошее</c:v>
                </c:pt>
                <c:pt idx="2">
                  <c:v>удовлетворительное </c:v>
                </c:pt>
                <c:pt idx="3">
                  <c:v>плохое</c:v>
                </c:pt>
                <c:pt idx="4">
                  <c:v>очень плохое</c:v>
                </c:pt>
              </c:strCache>
            </c:strRef>
          </c:cat>
          <c:val>
            <c:numRef>
              <c:f>'Нормальное распределение + смещ'!$P$66:$T$66</c:f>
              <c:numCache>
                <c:formatCode>General</c:formatCode>
                <c:ptCount val="5"/>
                <c:pt idx="0">
                  <c:v>3.2668793760680597</c:v>
                </c:pt>
                <c:pt idx="1">
                  <c:v>5.1215677622238971</c:v>
                </c:pt>
                <c:pt idx="2">
                  <c:v>4.6476683729193979</c:v>
                </c:pt>
                <c:pt idx="3">
                  <c:v>1.5162873400311203</c:v>
                </c:pt>
                <c:pt idx="4">
                  <c:v>0.27601556547982198</c:v>
                </c:pt>
              </c:numCache>
            </c:numRef>
          </c:val>
        </c:ser>
        <c:dLbls/>
        <c:overlap val="100"/>
        <c:axId val="130852352"/>
        <c:axId val="135320704"/>
      </c:barChart>
      <c:catAx>
        <c:axId val="130852352"/>
        <c:scaling>
          <c:orientation val="minMax"/>
        </c:scaling>
        <c:axPos val="b"/>
        <c:tickLblPos val="nextTo"/>
        <c:crossAx val="135320704"/>
        <c:crosses val="autoZero"/>
        <c:auto val="1"/>
        <c:lblAlgn val="ctr"/>
        <c:lblOffset val="100"/>
      </c:catAx>
      <c:valAx>
        <c:axId val="135320704"/>
        <c:scaling>
          <c:orientation val="minMax"/>
        </c:scaling>
        <c:axPos val="l"/>
        <c:majorGridlines/>
        <c:numFmt formatCode="General" sourceLinked="1"/>
        <c:tickLblPos val="nextTo"/>
        <c:crossAx val="1308523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stacked"/>
        <c:ser>
          <c:idx val="0"/>
          <c:order val="0"/>
          <c:tx>
            <c:strRef>
              <c:f>'Нормальное распределение + смещ'!$O$62</c:f>
              <c:strCache>
                <c:ptCount val="1"/>
                <c:pt idx="0">
                  <c:v>Квартиль 1</c:v>
                </c:pt>
              </c:strCache>
            </c:strRef>
          </c:tx>
          <c:spPr>
            <a:noFill/>
            <a:ln>
              <a:noFill/>
            </a:ln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'Нормальное распределение + смещ'!$P$69</c:f>
                <c:numCache>
                  <c:formatCode>General</c:formatCode>
                  <c:ptCount val="1"/>
                  <c:pt idx="0">
                    <c:v>4.4300255399645199</c:v>
                  </c:pt>
                </c:numCache>
              </c:numRef>
            </c:minus>
          </c:errBars>
          <c:cat>
            <c:strRef>
              <c:f>'Нормальное распределение + смещ'!$P$47</c:f>
              <c:strCache>
                <c:ptCount val="1"/>
                <c:pt idx="0">
                  <c:v>отличное</c:v>
                </c:pt>
              </c:strCache>
            </c:strRef>
          </c:cat>
          <c:val>
            <c:numRef>
              <c:f>'Нормальное распределение + смещ'!$P$62</c:f>
              <c:numCache>
                <c:formatCode>General</c:formatCode>
                <c:ptCount val="1"/>
                <c:pt idx="0">
                  <c:v>4.4300255399645199</c:v>
                </c:pt>
              </c:numCache>
            </c:numRef>
          </c:val>
        </c:ser>
        <c:ser>
          <c:idx val="1"/>
          <c:order val="1"/>
          <c:tx>
            <c:strRef>
              <c:f>'Нормальное распределение + смещ'!$O$65</c:f>
              <c:strCache>
                <c:ptCount val="1"/>
                <c:pt idx="0">
                  <c:v>2Q ящик</c:v>
                </c:pt>
              </c:strCache>
            </c:strRef>
          </c:tx>
          <c:errBars>
            <c:errBarType val="both"/>
            <c:errValType val="stdDev"/>
            <c:val val="1"/>
          </c:errBars>
          <c:cat>
            <c:strRef>
              <c:f>'Нормальное распределение + смещ'!$P$47</c:f>
              <c:strCache>
                <c:ptCount val="1"/>
                <c:pt idx="0">
                  <c:v>отличное</c:v>
                </c:pt>
              </c:strCache>
            </c:strRef>
          </c:cat>
          <c:val>
            <c:numRef>
              <c:f>'Нормальное распределение + смещ'!$P$65</c:f>
              <c:numCache>
                <c:formatCode>General</c:formatCode>
                <c:ptCount val="1"/>
                <c:pt idx="0">
                  <c:v>1.5667743141683204</c:v>
                </c:pt>
              </c:numCache>
            </c:numRef>
          </c:val>
        </c:ser>
        <c:ser>
          <c:idx val="2"/>
          <c:order val="2"/>
          <c:tx>
            <c:strRef>
              <c:f>'Нормальное распределение + смещ'!$O$66</c:f>
              <c:strCache>
                <c:ptCount val="1"/>
                <c:pt idx="0">
                  <c:v>3Q ящик</c:v>
                </c:pt>
              </c:strCache>
            </c:strRef>
          </c:tx>
          <c:errBars>
            <c:errBarType val="plus"/>
            <c:errValType val="cust"/>
            <c:plus>
              <c:numRef>
                <c:f>'Нормальное распределение + смещ'!$P$70</c:f>
                <c:numCache>
                  <c:formatCode>General</c:formatCode>
                  <c:ptCount val="1"/>
                  <c:pt idx="0">
                    <c:v>7.2504805353545692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'Нормальное распределение + смещ'!$P$47</c:f>
              <c:strCache>
                <c:ptCount val="1"/>
                <c:pt idx="0">
                  <c:v>отличное</c:v>
                </c:pt>
              </c:strCache>
            </c:strRef>
          </c:cat>
          <c:val>
            <c:numRef>
              <c:f>'Нормальное распределение + смещ'!$P$66</c:f>
              <c:numCache>
                <c:formatCode>General</c:formatCode>
                <c:ptCount val="1"/>
                <c:pt idx="0">
                  <c:v>3.2668793760680597</c:v>
                </c:pt>
              </c:numCache>
            </c:numRef>
          </c:val>
        </c:ser>
        <c:overlap val="100"/>
        <c:axId val="130820352"/>
        <c:axId val="130863488"/>
      </c:barChart>
      <c:catAx>
        <c:axId val="130820352"/>
        <c:scaling>
          <c:orientation val="minMax"/>
        </c:scaling>
        <c:axPos val="b"/>
        <c:tickLblPos val="nextTo"/>
        <c:crossAx val="130863488"/>
        <c:crosses val="autoZero"/>
        <c:auto val="1"/>
        <c:lblAlgn val="ctr"/>
        <c:lblOffset val="100"/>
      </c:catAx>
      <c:valAx>
        <c:axId val="130863488"/>
        <c:scaling>
          <c:orientation val="minMax"/>
        </c:scaling>
        <c:axPos val="l"/>
        <c:majorGridlines/>
        <c:numFmt formatCode="General" sourceLinked="1"/>
        <c:tickLblPos val="nextTo"/>
        <c:crossAx val="1308203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stacked"/>
        <c:ser>
          <c:idx val="0"/>
          <c:order val="0"/>
          <c:tx>
            <c:strRef>
              <c:f>'Нормальное распределение + смещ'!$O$62</c:f>
              <c:strCache>
                <c:ptCount val="1"/>
                <c:pt idx="0">
                  <c:v>Квартиль 1</c:v>
                </c:pt>
              </c:strCache>
            </c:strRef>
          </c:tx>
          <c:spPr>
            <a:noFill/>
            <a:ln>
              <a:noFill/>
            </a:ln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'Нормальное распределение + смещ'!$Q$69</c:f>
                <c:numCache>
                  <c:formatCode>General</c:formatCode>
                  <c:ptCount val="1"/>
                  <c:pt idx="0">
                    <c:v>14.460084302849854</c:v>
                  </c:pt>
                </c:numCache>
              </c:numRef>
            </c:minus>
          </c:errBars>
          <c:cat>
            <c:strRef>
              <c:f>'Нормальное распределение + смещ'!$Q$47</c:f>
              <c:strCache>
                <c:ptCount val="1"/>
                <c:pt idx="0">
                  <c:v>хорошее</c:v>
                </c:pt>
              </c:strCache>
            </c:strRef>
          </c:cat>
          <c:val>
            <c:numRef>
              <c:f>'Нормальное распределение + смещ'!$Q$62</c:f>
              <c:numCache>
                <c:formatCode>General</c:formatCode>
                <c:ptCount val="1"/>
                <c:pt idx="0">
                  <c:v>42.123550562871998</c:v>
                </c:pt>
              </c:numCache>
            </c:numRef>
          </c:val>
        </c:ser>
        <c:ser>
          <c:idx val="1"/>
          <c:order val="1"/>
          <c:tx>
            <c:strRef>
              <c:f>'Нормальное распределение + смещ'!$O$65</c:f>
              <c:strCache>
                <c:ptCount val="1"/>
                <c:pt idx="0">
                  <c:v>2Q ящик</c:v>
                </c:pt>
              </c:strCache>
            </c:strRef>
          </c:tx>
          <c:cat>
            <c:strRef>
              <c:f>'Нормальное распределение + смещ'!$Q$47</c:f>
              <c:strCache>
                <c:ptCount val="1"/>
                <c:pt idx="0">
                  <c:v>хорошее</c:v>
                </c:pt>
              </c:strCache>
            </c:strRef>
          </c:cat>
          <c:val>
            <c:numRef>
              <c:f>'Нормальное распределение + смещ'!$Q$65</c:f>
              <c:numCache>
                <c:formatCode>General</c:formatCode>
                <c:ptCount val="1"/>
                <c:pt idx="0">
                  <c:v>4.5184884396760054</c:v>
                </c:pt>
              </c:numCache>
            </c:numRef>
          </c:val>
        </c:ser>
        <c:ser>
          <c:idx val="2"/>
          <c:order val="2"/>
          <c:tx>
            <c:strRef>
              <c:f>'Нормальное распределение + смещ'!$O$66</c:f>
              <c:strCache>
                <c:ptCount val="1"/>
                <c:pt idx="0">
                  <c:v>3Q ящик</c:v>
                </c:pt>
              </c:strCache>
            </c:strRef>
          </c:tx>
          <c:errBars>
            <c:errBarType val="plus"/>
            <c:errValType val="cust"/>
            <c:plus>
              <c:numRef>
                <c:f>'Нормальное распределение + смещ'!$Q$70</c:f>
                <c:numCache>
                  <c:formatCode>General</c:formatCode>
                  <c:ptCount val="1"/>
                  <c:pt idx="0">
                    <c:v>14.460084302849857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'Нормальное распределение + смещ'!$Q$47</c:f>
              <c:strCache>
                <c:ptCount val="1"/>
                <c:pt idx="0">
                  <c:v>хорошее</c:v>
                </c:pt>
              </c:strCache>
            </c:strRef>
          </c:cat>
          <c:val>
            <c:numRef>
              <c:f>'Нормальное распределение + смещ'!$Q$66</c:f>
              <c:numCache>
                <c:formatCode>General</c:formatCode>
                <c:ptCount val="1"/>
                <c:pt idx="0">
                  <c:v>5.1215677622238971</c:v>
                </c:pt>
              </c:numCache>
            </c:numRef>
          </c:val>
        </c:ser>
        <c:overlap val="100"/>
        <c:axId val="164967552"/>
        <c:axId val="164969088"/>
      </c:barChart>
      <c:catAx>
        <c:axId val="164967552"/>
        <c:scaling>
          <c:orientation val="minMax"/>
        </c:scaling>
        <c:axPos val="b"/>
        <c:tickLblPos val="nextTo"/>
        <c:crossAx val="164969088"/>
        <c:crosses val="autoZero"/>
        <c:auto val="1"/>
        <c:lblAlgn val="ctr"/>
        <c:lblOffset val="100"/>
      </c:catAx>
      <c:valAx>
        <c:axId val="164969088"/>
        <c:scaling>
          <c:orientation val="minMax"/>
        </c:scaling>
        <c:axPos val="l"/>
        <c:majorGridlines/>
        <c:numFmt formatCode="General" sourceLinked="1"/>
        <c:tickLblPos val="nextTo"/>
        <c:crossAx val="1649675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stacked"/>
        <c:ser>
          <c:idx val="0"/>
          <c:order val="0"/>
          <c:tx>
            <c:strRef>
              <c:f>'Нормальное распределение + смещ'!$O$62</c:f>
              <c:strCache>
                <c:ptCount val="1"/>
                <c:pt idx="0">
                  <c:v>Квартиль 1</c:v>
                </c:pt>
              </c:strCache>
            </c:strRef>
          </c:tx>
          <c:spPr>
            <a:noFill/>
            <a:ln>
              <a:noFill/>
            </a:ln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'Нормальное распределение + смещ'!$R$69</c:f>
                <c:numCache>
                  <c:formatCode>General</c:formatCode>
                  <c:ptCount val="1"/>
                  <c:pt idx="0">
                    <c:v>15.255334717797002</c:v>
                  </c:pt>
                </c:numCache>
              </c:numRef>
            </c:minus>
          </c:errBars>
          <c:cat>
            <c:strRef>
              <c:f>'Нормальное распределение + смещ'!$R$47</c:f>
              <c:strCache>
                <c:ptCount val="1"/>
                <c:pt idx="0">
                  <c:v>удовлетворительное </c:v>
                </c:pt>
              </c:strCache>
            </c:strRef>
          </c:cat>
          <c:val>
            <c:numRef>
              <c:f>'Нормальное распределение + смещ'!$R$62</c:f>
              <c:numCache>
                <c:formatCode>General</c:formatCode>
                <c:ptCount val="1"/>
                <c:pt idx="0">
                  <c:v>37.296134720439298</c:v>
                </c:pt>
              </c:numCache>
            </c:numRef>
          </c:val>
        </c:ser>
        <c:ser>
          <c:idx val="1"/>
          <c:order val="1"/>
          <c:tx>
            <c:strRef>
              <c:f>'Нормальное распределение + смещ'!$O$65</c:f>
              <c:strCache>
                <c:ptCount val="1"/>
                <c:pt idx="0">
                  <c:v>2Q ящик</c:v>
                </c:pt>
              </c:strCache>
            </c:strRef>
          </c:tx>
          <c:cat>
            <c:strRef>
              <c:f>'Нормальное распределение + смещ'!$R$47</c:f>
              <c:strCache>
                <c:ptCount val="1"/>
                <c:pt idx="0">
                  <c:v>удовлетворительное </c:v>
                </c:pt>
              </c:strCache>
            </c:strRef>
          </c:cat>
          <c:val>
            <c:numRef>
              <c:f>'Нормальное распределение + смещ'!$R$65</c:f>
              <c:numCache>
                <c:formatCode>General</c:formatCode>
                <c:ptCount val="1"/>
                <c:pt idx="0">
                  <c:v>5.5225547722786033</c:v>
                </c:pt>
              </c:numCache>
            </c:numRef>
          </c:val>
        </c:ser>
        <c:ser>
          <c:idx val="2"/>
          <c:order val="2"/>
          <c:tx>
            <c:strRef>
              <c:f>'Нормальное распределение + смещ'!$O$66</c:f>
              <c:strCache>
                <c:ptCount val="1"/>
                <c:pt idx="0">
                  <c:v>3Q ящик</c:v>
                </c:pt>
              </c:strCache>
            </c:strRef>
          </c:tx>
          <c:errBars>
            <c:errBarType val="plus"/>
            <c:errValType val="cust"/>
            <c:plus>
              <c:numRef>
                <c:f>'Нормальное распределение + смещ'!$R$70</c:f>
                <c:numCache>
                  <c:formatCode>General</c:formatCode>
                  <c:ptCount val="1"/>
                  <c:pt idx="0">
                    <c:v>15.255334717797005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'Нормальное распределение + смещ'!$R$47</c:f>
              <c:strCache>
                <c:ptCount val="1"/>
                <c:pt idx="0">
                  <c:v>удовлетворительное </c:v>
                </c:pt>
              </c:strCache>
            </c:strRef>
          </c:cat>
          <c:val>
            <c:numRef>
              <c:f>'Нормальное распределение + смещ'!$R$66</c:f>
              <c:numCache>
                <c:formatCode>General</c:formatCode>
                <c:ptCount val="1"/>
                <c:pt idx="0">
                  <c:v>4.6476683729193979</c:v>
                </c:pt>
              </c:numCache>
            </c:numRef>
          </c:val>
        </c:ser>
        <c:overlap val="100"/>
        <c:axId val="164467072"/>
        <c:axId val="148856832"/>
      </c:barChart>
      <c:catAx>
        <c:axId val="164467072"/>
        <c:scaling>
          <c:orientation val="minMax"/>
        </c:scaling>
        <c:axPos val="b"/>
        <c:tickLblPos val="nextTo"/>
        <c:crossAx val="148856832"/>
        <c:crosses val="autoZero"/>
        <c:auto val="1"/>
        <c:lblAlgn val="ctr"/>
        <c:lblOffset val="100"/>
      </c:catAx>
      <c:valAx>
        <c:axId val="148856832"/>
        <c:scaling>
          <c:orientation val="minMax"/>
        </c:scaling>
        <c:axPos val="l"/>
        <c:majorGridlines/>
        <c:numFmt formatCode="General" sourceLinked="1"/>
        <c:tickLblPos val="nextTo"/>
        <c:crossAx val="1644670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stacked"/>
        <c:ser>
          <c:idx val="0"/>
          <c:order val="0"/>
          <c:tx>
            <c:strRef>
              <c:f>'Нормальное распределение + смещ'!$O$62</c:f>
              <c:strCache>
                <c:ptCount val="1"/>
                <c:pt idx="0">
                  <c:v>Квартиль 1</c:v>
                </c:pt>
              </c:strCache>
            </c:strRef>
          </c:tx>
          <c:spPr>
            <a:noFill/>
            <a:ln>
              <a:noFill/>
            </a:ln>
          </c:spPr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'Нормальное распределение + смещ'!$S$69</c:f>
                <c:numCache>
                  <c:formatCode>General</c:formatCode>
                  <c:ptCount val="1"/>
                  <c:pt idx="0">
                    <c:v>1.7312514080944199</c:v>
                  </c:pt>
                </c:numCache>
              </c:numRef>
            </c:minus>
          </c:errBars>
          <c:cat>
            <c:strRef>
              <c:f>'Нормальное распределение + смещ'!$S$47</c:f>
              <c:strCache>
                <c:ptCount val="1"/>
                <c:pt idx="0">
                  <c:v>плохое</c:v>
                </c:pt>
              </c:strCache>
            </c:strRef>
          </c:cat>
          <c:val>
            <c:numRef>
              <c:f>'Нормальное распределение + смещ'!$S$62</c:f>
              <c:numCache>
                <c:formatCode>General</c:formatCode>
                <c:ptCount val="1"/>
                <c:pt idx="0">
                  <c:v>1.7312514080944199</c:v>
                </c:pt>
              </c:numCache>
            </c:numRef>
          </c:val>
        </c:ser>
        <c:ser>
          <c:idx val="1"/>
          <c:order val="1"/>
          <c:tx>
            <c:strRef>
              <c:f>'Нормальное распределение + смещ'!$O$65</c:f>
              <c:strCache>
                <c:ptCount val="1"/>
                <c:pt idx="0">
                  <c:v>2Q ящик</c:v>
                </c:pt>
              </c:strCache>
            </c:strRef>
          </c:tx>
          <c:cat>
            <c:strRef>
              <c:f>'Нормальное распределение + смещ'!$S$47</c:f>
              <c:strCache>
                <c:ptCount val="1"/>
                <c:pt idx="0">
                  <c:v>плохое</c:v>
                </c:pt>
              </c:strCache>
            </c:strRef>
          </c:cat>
          <c:val>
            <c:numRef>
              <c:f>'Нормальное распределение + смещ'!$S$65</c:f>
              <c:numCache>
                <c:formatCode>General</c:formatCode>
                <c:ptCount val="1"/>
                <c:pt idx="0">
                  <c:v>1.17884513210416</c:v>
                </c:pt>
              </c:numCache>
            </c:numRef>
          </c:val>
        </c:ser>
        <c:ser>
          <c:idx val="2"/>
          <c:order val="2"/>
          <c:tx>
            <c:strRef>
              <c:f>'Нормальное распределение + смещ'!$O$66</c:f>
              <c:strCache>
                <c:ptCount val="1"/>
                <c:pt idx="0">
                  <c:v>3Q ящик</c:v>
                </c:pt>
              </c:strCache>
            </c:strRef>
          </c:tx>
          <c:errBars>
            <c:errBarType val="plus"/>
            <c:errValType val="cust"/>
            <c:plus>
              <c:numRef>
                <c:f>'Нормальное распределение + смещ'!$S$70</c:f>
                <c:numCache>
                  <c:formatCode>General</c:formatCode>
                  <c:ptCount val="1"/>
                  <c:pt idx="0">
                    <c:v>4.04269870820292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'Нормальное распределение + смещ'!$S$47</c:f>
              <c:strCache>
                <c:ptCount val="1"/>
                <c:pt idx="0">
                  <c:v>плохое</c:v>
                </c:pt>
              </c:strCache>
            </c:strRef>
          </c:cat>
          <c:val>
            <c:numRef>
              <c:f>'Нормальное распределение + смещ'!$S$66</c:f>
              <c:numCache>
                <c:formatCode>General</c:formatCode>
                <c:ptCount val="1"/>
                <c:pt idx="0">
                  <c:v>1.5162873400311203</c:v>
                </c:pt>
              </c:numCache>
            </c:numRef>
          </c:val>
        </c:ser>
        <c:overlap val="100"/>
        <c:axId val="137279360"/>
        <c:axId val="137456640"/>
      </c:barChart>
      <c:catAx>
        <c:axId val="137279360"/>
        <c:scaling>
          <c:orientation val="minMax"/>
        </c:scaling>
        <c:axPos val="b"/>
        <c:tickLblPos val="nextTo"/>
        <c:crossAx val="137456640"/>
        <c:crosses val="autoZero"/>
        <c:auto val="1"/>
        <c:lblAlgn val="ctr"/>
        <c:lblOffset val="100"/>
      </c:catAx>
      <c:valAx>
        <c:axId val="137456640"/>
        <c:scaling>
          <c:orientation val="minMax"/>
        </c:scaling>
        <c:axPos val="l"/>
        <c:majorGridlines/>
        <c:numFmt formatCode="General" sourceLinked="1"/>
        <c:tickLblPos val="nextTo"/>
        <c:crossAx val="1372793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stacked"/>
        <c:ser>
          <c:idx val="0"/>
          <c:order val="0"/>
          <c:tx>
            <c:strRef>
              <c:f>'Нормальное распределение + смещ'!$O$62</c:f>
              <c:strCache>
                <c:ptCount val="1"/>
                <c:pt idx="0">
                  <c:v>Квартиль 1</c:v>
                </c:pt>
              </c:strCache>
            </c:strRef>
          </c:tx>
          <c:errBars>
            <c:errBarType val="minus"/>
            <c:errValType val="cust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'Нормальное распределение + смещ'!$T$69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</c:errBars>
          <c:cat>
            <c:strRef>
              <c:f>'Нормальное распределение + смещ'!$T$47</c:f>
              <c:strCache>
                <c:ptCount val="1"/>
                <c:pt idx="0">
                  <c:v>очень плохое</c:v>
                </c:pt>
              </c:strCache>
            </c:strRef>
          </c:cat>
          <c:val>
            <c:numRef>
              <c:f>'Нормальное распределение + смещ'!$T$62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'Нормальное распределение + смещ'!$O$65</c:f>
              <c:strCache>
                <c:ptCount val="1"/>
                <c:pt idx="0">
                  <c:v>2Q ящик</c:v>
                </c:pt>
              </c:strCache>
            </c:strRef>
          </c:tx>
          <c:cat>
            <c:strRef>
              <c:f>'Нормальное распределение + смещ'!$T$47</c:f>
              <c:strCache>
                <c:ptCount val="1"/>
                <c:pt idx="0">
                  <c:v>очень плохое</c:v>
                </c:pt>
              </c:strCache>
            </c:strRef>
          </c:cat>
          <c:val>
            <c:numRef>
              <c:f>'Нормальное распределение + смещ'!$T$65</c:f>
              <c:numCache>
                <c:formatCode>General</c:formatCode>
                <c:ptCount val="1"/>
                <c:pt idx="0">
                  <c:v>0.18104922384355601</c:v>
                </c:pt>
              </c:numCache>
            </c:numRef>
          </c:val>
        </c:ser>
        <c:ser>
          <c:idx val="2"/>
          <c:order val="2"/>
          <c:tx>
            <c:strRef>
              <c:f>'Нормальное распределение + смещ'!$O$66</c:f>
              <c:strCache>
                <c:ptCount val="1"/>
                <c:pt idx="0">
                  <c:v>3Q ящик</c:v>
                </c:pt>
              </c:strCache>
            </c:strRef>
          </c:tx>
          <c:errBars>
            <c:errBarType val="plus"/>
            <c:errValType val="cust"/>
            <c:plus>
              <c:numRef>
                <c:f>'Нормальное распределение + смещ'!$T$70</c:f>
                <c:numCache>
                  <c:formatCode>General</c:formatCode>
                  <c:ptCount val="1"/>
                  <c:pt idx="0">
                    <c:v>0.68559718398506686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'Нормальное распределение + смещ'!$T$47</c:f>
              <c:strCache>
                <c:ptCount val="1"/>
                <c:pt idx="0">
                  <c:v>очень плохое</c:v>
                </c:pt>
              </c:strCache>
            </c:strRef>
          </c:cat>
          <c:val>
            <c:numRef>
              <c:f>'Нормальное распределение + смещ'!$T$66</c:f>
              <c:numCache>
                <c:formatCode>General</c:formatCode>
                <c:ptCount val="1"/>
                <c:pt idx="0">
                  <c:v>0.27601556547982198</c:v>
                </c:pt>
              </c:numCache>
            </c:numRef>
          </c:val>
        </c:ser>
        <c:overlap val="100"/>
        <c:axId val="175455616"/>
        <c:axId val="175463808"/>
      </c:barChart>
      <c:catAx>
        <c:axId val="175455616"/>
        <c:scaling>
          <c:orientation val="minMax"/>
        </c:scaling>
        <c:axPos val="b"/>
        <c:tickLblPos val="nextTo"/>
        <c:crossAx val="175463808"/>
        <c:crosses val="autoZero"/>
        <c:auto val="1"/>
        <c:lblAlgn val="ctr"/>
        <c:lblOffset val="100"/>
      </c:catAx>
      <c:valAx>
        <c:axId val="175463808"/>
        <c:scaling>
          <c:orientation val="minMax"/>
        </c:scaling>
        <c:axPos val="l"/>
        <c:majorGridlines/>
        <c:numFmt formatCode="General" sourceLinked="1"/>
        <c:tickLblPos val="nextTo"/>
        <c:crossAx val="1754556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1"/>
          <c:order val="0"/>
          <c:tx>
            <c:strRef>
              <c:f>'Равномерное распределение'!$B$3</c:f>
              <c:strCache>
                <c:ptCount val="1"/>
                <c:pt idx="0">
                  <c:v>Кол-во поездок (тыс)</c:v>
                </c:pt>
              </c:strCache>
            </c:strRef>
          </c:tx>
          <c:cat>
            <c:numRef>
              <c:f>'Равномерное распределение'!$A$4:$A$13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'Равномерное распределение'!$B$4:$B$13</c:f>
              <c:numCache>
                <c:formatCode>_-* #,##0\ _₽_-;\-* #,##0\ _₽_-;_-* "-"??\ _₽_-;_-@_-</c:formatCode>
                <c:ptCount val="10"/>
                <c:pt idx="0">
                  <c:v>42921</c:v>
                </c:pt>
                <c:pt idx="1">
                  <c:v>34390</c:v>
                </c:pt>
                <c:pt idx="2">
                  <c:v>31659</c:v>
                </c:pt>
                <c:pt idx="3">
                  <c:v>39629</c:v>
                </c:pt>
                <c:pt idx="4">
                  <c:v>41964</c:v>
                </c:pt>
                <c:pt idx="5">
                  <c:v>45330</c:v>
                </c:pt>
                <c:pt idx="6">
                  <c:v>12361</c:v>
                </c:pt>
                <c:pt idx="7">
                  <c:v>19199</c:v>
                </c:pt>
                <c:pt idx="8">
                  <c:v>22487</c:v>
                </c:pt>
                <c:pt idx="9">
                  <c:v>25335</c:v>
                </c:pt>
              </c:numCache>
            </c:numRef>
          </c:val>
        </c:ser>
        <c:axId val="119484800"/>
        <c:axId val="119486336"/>
      </c:barChart>
      <c:catAx>
        <c:axId val="119484800"/>
        <c:scaling>
          <c:orientation val="minMax"/>
        </c:scaling>
        <c:axPos val="b"/>
        <c:numFmt formatCode="General" sourceLinked="1"/>
        <c:tickLblPos val="nextTo"/>
        <c:crossAx val="119486336"/>
        <c:crosses val="autoZero"/>
        <c:auto val="1"/>
        <c:lblAlgn val="ctr"/>
        <c:lblOffset val="100"/>
      </c:catAx>
      <c:valAx>
        <c:axId val="119486336"/>
        <c:scaling>
          <c:orientation val="minMax"/>
        </c:scaling>
        <c:axPos val="l"/>
        <c:majorGridlines/>
        <c:numFmt formatCode="_-* #,##0\ _₽_-;\-* #,##0\ _₽_-;_-* &quot;-&quot;??\ _₽_-;_-@_-" sourceLinked="1"/>
        <c:tickLblPos val="nextTo"/>
        <c:crossAx val="119484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18</xdr:row>
      <xdr:rowOff>9525</xdr:rowOff>
    </xdr:from>
    <xdr:to>
      <xdr:col>18</xdr:col>
      <xdr:colOff>115958</xdr:colOff>
      <xdr:row>33</xdr:row>
      <xdr:rowOff>8283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</xdr:colOff>
      <xdr:row>18</xdr:row>
      <xdr:rowOff>28575</xdr:rowOff>
    </xdr:from>
    <xdr:to>
      <xdr:col>31</xdr:col>
      <xdr:colOff>104776</xdr:colOff>
      <xdr:row>33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287431</xdr:colOff>
      <xdr:row>79</xdr:row>
      <xdr:rowOff>163046</xdr:rowOff>
    </xdr:from>
    <xdr:to>
      <xdr:col>20</xdr:col>
      <xdr:colOff>868456</xdr:colOff>
      <xdr:row>101</xdr:row>
      <xdr:rowOff>175373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280149</xdr:colOff>
      <xdr:row>102</xdr:row>
      <xdr:rowOff>0</xdr:rowOff>
    </xdr:from>
    <xdr:to>
      <xdr:col>16</xdr:col>
      <xdr:colOff>1333501</xdr:colOff>
      <xdr:row>120</xdr:row>
      <xdr:rowOff>123265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1355911</xdr:colOff>
      <xdr:row>102</xdr:row>
      <xdr:rowOff>11207</xdr:rowOff>
    </xdr:from>
    <xdr:to>
      <xdr:col>18</xdr:col>
      <xdr:colOff>1580029</xdr:colOff>
      <xdr:row>120</xdr:row>
      <xdr:rowOff>112059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1624853</xdr:colOff>
      <xdr:row>101</xdr:row>
      <xdr:rowOff>190498</xdr:rowOff>
    </xdr:from>
    <xdr:to>
      <xdr:col>22</xdr:col>
      <xdr:colOff>515471</xdr:colOff>
      <xdr:row>120</xdr:row>
      <xdr:rowOff>78441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537882</xdr:colOff>
      <xdr:row>102</xdr:row>
      <xdr:rowOff>0</xdr:rowOff>
    </xdr:from>
    <xdr:to>
      <xdr:col>27</xdr:col>
      <xdr:colOff>89647</xdr:colOff>
      <xdr:row>120</xdr:row>
      <xdr:rowOff>67236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100852</xdr:colOff>
      <xdr:row>101</xdr:row>
      <xdr:rowOff>179294</xdr:rowOff>
    </xdr:from>
    <xdr:to>
      <xdr:col>34</xdr:col>
      <xdr:colOff>179295</xdr:colOff>
      <xdr:row>120</xdr:row>
      <xdr:rowOff>67235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0</xdr:rowOff>
    </xdr:from>
    <xdr:to>
      <xdr:col>12</xdr:col>
      <xdr:colOff>333375</xdr:colOff>
      <xdr:row>17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47624</xdr:colOff>
      <xdr:row>11</xdr:row>
      <xdr:rowOff>209549</xdr:rowOff>
    </xdr:from>
    <xdr:to>
      <xdr:col>30</xdr:col>
      <xdr:colOff>419099</xdr:colOff>
      <xdr:row>21</xdr:row>
      <xdr:rowOff>676275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osstat.gov.ru/free_doc/new_site/GKS_KOUZH_2022/index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osstat.gov.ru/statistics/turiz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02"/>
  <sheetViews>
    <sheetView tabSelected="1" zoomScale="115" zoomScaleNormal="115" workbookViewId="0">
      <pane ySplit="6" topLeftCell="A79" activePane="bottomLeft" state="frozen"/>
      <selection pane="bottomLeft" activeCell="N37" sqref="N37"/>
    </sheetView>
  </sheetViews>
  <sheetFormatPr defaultColWidth="9.140625" defaultRowHeight="14.25"/>
  <cols>
    <col min="1" max="1" width="2" style="1" customWidth="1"/>
    <col min="2" max="2" width="22.140625" style="3" customWidth="1"/>
    <col min="3" max="3" width="9.5703125" style="4" customWidth="1"/>
    <col min="4" max="5" width="7.7109375" style="4" customWidth="1"/>
    <col min="6" max="6" width="18.42578125" style="4" customWidth="1"/>
    <col min="7" max="8" width="7.7109375" style="4" customWidth="1"/>
    <col min="14" max="14" width="7.5703125" customWidth="1"/>
    <col min="15" max="15" width="25" customWidth="1"/>
    <col min="16" max="16" width="19.85546875" customWidth="1"/>
    <col min="17" max="17" width="22.42578125" customWidth="1"/>
    <col min="18" max="18" width="33" customWidth="1"/>
    <col min="19" max="19" width="25.5703125" customWidth="1"/>
    <col min="20" max="20" width="14.140625" customWidth="1"/>
    <col min="21" max="21" width="24" customWidth="1"/>
    <col min="22" max="22" width="10.5703125" bestFit="1" customWidth="1"/>
    <col min="23" max="23" width="23.42578125" customWidth="1"/>
    <col min="24" max="24" width="10.5703125" bestFit="1" customWidth="1"/>
    <col min="25" max="25" width="9.5703125" bestFit="1" customWidth="1"/>
  </cols>
  <sheetData>
    <row r="1" spans="1:25">
      <c r="A1" s="43" t="s">
        <v>91</v>
      </c>
      <c r="B1" s="43"/>
      <c r="C1" s="43"/>
      <c r="D1" s="43"/>
      <c r="E1" s="43"/>
      <c r="F1" s="43"/>
      <c r="G1" s="43"/>
      <c r="H1" s="43"/>
    </row>
    <row r="2" spans="1:25">
      <c r="B2" s="1"/>
      <c r="C2" s="1"/>
      <c r="D2" s="1"/>
      <c r="E2" s="1"/>
      <c r="F2" s="1"/>
      <c r="G2" s="1"/>
      <c r="H2" s="1"/>
    </row>
    <row r="3" spans="1:25" ht="12.75">
      <c r="A3" s="17" t="s">
        <v>94</v>
      </c>
      <c r="B3" s="17"/>
      <c r="C3" s="17"/>
      <c r="D3" s="17"/>
      <c r="E3" s="17"/>
      <c r="F3" s="17"/>
      <c r="G3" s="17"/>
      <c r="H3" s="17"/>
    </row>
    <row r="4" spans="1:25" ht="14.25" customHeight="1">
      <c r="A4" s="2"/>
      <c r="B4" s="2"/>
      <c r="C4" s="2"/>
      <c r="D4" s="2"/>
      <c r="E4" s="2"/>
      <c r="F4" s="2"/>
      <c r="G4" s="46" t="s">
        <v>90</v>
      </c>
      <c r="H4" s="46"/>
    </row>
    <row r="5" spans="1:25" ht="25.5" customHeight="1">
      <c r="A5" s="44"/>
      <c r="B5" s="45"/>
      <c r="C5" s="41" t="s">
        <v>93</v>
      </c>
      <c r="D5" s="41" t="s">
        <v>92</v>
      </c>
      <c r="E5" s="41"/>
      <c r="F5" s="41"/>
      <c r="G5" s="41"/>
      <c r="H5" s="42"/>
    </row>
    <row r="6" spans="1:25" ht="24" customHeight="1">
      <c r="A6" s="44"/>
      <c r="B6" s="45"/>
      <c r="C6" s="41"/>
      <c r="D6" s="13" t="s">
        <v>0</v>
      </c>
      <c r="E6" s="13" t="s">
        <v>1</v>
      </c>
      <c r="F6" s="40" t="s">
        <v>157</v>
      </c>
      <c r="G6" s="13" t="s">
        <v>3</v>
      </c>
      <c r="H6" s="14" t="s">
        <v>4</v>
      </c>
      <c r="M6" s="4"/>
      <c r="N6" s="15" t="s">
        <v>0</v>
      </c>
      <c r="O6" s="15" t="s">
        <v>1</v>
      </c>
      <c r="P6" s="40" t="s">
        <v>157</v>
      </c>
      <c r="Q6" s="15" t="s">
        <v>3</v>
      </c>
      <c r="R6" s="16" t="s">
        <v>4</v>
      </c>
    </row>
    <row r="7" spans="1:25" ht="15">
      <c r="A7" s="5"/>
      <c r="B7" s="8" t="s">
        <v>5</v>
      </c>
      <c r="C7" s="7">
        <v>100</v>
      </c>
      <c r="D7" s="7">
        <v>11.775884890883701</v>
      </c>
      <c r="E7" s="7">
        <v>63.327442409649102</v>
      </c>
      <c r="F7" s="7">
        <v>23.2108618253658</v>
      </c>
      <c r="G7" s="7">
        <v>1.4608961182959901</v>
      </c>
      <c r="H7" s="7">
        <v>0.224914755805386</v>
      </c>
      <c r="M7" s="4" t="s">
        <v>95</v>
      </c>
      <c r="N7" s="18">
        <f>MAX(D7:D24,D25:D35,D36:D43,D44:D50,D51:D64,D65:D70,D71:D80,D81:D91)</f>
        <v>30.0129267609558</v>
      </c>
      <c r="O7" s="18">
        <f>MAX(E7:E24,E25:E35,E36:E43,E44:E50,E51:E64,E65:E70,E71:E80,E81:E91)</f>
        <v>68.244612510290196</v>
      </c>
      <c r="P7" s="18">
        <f>MAX(F7:F24,F25:F35,F36:F43,F44:F50,F51:F64,F65:F70,F71:F80,F81:F91)</f>
        <v>83.758725067283194</v>
      </c>
      <c r="Q7" s="18">
        <f>MAX(G7:G24,G25:G35,G36:G43,G44:G50,G51:G64,G65:G70,G71:G80,G81:G91)</f>
        <v>13.7599022404897</v>
      </c>
      <c r="R7" s="18">
        <f>MAX(H7:H24,H25:H35,H36:H43,H44:H50,H51:H64,H65:H70,H71:H80,H81:H91)</f>
        <v>6.5087604860414796</v>
      </c>
    </row>
    <row r="8" spans="1:25" ht="15">
      <c r="A8" s="5"/>
      <c r="B8" s="8" t="s">
        <v>6</v>
      </c>
      <c r="C8" s="7">
        <v>100</v>
      </c>
      <c r="D8" s="7">
        <v>5.3276141587604897</v>
      </c>
      <c r="E8" s="7">
        <v>42.123550562871998</v>
      </c>
      <c r="F8" s="7">
        <v>46.417154337529702</v>
      </c>
      <c r="G8" s="7">
        <v>5.8665763095580603</v>
      </c>
      <c r="H8" s="7">
        <v>0.26510463127974598</v>
      </c>
      <c r="M8" s="4" t="s">
        <v>96</v>
      </c>
      <c r="N8" s="18">
        <f>MIN(D7:D24,D25:D35,D36:D43,D44:D50,D51:D64,D65:D70,D71:D80,D81:D91)</f>
        <v>0</v>
      </c>
      <c r="O8" s="18">
        <f>MIN(E7:E24,E25:E35,E36:E43,E44:E50,E51:E64,E65:E70,E71:E80,E81:E91)</f>
        <v>6.9238028968090601</v>
      </c>
      <c r="P8" s="18">
        <f>MIN(F7:F24,F25:F35,F36:F43,F44:F50,F51:F64,F65:F70,F71:F80,F81:F91)</f>
        <v>3.2145173405016298</v>
      </c>
      <c r="Q8" s="18">
        <f>MIN(G7:G24,G25:G35,G36:G43,G44:G50,G51:G64,G65:G70,G71:G80,G81:G91)</f>
        <v>0</v>
      </c>
      <c r="R8" s="18">
        <f>MIN(H7:H24,H25:H35,H36:H43,H44:H50,H51:H64,H65:H70,H71:H80,H81:H91)</f>
        <v>0</v>
      </c>
    </row>
    <row r="9" spans="1:25" ht="15">
      <c r="A9" s="5"/>
      <c r="B9" s="8" t="s">
        <v>7</v>
      </c>
      <c r="C9" s="7">
        <v>100</v>
      </c>
      <c r="D9" s="7">
        <v>8.5057043715973908</v>
      </c>
      <c r="E9" s="7">
        <v>51.7636067647719</v>
      </c>
      <c r="F9" s="7">
        <v>37.697218944407602</v>
      </c>
      <c r="G9" s="7">
        <v>2.03346991922312</v>
      </c>
      <c r="H9" s="7">
        <v>0</v>
      </c>
      <c r="M9" t="s">
        <v>97</v>
      </c>
      <c r="N9" s="19">
        <f>(N7-N8)/7</f>
        <v>4.2875609658508287</v>
      </c>
      <c r="O9" s="19">
        <f>(O7-O8)/7</f>
        <v>8.7601156590687346</v>
      </c>
      <c r="P9" s="19">
        <f>(P7-P8)/7</f>
        <v>11.506315389540223</v>
      </c>
      <c r="Q9" s="19">
        <f>(Q7-Q8)/7</f>
        <v>1.965700320069957</v>
      </c>
      <c r="R9" s="19">
        <f>(R7-R8)/7</f>
        <v>0.92982292657735421</v>
      </c>
    </row>
    <row r="10" spans="1:25" ht="15">
      <c r="A10" s="5"/>
      <c r="B10" s="8" t="s">
        <v>8</v>
      </c>
      <c r="C10" s="7">
        <v>100</v>
      </c>
      <c r="D10" s="7">
        <v>4.1073243160215203</v>
      </c>
      <c r="E10" s="7">
        <v>44.104158163866998</v>
      </c>
      <c r="F10" s="7">
        <v>48.360067795699699</v>
      </c>
      <c r="G10" s="7">
        <v>2.7236720485953798</v>
      </c>
      <c r="H10" s="7">
        <v>0.704777675816319</v>
      </c>
      <c r="M10">
        <v>1</v>
      </c>
      <c r="N10">
        <f>COUNTIF(D$7:D$91,"&lt;="&amp;(N$8+N$9*$M10))</f>
        <v>18</v>
      </c>
      <c r="O10">
        <f>COUNTIF(E$7:E$91,"&lt;"&amp;(O$8+O$9*$M10))</f>
        <v>1</v>
      </c>
      <c r="P10">
        <f>COUNTIF(F$7:F$91,"&lt;"&amp;(P$8+P$9*$M10))</f>
        <v>2</v>
      </c>
      <c r="Q10">
        <f>COUNTIF(G$7:G$91,"&lt;"&amp;(Q$8+Q$9*$M10))</f>
        <v>28</v>
      </c>
      <c r="R10">
        <f>COUNTIF(H$7:H$91,"&lt;"&amp;(R$8+R$9*$M10))</f>
        <v>74</v>
      </c>
      <c r="U10" s="19">
        <f>N$8+N$9*$M10</f>
        <v>4.2875609658508287</v>
      </c>
      <c r="V10" s="19">
        <f>O$8+O$9*$M10</f>
        <v>15.683918555877796</v>
      </c>
      <c r="W10" s="19">
        <f t="shared" ref="W10:Y16" si="0">P$8+P$9*$M10</f>
        <v>14.720832730041852</v>
      </c>
      <c r="X10" s="19">
        <f t="shared" si="0"/>
        <v>1.965700320069957</v>
      </c>
      <c r="Y10" s="19">
        <f t="shared" si="0"/>
        <v>0.92982292657735421</v>
      </c>
    </row>
    <row r="11" spans="1:25" ht="15">
      <c r="A11" s="5"/>
      <c r="B11" s="8" t="s">
        <v>9</v>
      </c>
      <c r="C11" s="7">
        <v>100</v>
      </c>
      <c r="D11" s="7">
        <v>4.8101721352901103</v>
      </c>
      <c r="E11" s="7">
        <v>50.666767804715498</v>
      </c>
      <c r="F11" s="7">
        <v>41.802768024918898</v>
      </c>
      <c r="G11" s="7">
        <v>2.72029203507552</v>
      </c>
      <c r="H11" s="7">
        <v>0</v>
      </c>
      <c r="M11">
        <v>2</v>
      </c>
      <c r="N11">
        <f>COUNTIF(D$7:D$91,"&lt;="&amp;(N$8+N$9*$M11))-N10</f>
        <v>42</v>
      </c>
      <c r="O11">
        <f>COUNTIF(E$7:E$91,"&lt;"&amp;(O$8+O$9*$M11))-O10</f>
        <v>1</v>
      </c>
      <c r="P11">
        <f>COUNTIF(F$7:F$91,"&lt;"&amp;(P$8+P$9*$M11))-P10</f>
        <v>5</v>
      </c>
      <c r="Q11">
        <f>COUNTIF(G$7:G$91,"&lt;"&amp;(Q$8+Q$9*$M11))-Q10</f>
        <v>32</v>
      </c>
      <c r="R11">
        <f>COUNTIF(H$7:H$91,"&lt;"&amp;(R$8+R$9*$M11))-R10</f>
        <v>5</v>
      </c>
      <c r="U11" s="19">
        <f t="shared" ref="U11:U16" si="1">N$8+N$9*$M11</f>
        <v>8.5751219317016574</v>
      </c>
      <c r="V11" s="19">
        <f t="shared" ref="V11:V16" si="2">O$8+O$9*$M11</f>
        <v>24.44403421494653</v>
      </c>
      <c r="W11" s="19">
        <f t="shared" si="0"/>
        <v>26.227148119582075</v>
      </c>
      <c r="X11" s="19">
        <f t="shared" si="0"/>
        <v>3.931400640139914</v>
      </c>
      <c r="Y11" s="19">
        <f t="shared" si="0"/>
        <v>1.8596458531547084</v>
      </c>
    </row>
    <row r="12" spans="1:25" ht="15">
      <c r="A12" s="5"/>
      <c r="B12" s="8" t="s">
        <v>10</v>
      </c>
      <c r="C12" s="7">
        <v>100</v>
      </c>
      <c r="D12" s="7">
        <v>3.4661344871325901</v>
      </c>
      <c r="E12" s="7">
        <v>39.467670846492602</v>
      </c>
      <c r="F12" s="7">
        <v>55.507439448504599</v>
      </c>
      <c r="G12" s="7">
        <v>1.55875521787022</v>
      </c>
      <c r="H12" s="7">
        <v>0</v>
      </c>
      <c r="M12">
        <v>3</v>
      </c>
      <c r="N12">
        <f>COUNTIF(D$7:D$91,"&lt;="&amp;(N$8+N$9*$M12))-SUM(N10:N11)</f>
        <v>14</v>
      </c>
      <c r="O12">
        <f>COUNTIF(E$7:E$91,"&lt;"&amp;(O$8+O$9*$M12))-SUM(O10:O11)</f>
        <v>3</v>
      </c>
      <c r="P12">
        <f>COUNTIF(F$7:F$91,"&lt;"&amp;(P$8+P$9*$M12))-SUM(P10:P11)</f>
        <v>16</v>
      </c>
      <c r="Q12">
        <f>COUNTIF(G$7:G$91,"&lt;"&amp;(Q$8+Q$9*$M12))-SUM(Q10:Q11)</f>
        <v>13</v>
      </c>
      <c r="R12">
        <f>COUNTIF(H$7:H$91,"&lt;"&amp;(R$8+R$9*$M12))-SUM(R10:R11)</f>
        <v>4</v>
      </c>
      <c r="U12" s="19">
        <f t="shared" si="1"/>
        <v>12.862682897552485</v>
      </c>
      <c r="V12" s="19">
        <f t="shared" si="2"/>
        <v>33.204149874015265</v>
      </c>
      <c r="W12" s="19">
        <f t="shared" si="0"/>
        <v>37.733463509122302</v>
      </c>
      <c r="X12" s="19">
        <f t="shared" si="0"/>
        <v>5.8971009602098707</v>
      </c>
      <c r="Y12" s="19">
        <f t="shared" si="0"/>
        <v>2.7894687797320628</v>
      </c>
    </row>
    <row r="13" spans="1:25" ht="15">
      <c r="A13" s="5"/>
      <c r="B13" s="8" t="s">
        <v>11</v>
      </c>
      <c r="C13" s="7">
        <v>100</v>
      </c>
      <c r="D13" s="7">
        <v>11.6629706105387</v>
      </c>
      <c r="E13" s="7">
        <v>48.806185750820497</v>
      </c>
      <c r="F13" s="7">
        <v>37.296134720439298</v>
      </c>
      <c r="G13" s="7">
        <v>1.8226297224524699</v>
      </c>
      <c r="H13" s="7">
        <v>0.412079195748982</v>
      </c>
      <c r="M13">
        <v>4</v>
      </c>
      <c r="N13">
        <f>COUNTIF(D$7:D$91,"&lt;="&amp;(N$8+N$9*$M13))-SUM(N10:N12)</f>
        <v>7</v>
      </c>
      <c r="O13">
        <f>COUNTIF(E$7:E$91,"&lt;"&amp;(O$8+O$9*$M13))-SUM(O10:O12)</f>
        <v>16</v>
      </c>
      <c r="P13">
        <f>COUNTIF(F$7:F$91,"&lt;"&amp;(P$8+P$9*$M13))-SUM(P10:P12)</f>
        <v>49</v>
      </c>
      <c r="Q13">
        <f>COUNTIF(G$7:G$91,"&lt;"&amp;(Q$8+Q$9*$M13))-SUM(Q10:Q12)</f>
        <v>8</v>
      </c>
      <c r="R13">
        <f>COUNTIF(H$7:H$91,"&lt;"&amp;(R$8+R$9*$M13))-SUM(R10:R12)</f>
        <v>0</v>
      </c>
      <c r="U13" s="19">
        <f t="shared" si="1"/>
        <v>17.150243863403315</v>
      </c>
      <c r="V13" s="19">
        <f t="shared" si="2"/>
        <v>41.964265533083996</v>
      </c>
      <c r="W13" s="19">
        <f t="shared" si="0"/>
        <v>49.239778898662522</v>
      </c>
      <c r="X13" s="19">
        <f t="shared" si="0"/>
        <v>7.8628012802798279</v>
      </c>
      <c r="Y13" s="19">
        <f t="shared" si="0"/>
        <v>3.7192917063094169</v>
      </c>
    </row>
    <row r="14" spans="1:25" ht="15">
      <c r="A14" s="5"/>
      <c r="B14" s="8" t="s">
        <v>12</v>
      </c>
      <c r="C14" s="7">
        <v>100</v>
      </c>
      <c r="D14" s="7">
        <v>4.3957480188448201</v>
      </c>
      <c r="E14" s="7">
        <v>65.113696991769004</v>
      </c>
      <c r="F14" s="7">
        <v>28.643258778848601</v>
      </c>
      <c r="G14" s="7">
        <v>1.40212781141357</v>
      </c>
      <c r="H14" s="7">
        <v>0.44516839912395001</v>
      </c>
      <c r="M14">
        <v>5</v>
      </c>
      <c r="N14">
        <f>COUNTIF(D$7:D$91,"&lt;="&amp;(N$8+N$9*$M14))-SUM(N10:N13)</f>
        <v>1</v>
      </c>
      <c r="O14">
        <f>COUNTIF(E$7:E$91,"&lt;"&amp;(O$8+O$9*$M14))-SUM(O10:O13)</f>
        <v>40</v>
      </c>
      <c r="P14">
        <f>COUNTIF(F$7:F$91,"&lt;"&amp;(P$8+P$9*$M14))-SUM(P10:P13)</f>
        <v>10</v>
      </c>
      <c r="Q14">
        <f>COUNTIF(G$7:G$91,"&lt;"&amp;(Q$8+Q$9*$M14))-SUM(Q10:Q13)</f>
        <v>2</v>
      </c>
      <c r="R14">
        <f>COUNTIF(H$7:H$91,"&lt;"&amp;(R$8+R$9*$M14))-SUM(R10:R13)</f>
        <v>1</v>
      </c>
      <c r="U14" s="19">
        <f t="shared" si="1"/>
        <v>21.437804829254144</v>
      </c>
      <c r="V14" s="19">
        <f t="shared" si="2"/>
        <v>50.724381192152727</v>
      </c>
      <c r="W14" s="19">
        <f t="shared" si="0"/>
        <v>60.746094288202741</v>
      </c>
      <c r="X14" s="19">
        <f t="shared" si="0"/>
        <v>9.8285016003497852</v>
      </c>
      <c r="Y14" s="19">
        <f t="shared" si="0"/>
        <v>4.6491146328867714</v>
      </c>
    </row>
    <row r="15" spans="1:25" ht="15">
      <c r="A15" s="5"/>
      <c r="B15" s="8" t="s">
        <v>13</v>
      </c>
      <c r="C15" s="7">
        <v>100</v>
      </c>
      <c r="D15" s="7">
        <v>5.97749567097532</v>
      </c>
      <c r="E15" s="7">
        <v>44.521204413246501</v>
      </c>
      <c r="F15" s="7">
        <v>45.845806402143197</v>
      </c>
      <c r="G15" s="7">
        <v>3.65549351363499</v>
      </c>
      <c r="H15" s="7">
        <v>0</v>
      </c>
      <c r="M15">
        <v>6</v>
      </c>
      <c r="N15">
        <f>COUNTIF(D$7:D$91,"&lt;="&amp;(N$8+N$9*$M15))-SUM(N10:N14)</f>
        <v>1</v>
      </c>
      <c r="O15">
        <f>COUNTIF(E$7:E$91,"&lt;"&amp;(O$8+O$9*$M15))-SUM(O10:O14)</f>
        <v>17</v>
      </c>
      <c r="P15">
        <f>COUNTIF(F$7:F$91,"&lt;"&amp;(P$8+P$9*$M15))-SUM(P10:P14)</f>
        <v>2</v>
      </c>
      <c r="Q15">
        <f>COUNTIF(G$7:G$91,"&lt;"&amp;(Q$8+Q$9*$M15))-SUM(Q10:Q14)</f>
        <v>1</v>
      </c>
      <c r="R15">
        <f>COUNTIF(H$7:H$91,"&lt;"&amp;(R$8+R$9*$M15))-SUM(R10:R14)</f>
        <v>0</v>
      </c>
      <c r="U15" s="19">
        <f t="shared" si="1"/>
        <v>25.72536579510497</v>
      </c>
      <c r="V15" s="19">
        <f t="shared" si="2"/>
        <v>59.484496851221465</v>
      </c>
      <c r="W15" s="19">
        <f t="shared" si="0"/>
        <v>72.252409677742975</v>
      </c>
      <c r="X15" s="19">
        <f t="shared" si="0"/>
        <v>11.794201920419741</v>
      </c>
      <c r="Y15" s="19">
        <f t="shared" si="0"/>
        <v>5.5789375594641255</v>
      </c>
    </row>
    <row r="16" spans="1:25" ht="15">
      <c r="A16" s="5"/>
      <c r="B16" s="8" t="s">
        <v>14</v>
      </c>
      <c r="C16" s="7">
        <v>100</v>
      </c>
      <c r="D16" s="7">
        <v>7.5859976123463104</v>
      </c>
      <c r="E16" s="7">
        <v>43.667819714345498</v>
      </c>
      <c r="F16" s="7">
        <v>47.115113460404999</v>
      </c>
      <c r="G16" s="7">
        <v>1.1048171781181999</v>
      </c>
      <c r="H16" s="7">
        <v>0.52625203478496996</v>
      </c>
      <c r="M16">
        <v>7</v>
      </c>
      <c r="N16">
        <f>COUNTIF(D$7:D$91,"&lt;="&amp;(N$8+N$9*$M16))-SUM(N10:N15)</f>
        <v>2</v>
      </c>
      <c r="O16">
        <f>COUNTIF(E$7:E$91,"&lt;="&amp;(O$8+O$9*$M16))-SUM(O10:O15)</f>
        <v>7</v>
      </c>
      <c r="P16">
        <f>COUNTIF(F$7:F$91,"&lt;="&amp;(P$8+P$9*$M16))-SUM(P10:P15)</f>
        <v>1</v>
      </c>
      <c r="Q16">
        <f>COUNTIF(G$7:G$91,"&lt;="&amp;(Q$8+Q$9*$M16))-SUM(Q10:Q15)</f>
        <v>1</v>
      </c>
      <c r="R16">
        <f>COUNTIF(H$7:H$91,"&lt;="&amp;(R$8+R$9*$M16))-SUM(R10:R15)</f>
        <v>1</v>
      </c>
      <c r="U16" s="19">
        <f t="shared" si="1"/>
        <v>30.0129267609558</v>
      </c>
      <c r="V16" s="19">
        <f t="shared" si="2"/>
        <v>68.24461251029021</v>
      </c>
      <c r="W16" s="19">
        <f t="shared" si="0"/>
        <v>83.758725067283194</v>
      </c>
      <c r="X16" s="19">
        <f t="shared" si="0"/>
        <v>13.7599022404897</v>
      </c>
      <c r="Y16" s="19">
        <f t="shared" si="0"/>
        <v>6.5087604860414796</v>
      </c>
    </row>
    <row r="17" spans="1:8" ht="15">
      <c r="A17" s="5"/>
      <c r="B17" s="8" t="s">
        <v>15</v>
      </c>
      <c r="C17" s="7">
        <v>100</v>
      </c>
      <c r="D17" s="7">
        <v>4.2176387537027598</v>
      </c>
      <c r="E17" s="7">
        <v>36.357714352014703</v>
      </c>
      <c r="F17" s="7">
        <v>56.106630950491301</v>
      </c>
      <c r="G17" s="7">
        <v>3.3180159437912198</v>
      </c>
      <c r="H17" s="7">
        <v>0</v>
      </c>
    </row>
    <row r="18" spans="1:8" ht="15">
      <c r="A18" s="5"/>
      <c r="B18" s="8" t="s">
        <v>16</v>
      </c>
      <c r="C18" s="7">
        <v>100</v>
      </c>
      <c r="D18" s="7">
        <v>15.8999287991633</v>
      </c>
      <c r="E18" s="7">
        <v>41.095643805669503</v>
      </c>
      <c r="F18" s="7">
        <v>40.885913477903998</v>
      </c>
      <c r="G18" s="7">
        <v>2.1185139172632401</v>
      </c>
      <c r="H18" s="7">
        <v>0</v>
      </c>
    </row>
    <row r="19" spans="1:8" ht="15">
      <c r="A19" s="5"/>
      <c r="B19" s="8" t="s">
        <v>17</v>
      </c>
      <c r="C19" s="7">
        <v>100</v>
      </c>
      <c r="D19" s="7">
        <v>3.5110216201456201</v>
      </c>
      <c r="E19" s="7">
        <v>34.766950760028998</v>
      </c>
      <c r="F19" s="7">
        <v>58.140584155343802</v>
      </c>
      <c r="G19" s="7">
        <v>3.58144346448164</v>
      </c>
      <c r="H19" s="7">
        <v>0</v>
      </c>
    </row>
    <row r="20" spans="1:8" ht="15">
      <c r="A20" s="5"/>
      <c r="B20" s="8" t="s">
        <v>18</v>
      </c>
      <c r="C20" s="7">
        <v>100</v>
      </c>
      <c r="D20" s="7">
        <v>4.3501596528598698</v>
      </c>
      <c r="E20" s="7">
        <v>51.919406373021303</v>
      </c>
      <c r="F20" s="7">
        <v>38.217344828355799</v>
      </c>
      <c r="G20" s="7">
        <v>5.5130891457630602</v>
      </c>
      <c r="H20" s="7">
        <v>0</v>
      </c>
    </row>
    <row r="21" spans="1:8" ht="15">
      <c r="A21" s="5"/>
      <c r="B21" s="8" t="s">
        <v>19</v>
      </c>
      <c r="C21" s="7">
        <v>100</v>
      </c>
      <c r="D21" s="7">
        <v>6.9133281683609997</v>
      </c>
      <c r="E21" s="7">
        <v>40.903121946196499</v>
      </c>
      <c r="F21" s="7">
        <v>48.292808335586002</v>
      </c>
      <c r="G21" s="7">
        <v>3.8907415498564699</v>
      </c>
      <c r="H21" s="7">
        <v>0</v>
      </c>
    </row>
    <row r="22" spans="1:8" ht="15">
      <c r="A22" s="5"/>
      <c r="B22" s="8" t="s">
        <v>20</v>
      </c>
      <c r="C22" s="7">
        <v>100</v>
      </c>
      <c r="D22" s="7">
        <v>5.2285486498006302</v>
      </c>
      <c r="E22" s="7">
        <v>43.8151694176671</v>
      </c>
      <c r="F22" s="7">
        <v>47.153810170987398</v>
      </c>
      <c r="G22" s="7">
        <v>3.4225179168314899</v>
      </c>
      <c r="H22" s="7">
        <v>0.37995384471341798</v>
      </c>
    </row>
    <row r="23" spans="1:8" ht="15">
      <c r="A23" s="5"/>
      <c r="B23" s="8" t="s">
        <v>21</v>
      </c>
      <c r="C23" s="7">
        <v>100</v>
      </c>
      <c r="D23" s="7">
        <v>4.4596615982740504</v>
      </c>
      <c r="E23" s="7">
        <v>45.561517510984601</v>
      </c>
      <c r="F23" s="7">
        <v>44.411880223590302</v>
      </c>
      <c r="G23" s="7">
        <v>4.7259713928434399</v>
      </c>
      <c r="H23" s="7">
        <v>0.84096927430759905</v>
      </c>
    </row>
    <row r="24" spans="1:8" ht="15">
      <c r="A24" s="5"/>
      <c r="B24" s="8" t="s">
        <v>22</v>
      </c>
      <c r="C24" s="7">
        <v>100</v>
      </c>
      <c r="D24" s="7">
        <v>21.251482225699899</v>
      </c>
      <c r="E24" s="7">
        <v>46.229638886350898</v>
      </c>
      <c r="F24" s="7">
        <v>30.952147690245098</v>
      </c>
      <c r="G24" s="7">
        <v>1.3140377131719401</v>
      </c>
      <c r="H24" s="7">
        <v>0.25269348453207502</v>
      </c>
    </row>
    <row r="25" spans="1:8" ht="15">
      <c r="A25" s="5"/>
      <c r="B25" s="8" t="s">
        <v>23</v>
      </c>
      <c r="C25" s="7">
        <v>100</v>
      </c>
      <c r="D25" s="7">
        <v>4.4300255399645199</v>
      </c>
      <c r="E25" s="7">
        <v>48.522498747649102</v>
      </c>
      <c r="F25" s="7">
        <v>40.153282796887197</v>
      </c>
      <c r="G25" s="7">
        <v>6.3335626761613497</v>
      </c>
      <c r="H25" s="7">
        <v>0.56063023933784994</v>
      </c>
    </row>
    <row r="26" spans="1:8" ht="15">
      <c r="A26" s="5"/>
      <c r="B26" s="8" t="s">
        <v>24</v>
      </c>
      <c r="C26" s="7">
        <v>100</v>
      </c>
      <c r="D26" s="7">
        <v>5.9967998541328402</v>
      </c>
      <c r="E26" s="7">
        <v>47.679943956630403</v>
      </c>
      <c r="F26" s="7">
        <v>32.426080764737499</v>
      </c>
      <c r="G26" s="7">
        <v>7.3884149384577196</v>
      </c>
      <c r="H26" s="7">
        <v>6.5087604860414796</v>
      </c>
    </row>
    <row r="27" spans="1:8" ht="22.5">
      <c r="A27" s="5"/>
      <c r="B27" s="9" t="s">
        <v>25</v>
      </c>
      <c r="C27" s="7">
        <v>100</v>
      </c>
      <c r="D27" s="7">
        <v>13.6790263899119</v>
      </c>
      <c r="E27" s="7">
        <v>36.5612923532926</v>
      </c>
      <c r="F27" s="7">
        <v>43.325230896488002</v>
      </c>
      <c r="G27" s="7">
        <v>4.4166704631913101</v>
      </c>
      <c r="H27" s="7">
        <v>2.0177798971162102</v>
      </c>
    </row>
    <row r="28" spans="1:8" ht="15">
      <c r="A28" s="5"/>
      <c r="B28" s="8" t="s">
        <v>26</v>
      </c>
      <c r="C28" s="7">
        <v>100</v>
      </c>
      <c r="D28" s="7">
        <v>0</v>
      </c>
      <c r="E28" s="7">
        <v>6.9238028968090601</v>
      </c>
      <c r="F28" s="7">
        <v>83.758725067283194</v>
      </c>
      <c r="G28" s="7">
        <v>9.3174720359077199</v>
      </c>
      <c r="H28" s="7">
        <v>0</v>
      </c>
    </row>
    <row r="29" spans="1:8" ht="15">
      <c r="A29" s="5"/>
      <c r="B29" s="8" t="s">
        <v>27</v>
      </c>
      <c r="C29" s="7">
        <v>100</v>
      </c>
      <c r="D29" s="7">
        <v>10.230841313484699</v>
      </c>
      <c r="E29" s="7">
        <v>48.547284977777302</v>
      </c>
      <c r="F29" s="7">
        <v>37.775268419929297</v>
      </c>
      <c r="G29" s="7">
        <v>2.9184956083726199</v>
      </c>
      <c r="H29" s="7">
        <v>0.52810968043610396</v>
      </c>
    </row>
    <row r="30" spans="1:8" ht="15">
      <c r="A30" s="5"/>
      <c r="B30" s="8" t="s">
        <v>28</v>
      </c>
      <c r="C30" s="7">
        <v>100</v>
      </c>
      <c r="D30" s="7">
        <v>6.6796242724390398</v>
      </c>
      <c r="E30" s="7">
        <v>43.241149915052603</v>
      </c>
      <c r="F30" s="7">
        <v>47.743963178156598</v>
      </c>
      <c r="G30" s="7">
        <v>2.1240466924730002</v>
      </c>
      <c r="H30" s="7">
        <v>0.21121594187873199</v>
      </c>
    </row>
    <row r="31" spans="1:8" ht="15">
      <c r="A31" s="5"/>
      <c r="B31" s="8" t="s">
        <v>29</v>
      </c>
      <c r="C31" s="7">
        <v>100</v>
      </c>
      <c r="D31" s="7">
        <v>2.8206957990666699</v>
      </c>
      <c r="E31" s="7">
        <v>41.779149189399099</v>
      </c>
      <c r="F31" s="7">
        <v>52.173229343656899</v>
      </c>
      <c r="G31" s="7">
        <v>3.0496890287213798</v>
      </c>
      <c r="H31" s="7">
        <v>0.17723663915587901</v>
      </c>
    </row>
    <row r="32" spans="1:8" ht="15">
      <c r="A32" s="5"/>
      <c r="B32" s="8" t="s">
        <v>30</v>
      </c>
      <c r="C32" s="7">
        <v>100</v>
      </c>
      <c r="D32" s="7">
        <v>7.7378068528505404</v>
      </c>
      <c r="E32" s="7">
        <v>51.966787482012002</v>
      </c>
      <c r="F32" s="7">
        <v>39.592441675772001</v>
      </c>
      <c r="G32" s="7">
        <v>0.70296398936545301</v>
      </c>
      <c r="H32" s="7">
        <v>0</v>
      </c>
    </row>
    <row r="33" spans="1:20" ht="15">
      <c r="A33" s="5"/>
      <c r="B33" s="8" t="s">
        <v>31</v>
      </c>
      <c r="C33" s="7">
        <v>100</v>
      </c>
      <c r="D33" s="7">
        <v>1.9491153088386499</v>
      </c>
      <c r="E33" s="7">
        <v>44.954970745255203</v>
      </c>
      <c r="F33" s="7">
        <v>46.253796757841997</v>
      </c>
      <c r="G33" s="7">
        <v>5.7784794778667603</v>
      </c>
      <c r="H33" s="7">
        <v>1.0636377101974199</v>
      </c>
    </row>
    <row r="34" spans="1:20" ht="15">
      <c r="A34" s="5"/>
      <c r="B34" s="8" t="s">
        <v>32</v>
      </c>
      <c r="C34" s="7">
        <v>100</v>
      </c>
      <c r="D34" s="7">
        <v>2.6816977409527998</v>
      </c>
      <c r="E34" s="7">
        <v>30.970184108165</v>
      </c>
      <c r="F34" s="7">
        <v>61.241200606607798</v>
      </c>
      <c r="G34" s="7">
        <v>4.7019065571536398</v>
      </c>
      <c r="H34" s="7">
        <v>0.40501098712082301</v>
      </c>
    </row>
    <row r="35" spans="1:20" ht="15">
      <c r="A35" s="5"/>
      <c r="B35" s="8" t="s">
        <v>33</v>
      </c>
      <c r="C35" s="7">
        <v>100</v>
      </c>
      <c r="D35" s="7">
        <v>9.2636792302008999</v>
      </c>
      <c r="E35" s="7">
        <v>52.792417656997202</v>
      </c>
      <c r="F35" s="7">
        <v>37.189097880151301</v>
      </c>
      <c r="G35" s="7">
        <v>0.68727207018201497</v>
      </c>
      <c r="H35" s="7">
        <v>6.7533162468634195E-2</v>
      </c>
    </row>
    <row r="36" spans="1:20" ht="15">
      <c r="A36" s="5"/>
      <c r="B36" s="8" t="s">
        <v>34</v>
      </c>
      <c r="C36" s="7">
        <v>100</v>
      </c>
      <c r="D36" s="7">
        <v>11.5841930448904</v>
      </c>
      <c r="E36" s="7">
        <v>61.716132317602501</v>
      </c>
      <c r="F36" s="7">
        <v>25.946601261831098</v>
      </c>
      <c r="G36" s="7">
        <v>0.75307337567598598</v>
      </c>
      <c r="H36" s="7">
        <v>0</v>
      </c>
      <c r="O36" t="s">
        <v>98</v>
      </c>
    </row>
    <row r="37" spans="1:20" ht="15">
      <c r="A37" s="5"/>
      <c r="B37" s="8" t="s">
        <v>35</v>
      </c>
      <c r="C37" s="7">
        <v>100</v>
      </c>
      <c r="D37" s="7">
        <v>1.8115106716840601</v>
      </c>
      <c r="E37" s="7">
        <v>56.7960173512976</v>
      </c>
      <c r="F37" s="7">
        <v>39.7636754821105</v>
      </c>
      <c r="G37" s="7">
        <v>1.62879649490784</v>
      </c>
      <c r="H37" s="7">
        <v>0</v>
      </c>
      <c r="N37" t="s">
        <v>104</v>
      </c>
    </row>
    <row r="38" spans="1:20" ht="15">
      <c r="A38" s="5"/>
      <c r="B38" s="8" t="s">
        <v>36</v>
      </c>
      <c r="C38" s="7">
        <v>100</v>
      </c>
      <c r="D38" s="7">
        <v>8.6338204796964906</v>
      </c>
      <c r="E38" s="7">
        <v>50.325366233903402</v>
      </c>
      <c r="F38" s="7">
        <v>38.130014283243497</v>
      </c>
      <c r="G38" s="7">
        <v>2.8248039446058799</v>
      </c>
      <c r="H38" s="7">
        <v>8.5995058550746101E-2</v>
      </c>
    </row>
    <row r="39" spans="1:20" ht="15">
      <c r="A39" s="5"/>
      <c r="B39" s="8" t="s">
        <v>37</v>
      </c>
      <c r="C39" s="7">
        <v>100</v>
      </c>
      <c r="D39" s="7">
        <v>6.9626666094433904</v>
      </c>
      <c r="E39" s="7">
        <v>50.495830318010299</v>
      </c>
      <c r="F39" s="7">
        <v>40.694444055357202</v>
      </c>
      <c r="G39" s="7">
        <v>1.56080993048279</v>
      </c>
      <c r="H39" s="7">
        <v>0.286249086706242</v>
      </c>
    </row>
    <row r="40" spans="1:20" ht="15">
      <c r="A40" s="5"/>
      <c r="B40" s="8" t="s">
        <v>38</v>
      </c>
      <c r="C40" s="7">
        <v>100</v>
      </c>
      <c r="D40" s="7">
        <v>1.7650377629865901</v>
      </c>
      <c r="E40" s="7">
        <v>42.394979010437297</v>
      </c>
      <c r="F40" s="7">
        <v>50.149941957523502</v>
      </c>
      <c r="G40" s="7">
        <v>5.5737830838578004</v>
      </c>
      <c r="H40" s="7">
        <v>0.116258185194794</v>
      </c>
    </row>
    <row r="41" spans="1:20" ht="15">
      <c r="A41" s="5"/>
      <c r="B41" s="8" t="s">
        <v>39</v>
      </c>
      <c r="C41" s="7">
        <v>100</v>
      </c>
      <c r="D41" s="7">
        <v>6.6189261006615601</v>
      </c>
      <c r="E41" s="7">
        <v>56.728522883425597</v>
      </c>
      <c r="F41" s="7">
        <v>29.995511894651301</v>
      </c>
      <c r="G41" s="7">
        <v>4.5660338437661698</v>
      </c>
      <c r="H41" s="7">
        <v>2.0910052774953298</v>
      </c>
    </row>
    <row r="42" spans="1:20" ht="15">
      <c r="A42" s="5"/>
      <c r="B42" s="8" t="s">
        <v>40</v>
      </c>
      <c r="C42" s="7">
        <v>100</v>
      </c>
      <c r="D42" s="7">
        <v>5.3838259606777896</v>
      </c>
      <c r="E42" s="7">
        <v>44.711091540998403</v>
      </c>
      <c r="F42" s="7">
        <v>47.466357865637299</v>
      </c>
      <c r="G42" s="7">
        <v>2.25107623744436</v>
      </c>
      <c r="H42" s="7">
        <v>0.18764839524216601</v>
      </c>
    </row>
    <row r="43" spans="1:20" ht="15">
      <c r="A43" s="5"/>
      <c r="B43" s="8" t="s">
        <v>41</v>
      </c>
      <c r="C43" s="7">
        <v>100</v>
      </c>
      <c r="D43" s="7">
        <v>3.7204322670183299</v>
      </c>
      <c r="E43" s="7">
        <v>52.920598424342401</v>
      </c>
      <c r="F43" s="7">
        <v>43.358969308639303</v>
      </c>
      <c r="G43" s="7">
        <v>0</v>
      </c>
      <c r="H43" s="7">
        <v>0</v>
      </c>
      <c r="O43" s="21" t="s">
        <v>103</v>
      </c>
    </row>
    <row r="44" spans="1:20" ht="15">
      <c r="A44" s="5"/>
      <c r="B44" s="8" t="s">
        <v>42</v>
      </c>
      <c r="C44" s="7">
        <v>100</v>
      </c>
      <c r="D44" s="7">
        <v>4.6894619740067496</v>
      </c>
      <c r="E44" s="7">
        <v>59.467902012188098</v>
      </c>
      <c r="F44" s="7">
        <v>35.464297802358601</v>
      </c>
      <c r="G44" s="7">
        <v>0.23463982011609399</v>
      </c>
      <c r="H44" s="7">
        <v>0.14369839133039899</v>
      </c>
    </row>
    <row r="45" spans="1:20" ht="15">
      <c r="A45" s="5"/>
      <c r="B45" s="8" t="s">
        <v>43</v>
      </c>
      <c r="C45" s="7">
        <v>100</v>
      </c>
      <c r="D45" s="7">
        <v>30.0129267609558</v>
      </c>
      <c r="E45" s="7">
        <v>66.772555898542606</v>
      </c>
      <c r="F45" s="7">
        <v>3.2145173405016298</v>
      </c>
      <c r="G45" s="7">
        <v>0</v>
      </c>
      <c r="H45" s="7">
        <v>0</v>
      </c>
    </row>
    <row r="46" spans="1:20" ht="23.25" thickBot="1">
      <c r="A46" s="5"/>
      <c r="B46" s="9" t="s">
        <v>44</v>
      </c>
      <c r="C46" s="7">
        <v>100</v>
      </c>
      <c r="D46" s="7">
        <v>3.1536616927518399</v>
      </c>
      <c r="E46" s="7">
        <v>67.9268418441725</v>
      </c>
      <c r="F46" s="7">
        <v>28.600817467349898</v>
      </c>
      <c r="G46" s="7">
        <v>0.31867899572574598</v>
      </c>
      <c r="H46" s="7">
        <v>0</v>
      </c>
    </row>
    <row r="47" spans="1:20" ht="22.5">
      <c r="A47" s="5"/>
      <c r="B47" s="9" t="s">
        <v>45</v>
      </c>
      <c r="C47" s="7">
        <v>100</v>
      </c>
      <c r="D47" s="7">
        <v>8.1512988412493108</v>
      </c>
      <c r="E47" s="7">
        <v>60.807580466207</v>
      </c>
      <c r="F47" s="7">
        <v>24.616385316212</v>
      </c>
      <c r="G47" s="7">
        <v>5.6830743185786297</v>
      </c>
      <c r="H47" s="7">
        <v>0.74166105775309599</v>
      </c>
      <c r="O47" s="48" t="s">
        <v>158</v>
      </c>
      <c r="P47" s="50" t="s">
        <v>0</v>
      </c>
      <c r="Q47" s="50" t="s">
        <v>1</v>
      </c>
      <c r="R47" s="50" t="s">
        <v>157</v>
      </c>
      <c r="S47" s="50" t="s">
        <v>3</v>
      </c>
      <c r="T47" s="50" t="s">
        <v>4</v>
      </c>
    </row>
    <row r="48" spans="1:20" ht="22.5">
      <c r="A48" s="5"/>
      <c r="B48" s="9" t="s">
        <v>46</v>
      </c>
      <c r="C48" s="7">
        <v>100</v>
      </c>
      <c r="D48" s="7">
        <v>3.4737403629067698</v>
      </c>
      <c r="E48" s="7">
        <v>34.627855708945397</v>
      </c>
      <c r="F48" s="7">
        <v>57.725997964535303</v>
      </c>
      <c r="G48" s="7">
        <v>4.17240596361248</v>
      </c>
      <c r="H48" s="7">
        <v>0</v>
      </c>
      <c r="O48" s="48" t="s">
        <v>108</v>
      </c>
      <c r="P48" s="48">
        <v>7.7229078501835318</v>
      </c>
      <c r="Q48" s="48">
        <v>46.477993891898166</v>
      </c>
      <c r="R48" s="48">
        <v>41.959111677198408</v>
      </c>
      <c r="S48" s="48">
        <v>3.3669231727314841</v>
      </c>
      <c r="T48" s="48">
        <v>0.47306340798840768</v>
      </c>
    </row>
    <row r="49" spans="1:20" ht="15">
      <c r="A49" s="5"/>
      <c r="B49" s="8" t="s">
        <v>47</v>
      </c>
      <c r="C49" s="7">
        <v>100</v>
      </c>
      <c r="D49" s="7">
        <v>25.727373086835001</v>
      </c>
      <c r="E49" s="7">
        <v>68.244612510290196</v>
      </c>
      <c r="F49" s="7">
        <v>6.0280144028747902</v>
      </c>
      <c r="G49" s="7">
        <v>0</v>
      </c>
      <c r="H49" s="7">
        <v>0</v>
      </c>
      <c r="O49" s="48" t="s">
        <v>140</v>
      </c>
      <c r="P49" s="48">
        <v>0.56865488737731085</v>
      </c>
      <c r="Q49" s="48">
        <v>1.0652230080603209</v>
      </c>
      <c r="R49" s="48">
        <v>1.2477668185872064</v>
      </c>
      <c r="S49" s="48">
        <v>0.26851873265679921</v>
      </c>
      <c r="T49" s="48">
        <v>0.10082007890209868</v>
      </c>
    </row>
    <row r="50" spans="1:20" ht="15">
      <c r="A50" s="5"/>
      <c r="B50" s="8" t="s">
        <v>48</v>
      </c>
      <c r="C50" s="7">
        <v>100</v>
      </c>
      <c r="D50" s="7">
        <v>2.3550474181235201</v>
      </c>
      <c r="E50" s="7">
        <v>53.412725399823003</v>
      </c>
      <c r="F50" s="7">
        <v>42.586574203041003</v>
      </c>
      <c r="G50" s="7">
        <v>1.6456529790124601</v>
      </c>
      <c r="H50" s="7">
        <v>0</v>
      </c>
      <c r="O50" s="48" t="s">
        <v>109</v>
      </c>
      <c r="P50" s="48">
        <v>5.9967998541328402</v>
      </c>
      <c r="Q50" s="48">
        <v>46.642039002548003</v>
      </c>
      <c r="R50" s="48">
        <v>42.818689492717901</v>
      </c>
      <c r="S50" s="48">
        <v>2.9100965401985799</v>
      </c>
      <c r="T50" s="48">
        <v>0.18104922384355601</v>
      </c>
    </row>
    <row r="51" spans="1:20" ht="15">
      <c r="A51" s="5"/>
      <c r="B51" s="9" t="s">
        <v>49</v>
      </c>
      <c r="C51" s="7">
        <v>100</v>
      </c>
      <c r="D51" s="7">
        <v>10.0508303410853</v>
      </c>
      <c r="E51" s="7">
        <v>49.980727671619597</v>
      </c>
      <c r="F51" s="7">
        <v>36.477436460876604</v>
      </c>
      <c r="G51" s="7">
        <v>3.3476447480993601</v>
      </c>
      <c r="H51" s="7">
        <v>0.143360778319153</v>
      </c>
      <c r="O51" s="48" t="s">
        <v>107</v>
      </c>
      <c r="P51" s="48" t="e">
        <v>#N/A</v>
      </c>
      <c r="Q51" s="48" t="e">
        <v>#N/A</v>
      </c>
      <c r="R51" s="48" t="e">
        <v>#N/A</v>
      </c>
      <c r="S51" s="48">
        <v>0</v>
      </c>
      <c r="T51" s="48">
        <v>0</v>
      </c>
    </row>
    <row r="52" spans="1:20" ht="15">
      <c r="A52" s="5"/>
      <c r="B52" s="9" t="s">
        <v>50</v>
      </c>
      <c r="C52" s="7">
        <v>100</v>
      </c>
      <c r="D52" s="7">
        <v>5.51854487169705</v>
      </c>
      <c r="E52" s="7">
        <v>39.4407221238096</v>
      </c>
      <c r="F52" s="7">
        <v>47.725157065729299</v>
      </c>
      <c r="G52" s="7">
        <v>6.8464731375994203</v>
      </c>
      <c r="H52" s="7">
        <v>0.46910280116466602</v>
      </c>
      <c r="O52" s="48" t="s">
        <v>141</v>
      </c>
      <c r="P52" s="48">
        <v>5.2427390150319972</v>
      </c>
      <c r="Q52" s="48">
        <v>9.8208708797433886</v>
      </c>
      <c r="R52" s="48">
        <v>11.503841656299658</v>
      </c>
      <c r="S52" s="48">
        <v>2.4756203933453036</v>
      </c>
      <c r="T52" s="48">
        <v>0.92951519962567541</v>
      </c>
    </row>
    <row r="53" spans="1:20" ht="15">
      <c r="A53" s="5"/>
      <c r="B53" s="9" t="s">
        <v>51</v>
      </c>
      <c r="C53" s="7">
        <v>100</v>
      </c>
      <c r="D53" s="7">
        <v>15.060014111758701</v>
      </c>
      <c r="E53" s="7">
        <v>36.900597838604</v>
      </c>
      <c r="F53" s="7">
        <v>45.970764465950701</v>
      </c>
      <c r="G53" s="7">
        <v>1.7471661798900799</v>
      </c>
      <c r="H53" s="7">
        <v>0.32145740379653598</v>
      </c>
      <c r="O53" s="48" t="s">
        <v>142</v>
      </c>
      <c r="P53" s="48">
        <v>27.486312379738678</v>
      </c>
      <c r="Q53" s="48">
        <v>96.449504836591672</v>
      </c>
      <c r="R53" s="48">
        <v>132.33837285321525</v>
      </c>
      <c r="S53" s="48">
        <v>6.1286963319471548</v>
      </c>
      <c r="T53" s="48">
        <v>0.86399850633515929</v>
      </c>
    </row>
    <row r="54" spans="1:20" ht="15">
      <c r="A54" s="5"/>
      <c r="B54" s="9" t="s">
        <v>52</v>
      </c>
      <c r="C54" s="7">
        <v>100</v>
      </c>
      <c r="D54" s="7">
        <v>14.076125018218701</v>
      </c>
      <c r="E54" s="7">
        <v>52.1442687933258</v>
      </c>
      <c r="F54" s="7">
        <v>33.138699134787402</v>
      </c>
      <c r="G54" s="7">
        <v>0.61955273813491896</v>
      </c>
      <c r="H54" s="7">
        <v>2.1354315533082799E-2</v>
      </c>
      <c r="O54" s="48" t="s">
        <v>143</v>
      </c>
      <c r="P54" s="48">
        <v>4.6776391159680184</v>
      </c>
      <c r="Q54" s="48">
        <v>3.2686188238525014</v>
      </c>
      <c r="R54" s="48">
        <v>3.3678240092699858</v>
      </c>
      <c r="S54" s="48">
        <v>3.2806730409429297</v>
      </c>
      <c r="T54" s="48">
        <v>22.759266515023839</v>
      </c>
    </row>
    <row r="55" spans="1:20" ht="15">
      <c r="A55" s="5"/>
      <c r="B55" s="9" t="s">
        <v>53</v>
      </c>
      <c r="C55" s="7">
        <v>100</v>
      </c>
      <c r="D55" s="7">
        <v>5.9013966862019096</v>
      </c>
      <c r="E55" s="7">
        <v>47.239367336121099</v>
      </c>
      <c r="F55" s="7">
        <v>43.597771493676298</v>
      </c>
      <c r="G55" s="7">
        <v>3.18559069503603</v>
      </c>
      <c r="H55" s="7">
        <v>7.5873788964712197E-2</v>
      </c>
      <c r="O55" s="48" t="s">
        <v>144</v>
      </c>
      <c r="P55" s="48">
        <v>1.9057405385297426</v>
      </c>
      <c r="Q55" s="48">
        <v>-0.78569442358417541</v>
      </c>
      <c r="R55" s="48">
        <v>-0.25962173345728007</v>
      </c>
      <c r="S55" s="48">
        <v>1.4938865604215998</v>
      </c>
      <c r="T55" s="48">
        <v>4.2588781076820439</v>
      </c>
    </row>
    <row r="56" spans="1:20" ht="15">
      <c r="A56" s="5"/>
      <c r="B56" s="9" t="s">
        <v>54</v>
      </c>
      <c r="C56" s="7">
        <v>100</v>
      </c>
      <c r="D56" s="7">
        <v>12.8324121545081</v>
      </c>
      <c r="E56" s="7">
        <v>49.903901619200496</v>
      </c>
      <c r="F56" s="7">
        <v>35.385175048216198</v>
      </c>
      <c r="G56" s="7">
        <v>1.8785111780752</v>
      </c>
      <c r="H56" s="7">
        <v>0</v>
      </c>
      <c r="O56" s="48" t="s">
        <v>145</v>
      </c>
      <c r="P56" s="48">
        <v>30.0129267609558</v>
      </c>
      <c r="Q56" s="48">
        <v>61.320809613481138</v>
      </c>
      <c r="R56" s="48">
        <v>80.544207726781565</v>
      </c>
      <c r="S56" s="48">
        <v>13.7599022404897</v>
      </c>
      <c r="T56" s="48">
        <v>6.5087604860414796</v>
      </c>
    </row>
    <row r="57" spans="1:20" ht="15">
      <c r="A57" s="5"/>
      <c r="B57" s="9" t="s">
        <v>55</v>
      </c>
      <c r="C57" s="7">
        <v>100</v>
      </c>
      <c r="D57" s="7">
        <v>5.76183207477537</v>
      </c>
      <c r="E57" s="7">
        <v>52.911906848855899</v>
      </c>
      <c r="F57" s="7">
        <v>36.626123775642597</v>
      </c>
      <c r="G57" s="7">
        <v>3.04019793830828</v>
      </c>
      <c r="H57" s="7">
        <v>1.65993936241787</v>
      </c>
      <c r="O57" s="48" t="s">
        <v>146</v>
      </c>
      <c r="P57" s="48">
        <v>0</v>
      </c>
      <c r="Q57" s="48">
        <v>6.9238028968090601</v>
      </c>
      <c r="R57" s="48">
        <v>3.2145173405016298</v>
      </c>
      <c r="S57" s="48">
        <v>0</v>
      </c>
      <c r="T57" s="48">
        <v>0</v>
      </c>
    </row>
    <row r="58" spans="1:20" ht="15">
      <c r="A58" s="5"/>
      <c r="B58" s="9" t="s">
        <v>56</v>
      </c>
      <c r="C58" s="7">
        <v>100</v>
      </c>
      <c r="D58" s="7">
        <v>3.18568406070181</v>
      </c>
      <c r="E58" s="7">
        <v>51.580141802182197</v>
      </c>
      <c r="F58" s="7">
        <v>41.241533377509697</v>
      </c>
      <c r="G58" s="7">
        <v>3.9926407596062998</v>
      </c>
      <c r="H58" s="7">
        <v>0</v>
      </c>
      <c r="O58" s="48" t="s">
        <v>147</v>
      </c>
      <c r="P58" s="48">
        <v>30.0129267609558</v>
      </c>
      <c r="Q58" s="48">
        <v>68.244612510290196</v>
      </c>
      <c r="R58" s="48">
        <v>83.758725067283194</v>
      </c>
      <c r="S58" s="48">
        <v>13.7599022404897</v>
      </c>
      <c r="T58" s="48">
        <v>6.5087604860414796</v>
      </c>
    </row>
    <row r="59" spans="1:20" ht="15">
      <c r="A59" s="5"/>
      <c r="B59" s="9" t="s">
        <v>57</v>
      </c>
      <c r="C59" s="7">
        <v>100</v>
      </c>
      <c r="D59" s="7">
        <v>6.0186677775900197</v>
      </c>
      <c r="E59" s="7">
        <v>43.303759211812903</v>
      </c>
      <c r="F59" s="7">
        <v>48.638410937636799</v>
      </c>
      <c r="G59" s="7">
        <v>1.7312514080944199</v>
      </c>
      <c r="H59" s="7">
        <v>0.307910664865784</v>
      </c>
      <c r="O59" s="48" t="s">
        <v>148</v>
      </c>
      <c r="P59" s="48">
        <v>656.44716726560023</v>
      </c>
      <c r="Q59" s="48">
        <v>3950.6294808113439</v>
      </c>
      <c r="R59" s="48">
        <v>3566.5244925618649</v>
      </c>
      <c r="S59" s="48">
        <v>286.18846968217616</v>
      </c>
      <c r="T59" s="48">
        <v>40.210389679014654</v>
      </c>
    </row>
    <row r="60" spans="1:20" ht="15.75" thickBot="1">
      <c r="A60" s="5"/>
      <c r="B60" s="9" t="s">
        <v>58</v>
      </c>
      <c r="C60" s="7">
        <v>100</v>
      </c>
      <c r="D60" s="7">
        <v>7.1877475240278397</v>
      </c>
      <c r="E60" s="7">
        <v>46.427319018910197</v>
      </c>
      <c r="F60" s="7">
        <v>43.304699253002397</v>
      </c>
      <c r="G60" s="7">
        <v>2.6231694147361599</v>
      </c>
      <c r="H60" s="7">
        <v>0.45706478932337802</v>
      </c>
      <c r="O60" s="49" t="s">
        <v>149</v>
      </c>
      <c r="P60" s="49">
        <v>85</v>
      </c>
      <c r="Q60" s="49">
        <v>85</v>
      </c>
      <c r="R60" s="49">
        <v>85</v>
      </c>
      <c r="S60" s="49">
        <v>85</v>
      </c>
      <c r="T60" s="49">
        <v>85</v>
      </c>
    </row>
    <row r="61" spans="1:20" ht="15">
      <c r="A61" s="5"/>
      <c r="B61" s="9" t="s">
        <v>59</v>
      </c>
      <c r="C61" s="7">
        <v>100</v>
      </c>
      <c r="D61" s="7">
        <v>4.7006858112758199</v>
      </c>
      <c r="E61" s="7">
        <v>47.852613819458703</v>
      </c>
      <c r="F61" s="7">
        <v>44.536603829066898</v>
      </c>
      <c r="G61" s="7">
        <v>2.9100965401985799</v>
      </c>
      <c r="H61" s="7">
        <v>0</v>
      </c>
    </row>
    <row r="62" spans="1:20" ht="15">
      <c r="A62" s="5"/>
      <c r="B62" s="9" t="s">
        <v>60</v>
      </c>
      <c r="C62" s="7">
        <v>100</v>
      </c>
      <c r="D62" s="7">
        <v>4.7122321757516499</v>
      </c>
      <c r="E62" s="7">
        <v>45.585229849978397</v>
      </c>
      <c r="F62" s="7">
        <v>48.337598511271302</v>
      </c>
      <c r="G62" s="7">
        <v>1.0558017092928</v>
      </c>
      <c r="H62" s="7">
        <v>0.30913775370583801</v>
      </c>
      <c r="O62" t="s">
        <v>150</v>
      </c>
      <c r="P62">
        <f>QUARTILE(D7:D91,1)</f>
        <v>4.4300255399645199</v>
      </c>
      <c r="Q62">
        <f>QUARTILE(E7:E91,1)</f>
        <v>42.123550562871998</v>
      </c>
      <c r="R62">
        <f>QUARTILE(F7:F91,1)</f>
        <v>37.296134720439298</v>
      </c>
      <c r="S62">
        <f>QUARTILE(G7:G91,1)</f>
        <v>1.7312514080944199</v>
      </c>
      <c r="T62">
        <f>QUARTILE(H7:H91,1)</f>
        <v>0</v>
      </c>
    </row>
    <row r="63" spans="1:20" ht="15">
      <c r="A63" s="5"/>
      <c r="B63" s="9" t="s">
        <v>61</v>
      </c>
      <c r="C63" s="7">
        <v>100</v>
      </c>
      <c r="D63" s="7">
        <v>5.8171757667674404</v>
      </c>
      <c r="E63" s="7">
        <v>47.663854434166197</v>
      </c>
      <c r="F63" s="7">
        <v>38.221612748375399</v>
      </c>
      <c r="G63" s="7">
        <v>5.9128726884370701</v>
      </c>
      <c r="H63" s="7">
        <v>2.3844843622538798</v>
      </c>
      <c r="O63" t="s">
        <v>151</v>
      </c>
      <c r="P63">
        <f>QUARTILE(D7:D91,3)</f>
        <v>9.2636792302008999</v>
      </c>
      <c r="Q63">
        <f>QUARTILE(E7:E91,3)</f>
        <v>51.7636067647719</v>
      </c>
      <c r="R63">
        <f>QUARTILE(F7:F91,3)</f>
        <v>47.466357865637299</v>
      </c>
      <c r="S63">
        <f>QUARTILE(G7:G91,3)</f>
        <v>4.4263838802297002</v>
      </c>
      <c r="T63">
        <f>QUARTILE(H7:H91,3)</f>
        <v>0.45706478932337802</v>
      </c>
    </row>
    <row r="64" spans="1:20" ht="15">
      <c r="A64" s="5"/>
      <c r="B64" s="9" t="s">
        <v>62</v>
      </c>
      <c r="C64" s="7">
        <v>100</v>
      </c>
      <c r="D64" s="7">
        <v>8.2050309053695791</v>
      </c>
      <c r="E64" s="7">
        <v>51.349772302686802</v>
      </c>
      <c r="F64" s="7">
        <v>38.844739169043699</v>
      </c>
      <c r="G64" s="7">
        <v>1.5097602923600399</v>
      </c>
      <c r="H64" s="7">
        <v>9.0697330539839693E-2</v>
      </c>
      <c r="O64" t="s">
        <v>156</v>
      </c>
      <c r="P64">
        <f>P63-P62</f>
        <v>4.83365369023638</v>
      </c>
      <c r="Q64">
        <f t="shared" ref="Q64:T64" si="3">Q63-Q62</f>
        <v>9.6400562018999025</v>
      </c>
      <c r="R64">
        <f t="shared" si="3"/>
        <v>10.170223145198001</v>
      </c>
      <c r="S64">
        <f t="shared" si="3"/>
        <v>2.6951324721352803</v>
      </c>
      <c r="T64">
        <f t="shared" si="3"/>
        <v>0.45706478932337802</v>
      </c>
    </row>
    <row r="65" spans="1:20" ht="15">
      <c r="A65" s="5"/>
      <c r="B65" s="9" t="s">
        <v>63</v>
      </c>
      <c r="C65" s="7">
        <v>100</v>
      </c>
      <c r="D65" s="7">
        <v>4.7735523218668297</v>
      </c>
      <c r="E65" s="7">
        <v>37.4783039056571</v>
      </c>
      <c r="F65" s="7">
        <v>51.629698286253799</v>
      </c>
      <c r="G65" s="7">
        <v>5.9209534639591297</v>
      </c>
      <c r="H65" s="7">
        <v>0.197492022263105</v>
      </c>
      <c r="O65" t="s">
        <v>152</v>
      </c>
      <c r="P65">
        <f>P50-P62</f>
        <v>1.5667743141683204</v>
      </c>
      <c r="Q65">
        <f t="shared" ref="Q65:T65" si="4">Q50-Q62</f>
        <v>4.5184884396760054</v>
      </c>
      <c r="R65">
        <f t="shared" si="4"/>
        <v>5.5225547722786033</v>
      </c>
      <c r="S65">
        <f t="shared" si="4"/>
        <v>1.17884513210416</v>
      </c>
      <c r="T65">
        <f t="shared" si="4"/>
        <v>0.18104922384355601</v>
      </c>
    </row>
    <row r="66" spans="1:20" ht="15">
      <c r="A66" s="5"/>
      <c r="B66" s="9" t="s">
        <v>64</v>
      </c>
      <c r="C66" s="7">
        <v>100</v>
      </c>
      <c r="D66" s="7">
        <v>5.9526134914141799</v>
      </c>
      <c r="E66" s="7">
        <v>48.901788340770999</v>
      </c>
      <c r="F66" s="7">
        <v>42.818689492717901</v>
      </c>
      <c r="G66" s="7">
        <v>1.8430442715228601</v>
      </c>
      <c r="H66" s="7">
        <v>0.48386440357406102</v>
      </c>
      <c r="O66" t="s">
        <v>153</v>
      </c>
      <c r="P66">
        <f>P63-P50</f>
        <v>3.2668793760680597</v>
      </c>
      <c r="Q66">
        <f t="shared" ref="Q66:T66" si="5">Q63-Q50</f>
        <v>5.1215677622238971</v>
      </c>
      <c r="R66">
        <f t="shared" si="5"/>
        <v>4.6476683729193979</v>
      </c>
      <c r="S66">
        <f t="shared" si="5"/>
        <v>1.5162873400311203</v>
      </c>
      <c r="T66">
        <f t="shared" si="5"/>
        <v>0.27601556547982198</v>
      </c>
    </row>
    <row r="67" spans="1:20" ht="22.5">
      <c r="A67" s="5"/>
      <c r="B67" s="9" t="s">
        <v>65</v>
      </c>
      <c r="C67" s="7">
        <v>100</v>
      </c>
      <c r="D67" s="7">
        <v>7.4246810327486603</v>
      </c>
      <c r="E67" s="7">
        <v>46.754685915762799</v>
      </c>
      <c r="F67" s="7">
        <v>42.900053697233801</v>
      </c>
      <c r="G67" s="7">
        <v>2.8032748491559398</v>
      </c>
      <c r="H67" s="7">
        <v>0.117304505098866</v>
      </c>
      <c r="O67" t="s">
        <v>154</v>
      </c>
      <c r="P67">
        <f>MAX(P57,P62-1.5*P64)</f>
        <v>0</v>
      </c>
      <c r="Q67">
        <f t="shared" ref="Q67:T67" si="6">MAX(Q57,Q62-1.5*Q64)</f>
        <v>27.663466260022144</v>
      </c>
      <c r="R67">
        <f t="shared" si="6"/>
        <v>22.040800002642296</v>
      </c>
      <c r="S67">
        <f t="shared" si="6"/>
        <v>0</v>
      </c>
      <c r="T67">
        <f t="shared" si="6"/>
        <v>0</v>
      </c>
    </row>
    <row r="68" spans="1:20" ht="22.5">
      <c r="A68" s="5"/>
      <c r="B68" s="9" t="s">
        <v>66</v>
      </c>
      <c r="C68" s="7">
        <v>100</v>
      </c>
      <c r="D68" s="7">
        <v>4.3960785233573798</v>
      </c>
      <c r="E68" s="7">
        <v>36.376528400799202</v>
      </c>
      <c r="F68" s="7">
        <v>55.496033878130703</v>
      </c>
      <c r="G68" s="7">
        <v>3.7012457857688799</v>
      </c>
      <c r="H68" s="7">
        <v>3.0113411943832501E-2</v>
      </c>
      <c r="O68" t="s">
        <v>155</v>
      </c>
      <c r="P68">
        <f>MIN(P63+1.5*P64,P58)</f>
        <v>16.514159765555469</v>
      </c>
      <c r="Q68">
        <f t="shared" ref="Q68:T68" si="7">MIN(Q63+1.5*Q64,Q58)</f>
        <v>66.223691067621758</v>
      </c>
      <c r="R68">
        <f t="shared" si="7"/>
        <v>62.721692583434304</v>
      </c>
      <c r="S68">
        <f t="shared" si="7"/>
        <v>8.4690825884326202</v>
      </c>
      <c r="T68">
        <f t="shared" si="7"/>
        <v>1.1426619733084449</v>
      </c>
    </row>
    <row r="69" spans="1:20" ht="15">
      <c r="A69" s="5"/>
      <c r="B69" s="9" t="s">
        <v>67</v>
      </c>
      <c r="C69" s="7">
        <v>100</v>
      </c>
      <c r="D69" s="7">
        <v>21.587875549881399</v>
      </c>
      <c r="E69" s="7">
        <v>48.873281562360702</v>
      </c>
      <c r="F69" s="7">
        <v>19.4684872565924</v>
      </c>
      <c r="G69" s="7">
        <v>9.6474680533132595</v>
      </c>
      <c r="H69" s="7">
        <v>0.42288757785227599</v>
      </c>
      <c r="O69" t="s">
        <v>159</v>
      </c>
      <c r="P69">
        <f>P62-MAX(P57,P62-1.5*P64)</f>
        <v>4.4300255399645199</v>
      </c>
      <c r="Q69">
        <f t="shared" ref="Q69:T69" si="8">Q62-MAX(Q57,Q62-1.5*Q64)</f>
        <v>14.460084302849854</v>
      </c>
      <c r="R69">
        <f t="shared" si="8"/>
        <v>15.255334717797002</v>
      </c>
      <c r="S69">
        <f t="shared" si="8"/>
        <v>1.7312514080944199</v>
      </c>
      <c r="T69">
        <f t="shared" si="8"/>
        <v>0</v>
      </c>
    </row>
    <row r="70" spans="1:20" ht="15">
      <c r="A70" s="5"/>
      <c r="B70" s="9" t="s">
        <v>68</v>
      </c>
      <c r="C70" s="7">
        <v>100</v>
      </c>
      <c r="D70" s="7">
        <v>5.6228679655195499</v>
      </c>
      <c r="E70" s="7">
        <v>46.642039002548003</v>
      </c>
      <c r="F70" s="7">
        <v>45.771522977245503</v>
      </c>
      <c r="G70" s="7">
        <v>1.8361635399852001</v>
      </c>
      <c r="H70" s="7">
        <v>0.12740651470179901</v>
      </c>
      <c r="O70" t="s">
        <v>160</v>
      </c>
      <c r="P70">
        <f>MIN(P63+1.5*P64,P58)-P63</f>
        <v>7.2504805353545692</v>
      </c>
      <c r="Q70">
        <f t="shared" ref="Q70:T70" si="9">MIN(Q63+1.5*Q64,Q58)-Q63</f>
        <v>14.460084302849857</v>
      </c>
      <c r="R70">
        <f t="shared" si="9"/>
        <v>15.255334717797005</v>
      </c>
      <c r="S70">
        <f t="shared" si="9"/>
        <v>4.04269870820292</v>
      </c>
      <c r="T70">
        <f t="shared" si="9"/>
        <v>0.68559718398506686</v>
      </c>
    </row>
    <row r="71" spans="1:20" ht="15">
      <c r="A71" s="5"/>
      <c r="B71" s="9" t="s">
        <v>69</v>
      </c>
      <c r="C71" s="7">
        <v>100</v>
      </c>
      <c r="D71" s="7">
        <v>9.32036163769415</v>
      </c>
      <c r="E71" s="7">
        <v>44.685029047467502</v>
      </c>
      <c r="F71" s="7">
        <v>39.732356850937997</v>
      </c>
      <c r="G71" s="7">
        <v>6.0245193953849396</v>
      </c>
      <c r="H71" s="7">
        <v>0.237733068515454</v>
      </c>
    </row>
    <row r="72" spans="1:20" ht="15">
      <c r="A72" s="5"/>
      <c r="B72" s="9" t="s">
        <v>70</v>
      </c>
      <c r="C72" s="7">
        <v>100</v>
      </c>
      <c r="D72" s="7">
        <v>3.61112095004288</v>
      </c>
      <c r="E72" s="7">
        <v>29.006193651977402</v>
      </c>
      <c r="F72" s="7">
        <v>53.0183834380287</v>
      </c>
      <c r="G72" s="7">
        <v>13.7599022404897</v>
      </c>
      <c r="H72" s="7">
        <v>0.60439971946136894</v>
      </c>
    </row>
    <row r="73" spans="1:20" ht="15">
      <c r="A73" s="5"/>
      <c r="B73" s="9" t="s">
        <v>71</v>
      </c>
      <c r="C73" s="7">
        <v>100</v>
      </c>
      <c r="D73" s="7">
        <v>7.5944699467302303</v>
      </c>
      <c r="E73" s="7">
        <v>45.8293379364072</v>
      </c>
      <c r="F73" s="7">
        <v>42.857115590258402</v>
      </c>
      <c r="G73" s="7">
        <v>3.7190765266041299</v>
      </c>
      <c r="H73" s="7">
        <v>0</v>
      </c>
    </row>
    <row r="74" spans="1:20" ht="15">
      <c r="A74" s="5"/>
      <c r="B74" s="9" t="s">
        <v>72</v>
      </c>
      <c r="C74" s="7">
        <v>100</v>
      </c>
      <c r="D74" s="7">
        <v>7.1214696235934101</v>
      </c>
      <c r="E74" s="7">
        <v>38.583462023573603</v>
      </c>
      <c r="F74" s="7">
        <v>48.488136327949299</v>
      </c>
      <c r="G74" s="7">
        <v>4.8388404666836298</v>
      </c>
      <c r="H74" s="7">
        <v>0.96809155820012005</v>
      </c>
    </row>
    <row r="75" spans="1:20" ht="15">
      <c r="A75" s="5"/>
      <c r="B75" s="9" t="s">
        <v>73</v>
      </c>
      <c r="C75" s="7">
        <v>100</v>
      </c>
      <c r="D75" s="7">
        <v>7.2788491402118201</v>
      </c>
      <c r="E75" s="7">
        <v>54.031931863055704</v>
      </c>
      <c r="F75" s="7">
        <v>35.073418426217799</v>
      </c>
      <c r="G75" s="7">
        <v>3.2001529473141801</v>
      </c>
      <c r="H75" s="7">
        <v>0.41564762320048498</v>
      </c>
    </row>
    <row r="76" spans="1:20" ht="15">
      <c r="A76" s="5"/>
      <c r="B76" s="9" t="s">
        <v>74</v>
      </c>
      <c r="C76" s="7">
        <v>100</v>
      </c>
      <c r="D76" s="7">
        <v>8.6496606739030995</v>
      </c>
      <c r="E76" s="7">
        <v>45.868881998608401</v>
      </c>
      <c r="F76" s="7">
        <v>42.064475076141498</v>
      </c>
      <c r="G76" s="7">
        <v>3.2359330275034299</v>
      </c>
      <c r="H76" s="7">
        <v>0.18104922384355601</v>
      </c>
    </row>
    <row r="77" spans="1:20" ht="15">
      <c r="A77" s="5"/>
      <c r="B77" s="9" t="s">
        <v>75</v>
      </c>
      <c r="C77" s="7">
        <v>100</v>
      </c>
      <c r="D77" s="7">
        <v>9.9304700096064593</v>
      </c>
      <c r="E77" s="7">
        <v>45.225715146844699</v>
      </c>
      <c r="F77" s="7">
        <v>40.5290696093005</v>
      </c>
      <c r="G77" s="7">
        <v>3.5880056863891601</v>
      </c>
      <c r="H77" s="7">
        <v>0.72673954785916595</v>
      </c>
    </row>
    <row r="78" spans="1:20" ht="15">
      <c r="A78" s="5"/>
      <c r="B78" s="9" t="s">
        <v>76</v>
      </c>
      <c r="C78" s="7">
        <v>100</v>
      </c>
      <c r="D78" s="7">
        <v>7.64957221911685</v>
      </c>
      <c r="E78" s="7">
        <v>46.729105222750398</v>
      </c>
      <c r="F78" s="7">
        <v>43.020409184296497</v>
      </c>
      <c r="G78" s="7">
        <v>2.4618316960177902</v>
      </c>
      <c r="H78" s="7">
        <v>0.139081677818468</v>
      </c>
    </row>
    <row r="79" spans="1:20" ht="15">
      <c r="A79" s="5"/>
      <c r="B79" s="9" t="s">
        <v>77</v>
      </c>
      <c r="C79" s="7">
        <v>100</v>
      </c>
      <c r="D79" s="7">
        <v>11.501483643997799</v>
      </c>
      <c r="E79" s="7">
        <v>50.428768836411301</v>
      </c>
      <c r="F79" s="7">
        <v>34.112408086608802</v>
      </c>
      <c r="G79" s="7">
        <v>3.5594809667260998</v>
      </c>
      <c r="H79" s="7">
        <v>0.39785846625602</v>
      </c>
    </row>
    <row r="80" spans="1:20" ht="15">
      <c r="A80" s="5"/>
      <c r="B80" s="9" t="s">
        <v>78</v>
      </c>
      <c r="C80" s="7">
        <v>100</v>
      </c>
      <c r="D80" s="7">
        <v>5.4599833461926304</v>
      </c>
      <c r="E80" s="7">
        <v>47.4916319492851</v>
      </c>
      <c r="F80" s="7">
        <v>44.6054691260873</v>
      </c>
      <c r="G80" s="7">
        <v>2.4429155784349801</v>
      </c>
      <c r="H80" s="7">
        <v>0</v>
      </c>
    </row>
    <row r="81" spans="1:8" ht="15">
      <c r="A81" s="5"/>
      <c r="B81" s="9" t="s">
        <v>79</v>
      </c>
      <c r="C81" s="7">
        <v>100</v>
      </c>
      <c r="D81" s="7">
        <v>4.7210290521378599</v>
      </c>
      <c r="E81" s="7">
        <v>34.012476192596701</v>
      </c>
      <c r="F81" s="7">
        <v>47.256962080509702</v>
      </c>
      <c r="G81" s="7">
        <v>10.063292502930899</v>
      </c>
      <c r="H81" s="7">
        <v>3.9462401718249098</v>
      </c>
    </row>
    <row r="82" spans="1:8" ht="15">
      <c r="A82" s="5"/>
      <c r="B82" s="9" t="s">
        <v>80</v>
      </c>
      <c r="C82" s="7">
        <v>100</v>
      </c>
      <c r="D82" s="7">
        <v>2.9758267155853502</v>
      </c>
      <c r="E82" s="7">
        <v>29.831777250970099</v>
      </c>
      <c r="F82" s="7">
        <v>58.587883144168998</v>
      </c>
      <c r="G82" s="7">
        <v>6.5631121419819198</v>
      </c>
      <c r="H82" s="7">
        <v>2.0414007472936202</v>
      </c>
    </row>
    <row r="83" spans="1:8" ht="15">
      <c r="A83" s="5"/>
      <c r="B83" s="9" t="s">
        <v>81</v>
      </c>
      <c r="C83" s="7">
        <v>100</v>
      </c>
      <c r="D83" s="7">
        <v>5.4926842870305101</v>
      </c>
      <c r="E83" s="7">
        <v>45.6474918706121</v>
      </c>
      <c r="F83" s="7">
        <v>46.704914598444603</v>
      </c>
      <c r="G83" s="7">
        <v>2.1549092439127899</v>
      </c>
      <c r="H83" s="7">
        <v>0</v>
      </c>
    </row>
    <row r="84" spans="1:8" ht="15">
      <c r="A84" s="5"/>
      <c r="B84" s="9" t="s">
        <v>82</v>
      </c>
      <c r="C84" s="7">
        <v>100</v>
      </c>
      <c r="D84" s="7">
        <v>13.431305384866899</v>
      </c>
      <c r="E84" s="7">
        <v>44.767712205095101</v>
      </c>
      <c r="F84" s="7">
        <v>39.436823252767503</v>
      </c>
      <c r="G84" s="7">
        <v>2.36415915727062</v>
      </c>
      <c r="H84" s="7">
        <v>0</v>
      </c>
    </row>
    <row r="85" spans="1:8" ht="15">
      <c r="A85" s="5"/>
      <c r="B85" s="9" t="s">
        <v>83</v>
      </c>
      <c r="C85" s="7">
        <v>100</v>
      </c>
      <c r="D85" s="7">
        <v>9.0505614540441304</v>
      </c>
      <c r="E85" s="7">
        <v>40.753675095124599</v>
      </c>
      <c r="F85" s="7">
        <v>48.932036933474699</v>
      </c>
      <c r="G85" s="7">
        <v>1.1143069823096601</v>
      </c>
      <c r="H85" s="7">
        <v>0.14941953504692099</v>
      </c>
    </row>
    <row r="86" spans="1:8" ht="15">
      <c r="A86" s="5"/>
      <c r="B86" s="9" t="s">
        <v>84</v>
      </c>
      <c r="C86" s="7">
        <v>100</v>
      </c>
      <c r="D86" s="7">
        <v>5.9329503869393196</v>
      </c>
      <c r="E86" s="7">
        <v>53.0394107630352</v>
      </c>
      <c r="F86" s="7">
        <v>38.887637546354497</v>
      </c>
      <c r="G86" s="7">
        <v>1.79712992471984</v>
      </c>
      <c r="H86" s="7">
        <v>0.34287137895108799</v>
      </c>
    </row>
    <row r="87" spans="1:8" ht="15">
      <c r="A87" s="5"/>
      <c r="B87" s="9" t="s">
        <v>85</v>
      </c>
      <c r="C87" s="7">
        <v>100</v>
      </c>
      <c r="D87" s="7">
        <v>3.0682008554818001</v>
      </c>
      <c r="E87" s="7">
        <v>45.258941084309797</v>
      </c>
      <c r="F87" s="7">
        <v>47.2892974701969</v>
      </c>
      <c r="G87" s="7">
        <v>3.2097441899085002</v>
      </c>
      <c r="H87" s="7">
        <v>1.17381640010301</v>
      </c>
    </row>
    <row r="88" spans="1:8" ht="15">
      <c r="A88" s="5"/>
      <c r="B88" s="9" t="s">
        <v>86</v>
      </c>
      <c r="C88" s="10">
        <v>100</v>
      </c>
      <c r="D88" s="10">
        <v>15.8199755122935</v>
      </c>
      <c r="E88" s="10">
        <v>16.011326841158802</v>
      </c>
      <c r="F88" s="10">
        <v>67.366898844154903</v>
      </c>
      <c r="G88" s="10">
        <v>0.80179880239280898</v>
      </c>
      <c r="H88" s="10">
        <v>0</v>
      </c>
    </row>
    <row r="89" spans="1:8" ht="15">
      <c r="A89" s="5"/>
      <c r="B89" s="9" t="s">
        <v>87</v>
      </c>
      <c r="C89" s="7">
        <v>100</v>
      </c>
      <c r="D89" s="7">
        <v>16.548597182348502</v>
      </c>
      <c r="E89" s="7">
        <v>55.798727764919498</v>
      </c>
      <c r="F89" s="7">
        <v>18.380123898763799</v>
      </c>
      <c r="G89" s="7">
        <v>7.6784507739986196</v>
      </c>
      <c r="H89" s="7">
        <v>1.5941003799696101</v>
      </c>
    </row>
    <row r="90" spans="1:8" ht="15">
      <c r="A90" s="5"/>
      <c r="B90" s="9" t="s">
        <v>88</v>
      </c>
      <c r="C90" s="7">
        <v>100</v>
      </c>
      <c r="D90" s="7">
        <v>10.9678281902512</v>
      </c>
      <c r="E90" s="7">
        <v>41.9606664277945</v>
      </c>
      <c r="F90" s="7">
        <v>42.216976599510801</v>
      </c>
      <c r="G90" s="7">
        <v>4.4263838802297002</v>
      </c>
      <c r="H90" s="7">
        <v>0.428144902213832</v>
      </c>
    </row>
    <row r="91" spans="1:8" ht="15">
      <c r="A91" s="5"/>
      <c r="B91" s="9" t="s">
        <v>89</v>
      </c>
      <c r="C91" s="7">
        <v>100</v>
      </c>
      <c r="D91" s="7">
        <v>8.5746678128863998</v>
      </c>
      <c r="E91" s="7">
        <v>52.857047417007102</v>
      </c>
      <c r="F91" s="7">
        <v>36.401504054586901</v>
      </c>
      <c r="G91" s="7">
        <v>2.16678071551957</v>
      </c>
      <c r="H91" s="7">
        <v>0</v>
      </c>
    </row>
    <row r="92" spans="1:8" ht="15">
      <c r="A92" s="5"/>
      <c r="B92" s="11"/>
      <c r="C92" s="12"/>
      <c r="D92" s="12"/>
      <c r="E92" s="12"/>
      <c r="F92" s="12"/>
      <c r="G92" s="12"/>
      <c r="H92" s="12"/>
    </row>
    <row r="93" spans="1:8" ht="33.75">
      <c r="A93" s="5"/>
      <c r="C93" s="18"/>
      <c r="D93" s="15" t="s">
        <v>0</v>
      </c>
      <c r="E93" s="15" t="s">
        <v>1</v>
      </c>
      <c r="F93" s="15" t="s">
        <v>2</v>
      </c>
      <c r="G93" s="15" t="s">
        <v>3</v>
      </c>
      <c r="H93" s="16" t="s">
        <v>4</v>
      </c>
    </row>
    <row r="94" spans="1:8" ht="15">
      <c r="A94" s="5"/>
      <c r="C94" s="4" t="s">
        <v>95</v>
      </c>
      <c r="D94" s="18" t="str">
        <f>N6</f>
        <v>отличное</v>
      </c>
      <c r="E94" s="18">
        <f>MAX(E7:E24,E25:E35,E36:E43,E44:E50,E51:E64,E65:E70,E71:E80,E81:E91)</f>
        <v>68.244612510290196</v>
      </c>
      <c r="F94" s="18">
        <f>MAX(F7:F24,F25:F35,F36:F43,F44:F50,F51:F64,F65:F70,F71:F80,F81:F91)</f>
        <v>83.758725067283194</v>
      </c>
      <c r="G94" s="18">
        <f>MAX(G7:G24,G25:G35,G36:G43,G44:G50,G51:G64,G65:G70,G71:G80,G81:G91)</f>
        <v>13.7599022404897</v>
      </c>
      <c r="H94" s="18">
        <f>MAX(H7:H24,H25:H35,H36:H43,H44:H50,H51:H64,H65:H70,H71:H80,H81:H91)</f>
        <v>6.5087604860414796</v>
      </c>
    </row>
    <row r="95" spans="1:8" ht="15">
      <c r="A95" s="5"/>
      <c r="C95" s="4" t="s">
        <v>96</v>
      </c>
      <c r="D95" s="18">
        <f>MIN(D7:D24,D25:D35,D36:D43,D44:D50,D51:D64,D65:D70,D71:D80,D81:D91)</f>
        <v>0</v>
      </c>
      <c r="E95" s="18">
        <f>MIN(E7:E24,E25:E35,E36:E43,E44:E50,E51:E64,E65:E70,E71:E80,E81:E91)</f>
        <v>6.9238028968090601</v>
      </c>
      <c r="F95" s="18">
        <f>MIN(F7:F24,F25:F35,F36:F43,F44:F50,F51:F64,F65:F70,F71:F80,F81:F91)</f>
        <v>3.2145173405016298</v>
      </c>
      <c r="G95" s="18">
        <f>MIN(G7:G24,G25:G35,G36:G43,G44:G50,G51:G64,G65:G70,G71:G80,G81:G91)</f>
        <v>0</v>
      </c>
      <c r="H95" s="18">
        <f>MIN(H7:H24,H25:H35,H36:H43,H44:H50,H51:H64,H65:H70,H71:H80,H81:H91)</f>
        <v>0</v>
      </c>
    </row>
    <row r="96" spans="1:8" ht="15">
      <c r="A96" s="5"/>
      <c r="C96" s="4" t="s">
        <v>109</v>
      </c>
      <c r="D96" s="18">
        <f>MEDIAN(D7:D91)</f>
        <v>5.9967998541328402</v>
      </c>
      <c r="E96" s="18">
        <f>MEDIAN(E7:E91)</f>
        <v>46.642039002548003</v>
      </c>
      <c r="F96" s="18">
        <f>MEDIAN(F7:F91)</f>
        <v>42.818689492717901</v>
      </c>
      <c r="G96" s="18">
        <f>MEDIAN(G7:G91)</f>
        <v>2.9100965401985799</v>
      </c>
      <c r="H96" s="18">
        <f>MEDIAN(H7:H91)</f>
        <v>0.18104922384355601</v>
      </c>
    </row>
    <row r="97" spans="1:8" ht="15">
      <c r="A97" s="5"/>
      <c r="C97" s="4" t="s">
        <v>108</v>
      </c>
      <c r="D97" s="18">
        <f>AVERAGE(D7:D91)</f>
        <v>7.7229078501835318</v>
      </c>
      <c r="E97" s="18">
        <f>AVERAGE(E7:E91)</f>
        <v>46.477993891898166</v>
      </c>
      <c r="F97" s="18">
        <f>AVERAGE(F7:F91)</f>
        <v>41.959111677198408</v>
      </c>
      <c r="G97" s="18">
        <f>AVERAGE(G7:G91)</f>
        <v>3.3669231727314841</v>
      </c>
      <c r="H97" s="18">
        <f>AVERAGE(H7:H91)</f>
        <v>0.47306340798840768</v>
      </c>
    </row>
    <row r="98" spans="1:8" ht="15">
      <c r="A98" s="5"/>
    </row>
    <row r="99" spans="1:8" ht="15">
      <c r="A99" s="5"/>
    </row>
    <row r="100" spans="1:8" ht="15">
      <c r="A100" s="5"/>
    </row>
    <row r="101" spans="1:8" ht="15">
      <c r="A101" s="5"/>
    </row>
    <row r="102" spans="1:8" ht="15">
      <c r="A102" s="6"/>
    </row>
  </sheetData>
  <mergeCells count="6">
    <mergeCell ref="D5:H5"/>
    <mergeCell ref="A1:H1"/>
    <mergeCell ref="A5:A6"/>
    <mergeCell ref="B5:B6"/>
    <mergeCell ref="C5:C6"/>
    <mergeCell ref="G4:H4"/>
  </mergeCells>
  <conditionalFormatting sqref="D7:D91">
    <cfRule type="cellIs" dxfId="8" priority="5" operator="notBetween">
      <formula>$P$67</formula>
      <formula>$P$68</formula>
    </cfRule>
  </conditionalFormatting>
  <conditionalFormatting sqref="E7:E91">
    <cfRule type="cellIs" dxfId="7" priority="4" operator="notBetween">
      <formula>$Q$67</formula>
      <formula>$Q$68</formula>
    </cfRule>
  </conditionalFormatting>
  <conditionalFormatting sqref="F7:F91">
    <cfRule type="cellIs" dxfId="6" priority="3" operator="notBetween">
      <formula>$R$67</formula>
      <formula>$R$68</formula>
    </cfRule>
  </conditionalFormatting>
  <conditionalFormatting sqref="G7:G91">
    <cfRule type="cellIs" dxfId="5" priority="2" operator="notBetween">
      <formula>$S$67</formula>
      <formula>$S$68</formula>
    </cfRule>
  </conditionalFormatting>
  <conditionalFormatting sqref="H7:H91">
    <cfRule type="cellIs" dxfId="1" priority="1" operator="notBetween">
      <formula>$T$67</formula>
      <formula>$T$68</formula>
    </cfRule>
  </conditionalFormatting>
  <hyperlinks>
    <hyperlink ref="O43" r:id="rId1"/>
  </hyperlinks>
  <pageMargins left="0.25" right="0.25" top="0.75" bottom="0.75" header="0.3" footer="0.3"/>
  <pageSetup paperSize="9" scale="98" fitToHeight="0" orientation="landscape" useFirstPageNumber="1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9"/>
  <sheetViews>
    <sheetView workbookViewId="0">
      <selection activeCell="B19" sqref="B19"/>
    </sheetView>
  </sheetViews>
  <sheetFormatPr defaultRowHeight="12.75"/>
  <cols>
    <col min="2" max="2" width="19" customWidth="1"/>
  </cols>
  <sheetData>
    <row r="2" spans="1:2">
      <c r="A2" t="s">
        <v>99</v>
      </c>
    </row>
    <row r="3" spans="1:2">
      <c r="A3" t="s">
        <v>100</v>
      </c>
      <c r="B3" t="s">
        <v>101</v>
      </c>
    </row>
    <row r="4" spans="1:2">
      <c r="A4">
        <v>2014</v>
      </c>
      <c r="B4" s="20">
        <v>42921</v>
      </c>
    </row>
    <row r="5" spans="1:2">
      <c r="A5">
        <v>2015</v>
      </c>
      <c r="B5" s="20">
        <v>34390</v>
      </c>
    </row>
    <row r="6" spans="1:2">
      <c r="A6">
        <v>2016</v>
      </c>
      <c r="B6" s="20">
        <v>31659</v>
      </c>
    </row>
    <row r="7" spans="1:2">
      <c r="A7">
        <v>2017</v>
      </c>
      <c r="B7" s="20">
        <v>39629</v>
      </c>
    </row>
    <row r="8" spans="1:2">
      <c r="A8">
        <v>2018</v>
      </c>
      <c r="B8" s="20">
        <v>41964</v>
      </c>
    </row>
    <row r="9" spans="1:2">
      <c r="A9">
        <v>2019</v>
      </c>
      <c r="B9" s="20">
        <v>45330</v>
      </c>
    </row>
    <row r="10" spans="1:2">
      <c r="A10">
        <v>2020</v>
      </c>
      <c r="B10" s="20">
        <v>12361</v>
      </c>
    </row>
    <row r="11" spans="1:2">
      <c r="A11">
        <v>2021</v>
      </c>
      <c r="B11" s="20">
        <v>19199</v>
      </c>
    </row>
    <row r="12" spans="1:2">
      <c r="A12">
        <v>2022</v>
      </c>
      <c r="B12" s="20">
        <v>22487</v>
      </c>
    </row>
    <row r="13" spans="1:2">
      <c r="A13">
        <v>2023</v>
      </c>
      <c r="B13" s="20">
        <v>25335</v>
      </c>
    </row>
    <row r="19" spans="2:13">
      <c r="B19" s="21" t="s">
        <v>102</v>
      </c>
    </row>
    <row r="29" spans="2:13">
      <c r="M29" t="s">
        <v>104</v>
      </c>
    </row>
  </sheetData>
  <hyperlinks>
    <hyperlink ref="B19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30"/>
  <sheetViews>
    <sheetView topLeftCell="C7" workbookViewId="0">
      <selection activeCell="O28" sqref="O28"/>
    </sheetView>
  </sheetViews>
  <sheetFormatPr defaultRowHeight="12.75"/>
  <cols>
    <col min="1" max="1" width="19.5703125" customWidth="1"/>
  </cols>
  <sheetData>
    <row r="1" spans="1:38" ht="18.75">
      <c r="A1" s="47" t="s">
        <v>105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/>
      <c r="AG1" s="24"/>
      <c r="AH1" s="24"/>
      <c r="AI1" s="24"/>
      <c r="AJ1" s="24"/>
      <c r="AK1" s="24"/>
      <c r="AL1" s="24"/>
    </row>
    <row r="2" spans="1:38" ht="15">
      <c r="A2" s="25" t="s">
        <v>106</v>
      </c>
      <c r="B2" s="26">
        <v>1991</v>
      </c>
      <c r="C2" s="26">
        <v>1992</v>
      </c>
      <c r="D2" s="26">
        <v>1993</v>
      </c>
      <c r="E2" s="26">
        <v>1994</v>
      </c>
      <c r="F2" s="26">
        <v>1995</v>
      </c>
      <c r="G2" s="26">
        <v>1996</v>
      </c>
      <c r="H2" s="26">
        <v>1997</v>
      </c>
      <c r="I2" s="26">
        <v>1998</v>
      </c>
      <c r="J2" s="26">
        <v>1999</v>
      </c>
      <c r="K2" s="26">
        <v>2000</v>
      </c>
      <c r="L2" s="26">
        <v>2001</v>
      </c>
      <c r="M2" s="26">
        <v>2002</v>
      </c>
      <c r="N2" s="26">
        <v>2003</v>
      </c>
      <c r="O2" s="26">
        <v>2004</v>
      </c>
      <c r="P2" s="26">
        <v>2005</v>
      </c>
      <c r="Q2" s="26">
        <v>2006</v>
      </c>
      <c r="R2" s="26">
        <v>2007</v>
      </c>
      <c r="S2" s="27">
        <v>2008</v>
      </c>
      <c r="T2" s="27">
        <v>2009</v>
      </c>
      <c r="U2" s="27">
        <v>2010</v>
      </c>
      <c r="V2" s="27">
        <v>2011</v>
      </c>
      <c r="W2" s="27">
        <v>2012</v>
      </c>
      <c r="X2" s="27">
        <v>2013</v>
      </c>
      <c r="Y2" s="27">
        <v>2014</v>
      </c>
      <c r="Z2" s="27">
        <v>2015</v>
      </c>
      <c r="AA2" s="27">
        <v>2016</v>
      </c>
      <c r="AB2" s="27">
        <v>2017</v>
      </c>
      <c r="AC2" s="27">
        <v>2018</v>
      </c>
      <c r="AD2" s="27">
        <v>2019</v>
      </c>
      <c r="AE2" s="27">
        <v>2020</v>
      </c>
      <c r="AF2" s="27">
        <v>2021</v>
      </c>
      <c r="AG2" s="27">
        <v>2022</v>
      </c>
      <c r="AH2" s="27">
        <v>2023</v>
      </c>
      <c r="AI2" s="24"/>
    </row>
    <row r="3" spans="1:38" ht="26.25" customHeight="1">
      <c r="A3" s="28" t="s">
        <v>110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4"/>
      <c r="AH3" s="24"/>
      <c r="AI3" s="24"/>
      <c r="AJ3" s="24"/>
      <c r="AK3" s="24"/>
      <c r="AL3" s="24"/>
    </row>
    <row r="4" spans="1:38" ht="26.25">
      <c r="A4" s="30" t="s">
        <v>111</v>
      </c>
      <c r="B4" s="31">
        <v>15.54</v>
      </c>
      <c r="C4" s="32">
        <v>221.5</v>
      </c>
      <c r="D4" s="32">
        <v>2201.27</v>
      </c>
      <c r="E4" s="32">
        <v>5186.28</v>
      </c>
      <c r="F4" s="33">
        <v>12547</v>
      </c>
      <c r="G4" s="33">
        <v>14137</v>
      </c>
      <c r="H4" s="33">
        <v>15787</v>
      </c>
      <c r="I4" s="32">
        <v>30.04</v>
      </c>
      <c r="J4" s="32">
        <v>42.01</v>
      </c>
      <c r="K4" s="32">
        <v>52.72</v>
      </c>
      <c r="L4" s="32">
        <v>70.33</v>
      </c>
      <c r="M4" s="32">
        <v>72.56</v>
      </c>
      <c r="N4" s="32">
        <v>73.900000000000006</v>
      </c>
      <c r="O4" s="32">
        <v>93.41</v>
      </c>
      <c r="P4" s="32">
        <v>115.77</v>
      </c>
      <c r="Q4" s="32">
        <v>131.66999999999999</v>
      </c>
      <c r="R4" s="32">
        <v>139.49</v>
      </c>
      <c r="S4" s="32">
        <v>174.86</v>
      </c>
      <c r="T4" s="34">
        <v>185.6</v>
      </c>
      <c r="U4" s="35">
        <v>197.64</v>
      </c>
      <c r="V4" s="36">
        <v>234.49</v>
      </c>
      <c r="W4" s="34">
        <v>248.47</v>
      </c>
      <c r="X4" s="34">
        <v>244.55</v>
      </c>
      <c r="Y4" s="34">
        <v>272.27999999999997</v>
      </c>
      <c r="Z4" s="34">
        <v>314.94</v>
      </c>
      <c r="AA4" s="34">
        <v>315.02</v>
      </c>
      <c r="AB4" s="34">
        <v>320.33999999999997</v>
      </c>
      <c r="AC4" s="34">
        <v>330.58</v>
      </c>
      <c r="AD4" s="37">
        <v>350.05</v>
      </c>
      <c r="AE4" s="34">
        <v>361.04</v>
      </c>
      <c r="AF4" s="37">
        <v>416.46</v>
      </c>
      <c r="AG4" s="37">
        <v>484.17</v>
      </c>
      <c r="AH4" s="37">
        <v>519.83000000000004</v>
      </c>
      <c r="AI4" s="24"/>
      <c r="AJ4" s="24"/>
      <c r="AK4" s="24"/>
      <c r="AL4" s="24"/>
    </row>
    <row r="5" spans="1:38" ht="26.25">
      <c r="A5" s="30" t="s">
        <v>112</v>
      </c>
      <c r="B5" s="31">
        <v>14.38</v>
      </c>
      <c r="C5" s="32">
        <v>260</v>
      </c>
      <c r="D5" s="32">
        <v>2672.81</v>
      </c>
      <c r="E5" s="32">
        <v>6579.38</v>
      </c>
      <c r="F5" s="33">
        <v>15053</v>
      </c>
      <c r="G5" s="33">
        <v>16810</v>
      </c>
      <c r="H5" s="33">
        <v>19055</v>
      </c>
      <c r="I5" s="32">
        <v>33.99</v>
      </c>
      <c r="J5" s="32">
        <v>43.37</v>
      </c>
      <c r="K5" s="32">
        <v>58.45</v>
      </c>
      <c r="L5" s="32">
        <v>79.22</v>
      </c>
      <c r="M5" s="32">
        <v>80.98</v>
      </c>
      <c r="N5" s="32">
        <v>82.42</v>
      </c>
      <c r="O5" s="32">
        <v>110.47</v>
      </c>
      <c r="P5" s="32">
        <v>131.63999999999999</v>
      </c>
      <c r="Q5" s="32">
        <v>142</v>
      </c>
      <c r="R5" s="32">
        <v>149.02000000000001</v>
      </c>
      <c r="S5" s="32">
        <v>189.42</v>
      </c>
      <c r="T5" s="34">
        <v>193.66</v>
      </c>
      <c r="U5" s="35">
        <v>198.35</v>
      </c>
      <c r="V5" s="36">
        <v>210.89</v>
      </c>
      <c r="W5" s="34">
        <v>220.09</v>
      </c>
      <c r="X5" s="34">
        <v>214.18</v>
      </c>
      <c r="Y5" s="34">
        <v>272.36</v>
      </c>
      <c r="Z5" s="34">
        <v>271.08</v>
      </c>
      <c r="AA5" s="34">
        <v>264.32</v>
      </c>
      <c r="AB5" s="34">
        <v>255.87</v>
      </c>
      <c r="AC5" s="34">
        <v>275.26</v>
      </c>
      <c r="AD5" s="37">
        <v>264.55</v>
      </c>
      <c r="AE5" s="34">
        <v>269.14</v>
      </c>
      <c r="AF5" s="37">
        <v>311.83999999999997</v>
      </c>
      <c r="AG5" s="37">
        <v>307.92</v>
      </c>
      <c r="AH5" s="37">
        <v>344.82</v>
      </c>
      <c r="AI5" s="24"/>
      <c r="AJ5" s="24"/>
      <c r="AK5" s="24"/>
      <c r="AL5" s="24"/>
    </row>
    <row r="6" spans="1:38" ht="29.25">
      <c r="A6" s="30" t="s">
        <v>113</v>
      </c>
      <c r="B6" s="31">
        <v>13.57</v>
      </c>
      <c r="C6" s="32">
        <v>194.76</v>
      </c>
      <c r="D6" s="32">
        <v>2238.98</v>
      </c>
      <c r="E6" s="32">
        <v>5677.09</v>
      </c>
      <c r="F6" s="38">
        <v>11587</v>
      </c>
      <c r="G6" s="38">
        <v>13815</v>
      </c>
      <c r="H6" s="33">
        <v>16061</v>
      </c>
      <c r="I6" s="32">
        <v>30.74</v>
      </c>
      <c r="J6" s="32">
        <v>39.28</v>
      </c>
      <c r="K6" s="32">
        <v>48.8</v>
      </c>
      <c r="L6" s="32">
        <v>56.92</v>
      </c>
      <c r="M6" s="32">
        <v>58.38</v>
      </c>
      <c r="N6" s="32">
        <v>69.319999999999993</v>
      </c>
      <c r="O6" s="32">
        <v>69.94</v>
      </c>
      <c r="P6" s="32">
        <v>81.349999999999994</v>
      </c>
      <c r="Q6" s="32">
        <v>78.37</v>
      </c>
      <c r="R6" s="32">
        <v>88.2</v>
      </c>
      <c r="S6" s="32">
        <v>99.94</v>
      </c>
      <c r="T6" s="34">
        <v>103.01</v>
      </c>
      <c r="U6" s="36">
        <v>105.14</v>
      </c>
      <c r="V6" s="36">
        <v>103.57</v>
      </c>
      <c r="W6" s="34">
        <v>117.26</v>
      </c>
      <c r="X6" s="34">
        <v>107.03</v>
      </c>
      <c r="Y6" s="34">
        <v>136.13999999999999</v>
      </c>
      <c r="Z6" s="34">
        <v>133.72999999999999</v>
      </c>
      <c r="AA6" s="34">
        <v>138.49</v>
      </c>
      <c r="AB6" s="34">
        <v>126.29</v>
      </c>
      <c r="AC6" s="34">
        <v>151.27000000000001</v>
      </c>
      <c r="AD6" s="37">
        <v>143.13</v>
      </c>
      <c r="AE6" s="34">
        <v>145.55000000000001</v>
      </c>
      <c r="AF6" s="37">
        <v>183.54</v>
      </c>
      <c r="AG6" s="37">
        <v>178.22</v>
      </c>
      <c r="AH6" s="37">
        <v>227.58</v>
      </c>
      <c r="AI6" s="24"/>
      <c r="AJ6" s="24"/>
      <c r="AK6" s="24"/>
      <c r="AL6" s="24"/>
    </row>
    <row r="7" spans="1:38" ht="16.5">
      <c r="A7" s="30" t="s">
        <v>114</v>
      </c>
      <c r="B7" s="31">
        <v>17</v>
      </c>
      <c r="C7" s="36">
        <v>271</v>
      </c>
      <c r="D7" s="36">
        <v>3351.3</v>
      </c>
      <c r="E7" s="36">
        <v>8984.1</v>
      </c>
      <c r="F7" s="38">
        <v>20016</v>
      </c>
      <c r="G7" s="38">
        <v>22859</v>
      </c>
      <c r="H7" s="33">
        <v>26767</v>
      </c>
      <c r="I7" s="32">
        <v>43.81</v>
      </c>
      <c r="J7" s="32">
        <v>61.56</v>
      </c>
      <c r="K7" s="32">
        <v>77.97</v>
      </c>
      <c r="L7" s="32">
        <v>96.01</v>
      </c>
      <c r="M7" s="32">
        <v>101.57</v>
      </c>
      <c r="N7" s="32">
        <v>106.66</v>
      </c>
      <c r="O7" s="32">
        <v>129.94</v>
      </c>
      <c r="P7" s="32">
        <v>142.85</v>
      </c>
      <c r="Q7" s="32">
        <v>153.94</v>
      </c>
      <c r="R7" s="32">
        <v>166.96</v>
      </c>
      <c r="S7" s="32">
        <v>207.81</v>
      </c>
      <c r="T7" s="34">
        <v>223.64</v>
      </c>
      <c r="U7" s="36">
        <v>235.96</v>
      </c>
      <c r="V7" s="36">
        <v>270.27999999999997</v>
      </c>
      <c r="W7" s="34">
        <v>288.23</v>
      </c>
      <c r="X7" s="34">
        <v>302.94</v>
      </c>
      <c r="Y7" s="34">
        <v>310.54000000000002</v>
      </c>
      <c r="Z7" s="34">
        <v>344.81</v>
      </c>
      <c r="AA7" s="34">
        <v>351.27</v>
      </c>
      <c r="AB7" s="34">
        <v>360.88</v>
      </c>
      <c r="AC7" s="34">
        <v>382.98</v>
      </c>
      <c r="AD7" s="37">
        <v>399.37</v>
      </c>
      <c r="AE7" s="34">
        <v>406.84</v>
      </c>
      <c r="AF7" s="37">
        <v>450.57</v>
      </c>
      <c r="AG7" s="37">
        <v>480.16</v>
      </c>
      <c r="AH7" s="37">
        <v>513.77</v>
      </c>
      <c r="AI7" s="24"/>
      <c r="AJ7" s="24"/>
      <c r="AK7" s="24"/>
      <c r="AL7" s="24"/>
    </row>
    <row r="8" spans="1:38" ht="16.5">
      <c r="A8" s="30" t="s">
        <v>115</v>
      </c>
      <c r="B8" s="31">
        <v>8.8699999999999992</v>
      </c>
      <c r="C8" s="32">
        <v>163.9</v>
      </c>
      <c r="D8" s="32">
        <v>1165.48</v>
      </c>
      <c r="E8" s="32">
        <v>2991.46</v>
      </c>
      <c r="F8" s="33">
        <v>6692</v>
      </c>
      <c r="G8" s="33">
        <v>7375</v>
      </c>
      <c r="H8" s="33">
        <v>7811</v>
      </c>
      <c r="I8" s="32">
        <v>15.5</v>
      </c>
      <c r="J8" s="32">
        <v>18.16</v>
      </c>
      <c r="K8" s="32">
        <v>19.52</v>
      </c>
      <c r="L8" s="32">
        <v>24.07</v>
      </c>
      <c r="M8" s="32">
        <v>26.55</v>
      </c>
      <c r="N8" s="32">
        <v>28.18</v>
      </c>
      <c r="O8" s="32">
        <v>32.04</v>
      </c>
      <c r="P8" s="32">
        <v>37.01</v>
      </c>
      <c r="Q8" s="32">
        <v>40.1</v>
      </c>
      <c r="R8" s="32">
        <v>43.13</v>
      </c>
      <c r="S8" s="32">
        <v>54.03</v>
      </c>
      <c r="T8" s="34">
        <v>60.29</v>
      </c>
      <c r="U8" s="35">
        <v>63.79</v>
      </c>
      <c r="V8" s="36">
        <v>70.349999999999994</v>
      </c>
      <c r="W8" s="34">
        <v>75.22</v>
      </c>
      <c r="X8" s="34">
        <v>79.33</v>
      </c>
      <c r="Y8" s="34">
        <v>94.42</v>
      </c>
      <c r="Z8" s="34">
        <v>117.04</v>
      </c>
      <c r="AA8" s="34">
        <v>121.37</v>
      </c>
      <c r="AB8" s="34">
        <v>125.21</v>
      </c>
      <c r="AC8" s="34">
        <v>130.13</v>
      </c>
      <c r="AD8" s="37">
        <v>139.47</v>
      </c>
      <c r="AE8" s="34">
        <v>153.5</v>
      </c>
      <c r="AF8" s="37">
        <v>167.04</v>
      </c>
      <c r="AG8" s="37">
        <v>580.05999999999995</v>
      </c>
      <c r="AH8" s="37">
        <v>603.15</v>
      </c>
      <c r="AI8" s="24"/>
      <c r="AJ8" s="24"/>
      <c r="AK8" s="24"/>
      <c r="AL8" s="24"/>
    </row>
    <row r="9" spans="1:38" ht="29.25">
      <c r="A9" s="30" t="s">
        <v>116</v>
      </c>
      <c r="B9" s="31">
        <v>2.3199999999999998</v>
      </c>
      <c r="C9" s="32">
        <v>129.5</v>
      </c>
      <c r="D9" s="32">
        <v>1088.73</v>
      </c>
      <c r="E9" s="32">
        <v>3675.17</v>
      </c>
      <c r="F9" s="33">
        <v>8325</v>
      </c>
      <c r="G9" s="33">
        <v>9398</v>
      </c>
      <c r="H9" s="33">
        <v>9912</v>
      </c>
      <c r="I9" s="32">
        <v>18.93</v>
      </c>
      <c r="J9" s="32">
        <v>23.83</v>
      </c>
      <c r="K9" s="32">
        <v>29.54</v>
      </c>
      <c r="L9" s="32">
        <v>36.57</v>
      </c>
      <c r="M9" s="32">
        <v>40.39</v>
      </c>
      <c r="N9" s="32">
        <v>42.99</v>
      </c>
      <c r="O9" s="32">
        <v>48.68</v>
      </c>
      <c r="P9" s="32">
        <v>55.76</v>
      </c>
      <c r="Q9" s="32">
        <v>58.69</v>
      </c>
      <c r="R9" s="32">
        <v>62.82</v>
      </c>
      <c r="S9" s="32">
        <v>71.88</v>
      </c>
      <c r="T9" s="34">
        <v>78.66</v>
      </c>
      <c r="U9" s="35">
        <v>79.22</v>
      </c>
      <c r="V9" s="36">
        <v>86.79</v>
      </c>
      <c r="W9" s="34">
        <v>85.67</v>
      </c>
      <c r="X9" s="34">
        <v>90.79</v>
      </c>
      <c r="Y9" s="34">
        <v>110.65</v>
      </c>
      <c r="Z9" s="34">
        <v>138.16</v>
      </c>
      <c r="AA9" s="34">
        <v>147.68</v>
      </c>
      <c r="AB9" s="34">
        <v>153.03</v>
      </c>
      <c r="AC9" s="34">
        <v>152.13999999999999</v>
      </c>
      <c r="AD9" s="37">
        <v>170.13</v>
      </c>
      <c r="AE9" s="34">
        <v>181.08</v>
      </c>
      <c r="AF9" s="37">
        <v>192.61</v>
      </c>
      <c r="AG9" s="37">
        <v>207.56</v>
      </c>
      <c r="AH9" s="37">
        <v>227.37</v>
      </c>
      <c r="AI9" s="24"/>
      <c r="AJ9" s="24"/>
      <c r="AK9" s="24"/>
      <c r="AL9" s="24"/>
    </row>
    <row r="10" spans="1:38" ht="39">
      <c r="A10" s="30" t="s">
        <v>117</v>
      </c>
      <c r="B10" s="31">
        <v>5.72</v>
      </c>
      <c r="C10" s="32">
        <v>272.60000000000002</v>
      </c>
      <c r="D10" s="32">
        <v>2598.96</v>
      </c>
      <c r="E10" s="32">
        <v>7495.95</v>
      </c>
      <c r="F10" s="33">
        <v>17488</v>
      </c>
      <c r="G10" s="33">
        <v>19912</v>
      </c>
      <c r="H10" s="33">
        <v>21402</v>
      </c>
      <c r="I10" s="32">
        <v>32.130000000000003</v>
      </c>
      <c r="J10" s="32">
        <v>47.89</v>
      </c>
      <c r="K10" s="32">
        <v>61.22</v>
      </c>
      <c r="L10" s="32">
        <v>75.98</v>
      </c>
      <c r="M10" s="32">
        <v>87.99</v>
      </c>
      <c r="N10" s="32">
        <v>93.15</v>
      </c>
      <c r="O10" s="32">
        <v>107.99</v>
      </c>
      <c r="P10" s="32">
        <v>130.65</v>
      </c>
      <c r="Q10" s="32">
        <v>144.91999999999999</v>
      </c>
      <c r="R10" s="32">
        <v>154.97999999999999</v>
      </c>
      <c r="S10" s="32">
        <v>181.35</v>
      </c>
      <c r="T10" s="34">
        <v>203.35</v>
      </c>
      <c r="U10" s="35">
        <v>215.55</v>
      </c>
      <c r="V10" s="36">
        <v>247.73</v>
      </c>
      <c r="W10" s="34">
        <v>247.61</v>
      </c>
      <c r="X10" s="34">
        <v>252.52</v>
      </c>
      <c r="Y10" s="34">
        <v>292.20999999999998</v>
      </c>
      <c r="Z10" s="34">
        <v>352.58</v>
      </c>
      <c r="AA10" s="34">
        <v>382.54</v>
      </c>
      <c r="AB10" s="34">
        <v>388.83</v>
      </c>
      <c r="AC10" s="34">
        <v>398.24</v>
      </c>
      <c r="AD10" s="37">
        <v>424.54</v>
      </c>
      <c r="AE10" s="34">
        <v>453.54</v>
      </c>
      <c r="AF10" s="37">
        <v>525.66</v>
      </c>
      <c r="AG10" s="37">
        <v>597.77</v>
      </c>
      <c r="AH10" s="37">
        <v>629.34</v>
      </c>
      <c r="AI10" s="24"/>
      <c r="AJ10" s="24"/>
      <c r="AK10" s="24"/>
      <c r="AL10" s="24"/>
    </row>
    <row r="11" spans="1:38" ht="54.75">
      <c r="A11" s="30" t="s">
        <v>118</v>
      </c>
      <c r="B11" s="31">
        <v>3.91</v>
      </c>
      <c r="C11" s="32">
        <v>120</v>
      </c>
      <c r="D11" s="32">
        <v>1040.71</v>
      </c>
      <c r="E11" s="32">
        <v>3211.18</v>
      </c>
      <c r="F11" s="33">
        <v>8050</v>
      </c>
      <c r="G11" s="33">
        <v>8540</v>
      </c>
      <c r="H11" s="33">
        <v>8468</v>
      </c>
      <c r="I11" s="32">
        <v>13.85</v>
      </c>
      <c r="J11" s="32">
        <v>19.96</v>
      </c>
      <c r="K11" s="32">
        <v>21.15</v>
      </c>
      <c r="L11" s="32">
        <v>25.08</v>
      </c>
      <c r="M11" s="32">
        <v>25.11</v>
      </c>
      <c r="N11" s="32">
        <v>25.67</v>
      </c>
      <c r="O11" s="32">
        <v>27.61</v>
      </c>
      <c r="P11" s="32">
        <v>30.79</v>
      </c>
      <c r="Q11" s="32">
        <v>32.28</v>
      </c>
      <c r="R11" s="32">
        <v>35.200000000000003</v>
      </c>
      <c r="S11" s="32">
        <v>41.29</v>
      </c>
      <c r="T11" s="34">
        <v>48.15</v>
      </c>
      <c r="U11" s="35">
        <v>51.46</v>
      </c>
      <c r="V11" s="36">
        <v>53.95</v>
      </c>
      <c r="W11" s="34">
        <v>57.76</v>
      </c>
      <c r="X11" s="34">
        <v>60.5</v>
      </c>
      <c r="Y11" s="34">
        <v>70.12</v>
      </c>
      <c r="Z11" s="34">
        <v>91.94</v>
      </c>
      <c r="AA11" s="34">
        <v>103.94</v>
      </c>
      <c r="AB11" s="34">
        <v>109.09</v>
      </c>
      <c r="AC11" s="34">
        <v>113.71</v>
      </c>
      <c r="AD11" s="37">
        <v>119.69</v>
      </c>
      <c r="AE11" s="34">
        <v>135.03</v>
      </c>
      <c r="AF11" s="37">
        <v>156.01</v>
      </c>
      <c r="AG11" s="37">
        <v>534.69000000000005</v>
      </c>
      <c r="AH11" s="37">
        <v>548.64</v>
      </c>
      <c r="AI11" s="24"/>
      <c r="AJ11" s="24"/>
      <c r="AK11" s="24"/>
      <c r="AL11" s="24"/>
    </row>
    <row r="12" spans="1:38" ht="16.5">
      <c r="A12" s="30" t="s">
        <v>119</v>
      </c>
      <c r="B12" s="31">
        <v>12.24</v>
      </c>
      <c r="C12" s="32">
        <v>413</v>
      </c>
      <c r="D12" s="32">
        <v>2912.58</v>
      </c>
      <c r="E12" s="32">
        <v>12984.99</v>
      </c>
      <c r="F12" s="33">
        <v>20075</v>
      </c>
      <c r="G12" s="33">
        <v>22968</v>
      </c>
      <c r="H12" s="33">
        <v>23238</v>
      </c>
      <c r="I12" s="32">
        <v>64.44</v>
      </c>
      <c r="J12" s="32">
        <v>66.83</v>
      </c>
      <c r="K12" s="32">
        <v>69.12</v>
      </c>
      <c r="L12" s="32">
        <v>71.73</v>
      </c>
      <c r="M12" s="32">
        <v>80.08</v>
      </c>
      <c r="N12" s="32">
        <v>87.96</v>
      </c>
      <c r="O12" s="32">
        <v>93.96</v>
      </c>
      <c r="P12" s="32">
        <v>102.42</v>
      </c>
      <c r="Q12" s="32">
        <v>109.71</v>
      </c>
      <c r="R12" s="32">
        <v>155.1</v>
      </c>
      <c r="S12" s="32">
        <v>175.54</v>
      </c>
      <c r="T12" s="34">
        <v>191.68</v>
      </c>
      <c r="U12" s="35">
        <v>239.55</v>
      </c>
      <c r="V12" s="36">
        <v>256.48</v>
      </c>
      <c r="W12" s="34">
        <v>260.83999999999997</v>
      </c>
      <c r="X12" s="34">
        <v>308.92</v>
      </c>
      <c r="Y12" s="34">
        <v>357.54</v>
      </c>
      <c r="Z12" s="34">
        <v>397.75</v>
      </c>
      <c r="AA12" s="34">
        <v>477.13</v>
      </c>
      <c r="AB12" s="34">
        <v>528.83000000000004</v>
      </c>
      <c r="AC12" s="34">
        <v>553.02</v>
      </c>
      <c r="AD12" s="37">
        <v>613.39</v>
      </c>
      <c r="AE12" s="34">
        <v>638.69000000000005</v>
      </c>
      <c r="AF12" s="37">
        <v>719.21</v>
      </c>
      <c r="AG12" s="37">
        <v>835.77</v>
      </c>
      <c r="AH12" s="37">
        <v>862.87</v>
      </c>
      <c r="AI12" s="24"/>
      <c r="AJ12" s="24"/>
      <c r="AK12" s="24"/>
      <c r="AL12" s="24"/>
    </row>
    <row r="13" spans="1:38" ht="29.25">
      <c r="A13" s="30" t="s">
        <v>120</v>
      </c>
      <c r="B13" s="31">
        <v>5.48</v>
      </c>
      <c r="C13" s="32">
        <v>190</v>
      </c>
      <c r="D13" s="32">
        <v>1364.9</v>
      </c>
      <c r="E13" s="32">
        <v>5306.54</v>
      </c>
      <c r="F13" s="33">
        <v>10460</v>
      </c>
      <c r="G13" s="33">
        <v>8412</v>
      </c>
      <c r="H13" s="33">
        <v>9589</v>
      </c>
      <c r="I13" s="32">
        <v>23.43</v>
      </c>
      <c r="J13" s="32">
        <v>25.74</v>
      </c>
      <c r="K13" s="32">
        <v>23.2</v>
      </c>
      <c r="L13" s="32">
        <v>33.07</v>
      </c>
      <c r="M13" s="32">
        <v>35.76</v>
      </c>
      <c r="N13" s="32">
        <v>38.159999999999997</v>
      </c>
      <c r="O13" s="32">
        <v>39.1</v>
      </c>
      <c r="P13" s="32">
        <v>40.06</v>
      </c>
      <c r="Q13" s="32">
        <v>39.409999999999997</v>
      </c>
      <c r="R13" s="32">
        <v>60.26</v>
      </c>
      <c r="S13" s="32">
        <v>74.319999999999993</v>
      </c>
      <c r="T13" s="34">
        <v>58.06</v>
      </c>
      <c r="U13" s="36">
        <v>72.599999999999994</v>
      </c>
      <c r="V13" s="36">
        <v>76.790000000000006</v>
      </c>
      <c r="W13" s="34">
        <v>78.510000000000005</v>
      </c>
      <c r="X13" s="34">
        <v>75.47</v>
      </c>
      <c r="Y13" s="34">
        <v>78.09</v>
      </c>
      <c r="Z13" s="34">
        <v>107.62</v>
      </c>
      <c r="AA13" s="34">
        <v>110.1</v>
      </c>
      <c r="AB13" s="34">
        <v>100.16</v>
      </c>
      <c r="AC13" s="34">
        <v>101.51</v>
      </c>
      <c r="AD13" s="37">
        <v>98.57</v>
      </c>
      <c r="AE13" s="34">
        <v>124.94</v>
      </c>
      <c r="AF13" s="37">
        <v>136.33000000000001</v>
      </c>
      <c r="AG13" s="37">
        <v>132.94</v>
      </c>
      <c r="AH13" s="37">
        <v>129.59</v>
      </c>
      <c r="AI13" s="24"/>
      <c r="AJ13" s="24"/>
      <c r="AK13" s="24"/>
      <c r="AL13" s="24"/>
    </row>
    <row r="14" spans="1:38" ht="67.5">
      <c r="A14" s="30" t="s">
        <v>121</v>
      </c>
      <c r="B14" s="31">
        <v>0.6</v>
      </c>
      <c r="C14" s="32">
        <v>22.4</v>
      </c>
      <c r="D14" s="32">
        <v>315.20999999999998</v>
      </c>
      <c r="E14" s="32">
        <v>1222.18</v>
      </c>
      <c r="F14" s="33">
        <v>2812</v>
      </c>
      <c r="G14" s="33">
        <v>3187</v>
      </c>
      <c r="H14" s="33">
        <v>3627</v>
      </c>
      <c r="I14" s="32">
        <v>5.82</v>
      </c>
      <c r="J14" s="32">
        <v>8</v>
      </c>
      <c r="K14" s="32">
        <v>9.6999999999999993</v>
      </c>
      <c r="L14" s="32">
        <v>11.37</v>
      </c>
      <c r="M14" s="32">
        <v>11.96</v>
      </c>
      <c r="N14" s="32">
        <v>13.48</v>
      </c>
      <c r="O14" s="32">
        <v>15.52</v>
      </c>
      <c r="P14" s="32">
        <v>17.350000000000001</v>
      </c>
      <c r="Q14" s="32">
        <v>18.760000000000002</v>
      </c>
      <c r="R14" s="32">
        <v>25.39</v>
      </c>
      <c r="S14" s="32">
        <v>28.09</v>
      </c>
      <c r="T14" s="34">
        <v>26.75</v>
      </c>
      <c r="U14" s="35">
        <v>31.99</v>
      </c>
      <c r="V14" s="36">
        <v>32.520000000000003</v>
      </c>
      <c r="W14" s="34">
        <v>33.880000000000003</v>
      </c>
      <c r="X14" s="34">
        <v>38.64</v>
      </c>
      <c r="Y14" s="34">
        <v>43.81</v>
      </c>
      <c r="Z14" s="34">
        <v>47.61</v>
      </c>
      <c r="AA14" s="34">
        <v>51.44</v>
      </c>
      <c r="AB14" s="34">
        <v>53.45</v>
      </c>
      <c r="AC14" s="34">
        <v>54.04</v>
      </c>
      <c r="AD14" s="37">
        <v>57.7</v>
      </c>
      <c r="AE14" s="34">
        <v>59.32</v>
      </c>
      <c r="AF14" s="37">
        <v>64.89</v>
      </c>
      <c r="AG14" s="37">
        <v>73.37</v>
      </c>
      <c r="AH14" s="37">
        <v>75.260000000000005</v>
      </c>
      <c r="AI14" s="24"/>
      <c r="AJ14" s="24"/>
      <c r="AK14" s="24"/>
      <c r="AL14" s="24"/>
    </row>
    <row r="15" spans="1:38" ht="42">
      <c r="A15" s="30" t="s">
        <v>122</v>
      </c>
      <c r="B15" s="31">
        <v>13.2</v>
      </c>
      <c r="C15" s="32">
        <v>415</v>
      </c>
      <c r="D15" s="32">
        <v>2756.82</v>
      </c>
      <c r="E15" s="32">
        <v>8583.1299999999992</v>
      </c>
      <c r="F15" s="33">
        <v>22514</v>
      </c>
      <c r="G15" s="33">
        <v>24828</v>
      </c>
      <c r="H15" s="33">
        <v>27025</v>
      </c>
      <c r="I15" s="32">
        <v>56.33</v>
      </c>
      <c r="J15" s="32">
        <v>74.319999999999993</v>
      </c>
      <c r="K15" s="32">
        <v>85.17</v>
      </c>
      <c r="L15" s="32">
        <v>103.06</v>
      </c>
      <c r="M15" s="32">
        <v>102.67</v>
      </c>
      <c r="N15" s="32">
        <v>111.95</v>
      </c>
      <c r="O15" s="32">
        <v>122.3</v>
      </c>
      <c r="P15" s="32">
        <v>138.72</v>
      </c>
      <c r="Q15" s="32">
        <v>144.26</v>
      </c>
      <c r="R15" s="32">
        <v>233.93</v>
      </c>
      <c r="S15" s="32">
        <v>212.92</v>
      </c>
      <c r="T15" s="34">
        <v>213.11</v>
      </c>
      <c r="U15" s="36">
        <v>263.2</v>
      </c>
      <c r="V15" s="36">
        <v>273.43</v>
      </c>
      <c r="W15" s="34">
        <v>272.57</v>
      </c>
      <c r="X15" s="34">
        <v>326.89</v>
      </c>
      <c r="Y15" s="34">
        <v>388.81</v>
      </c>
      <c r="Z15" s="34">
        <v>418.61</v>
      </c>
      <c r="AA15" s="34">
        <v>461.71</v>
      </c>
      <c r="AB15" s="34">
        <v>478.88</v>
      </c>
      <c r="AC15" s="34">
        <v>502.55</v>
      </c>
      <c r="AD15" s="37">
        <v>552.03</v>
      </c>
      <c r="AE15" s="34">
        <v>590.39</v>
      </c>
      <c r="AF15" s="37">
        <v>641.22</v>
      </c>
      <c r="AG15" s="37">
        <v>756.74</v>
      </c>
      <c r="AH15" s="37" t="s">
        <v>123</v>
      </c>
      <c r="AI15" s="24"/>
      <c r="AJ15" s="24"/>
      <c r="AK15" s="24"/>
      <c r="AL15" s="24"/>
    </row>
    <row r="16" spans="1:38" ht="26.25">
      <c r="A16" s="30" t="s">
        <v>124</v>
      </c>
      <c r="B16" s="31">
        <v>4.47</v>
      </c>
      <c r="C16" s="32">
        <v>87.1</v>
      </c>
      <c r="D16" s="32">
        <v>827.07</v>
      </c>
      <c r="E16" s="32">
        <v>2657.27</v>
      </c>
      <c r="F16" s="33">
        <v>5345</v>
      </c>
      <c r="G16" s="33">
        <v>5879</v>
      </c>
      <c r="H16" s="33">
        <v>5687</v>
      </c>
      <c r="I16" s="32">
        <v>14.94</v>
      </c>
      <c r="J16" s="32">
        <v>14.94</v>
      </c>
      <c r="K16" s="32">
        <v>16.57</v>
      </c>
      <c r="L16" s="32">
        <v>18.84</v>
      </c>
      <c r="M16" s="32">
        <v>20.059999999999999</v>
      </c>
      <c r="N16" s="32">
        <v>22.08</v>
      </c>
      <c r="O16" s="32">
        <v>28.44</v>
      </c>
      <c r="P16" s="32">
        <v>24.5</v>
      </c>
      <c r="Q16" s="32">
        <v>27.06</v>
      </c>
      <c r="R16" s="32">
        <v>34.89</v>
      </c>
      <c r="S16" s="32">
        <v>40.020000000000003</v>
      </c>
      <c r="T16" s="34">
        <v>34.159999999999997</v>
      </c>
      <c r="U16" s="35">
        <v>38.56</v>
      </c>
      <c r="V16" s="36">
        <v>41.25</v>
      </c>
      <c r="W16" s="34">
        <v>43.34</v>
      </c>
      <c r="X16" s="34">
        <v>56.01</v>
      </c>
      <c r="Y16" s="34">
        <v>58.76</v>
      </c>
      <c r="Z16" s="34">
        <v>65.02</v>
      </c>
      <c r="AA16" s="34">
        <v>64.17</v>
      </c>
      <c r="AB16" s="34">
        <v>54.63</v>
      </c>
      <c r="AC16" s="34">
        <v>68.97</v>
      </c>
      <c r="AD16" s="37">
        <v>65.37</v>
      </c>
      <c r="AE16" s="34">
        <v>75.78</v>
      </c>
      <c r="AF16" s="37">
        <v>87.77</v>
      </c>
      <c r="AG16" s="37">
        <v>81.7</v>
      </c>
      <c r="AH16" s="37">
        <v>132.44999999999999</v>
      </c>
      <c r="AI16" s="24"/>
      <c r="AJ16" s="24"/>
      <c r="AK16" s="39"/>
      <c r="AL16" s="39"/>
    </row>
    <row r="17" spans="1:38" ht="15">
      <c r="A17" s="30" t="s">
        <v>125</v>
      </c>
      <c r="B17" s="31">
        <v>2.4500000000000002</v>
      </c>
      <c r="C17" s="32">
        <v>135.5</v>
      </c>
      <c r="D17" s="32">
        <v>754.98</v>
      </c>
      <c r="E17" s="32">
        <v>2241.39</v>
      </c>
      <c r="F17" s="33">
        <v>4486</v>
      </c>
      <c r="G17" s="33">
        <v>3681</v>
      </c>
      <c r="H17" s="33">
        <v>4326</v>
      </c>
      <c r="I17" s="32">
        <v>12.69</v>
      </c>
      <c r="J17" s="32">
        <v>9.1999999999999993</v>
      </c>
      <c r="K17" s="32">
        <v>15.62</v>
      </c>
      <c r="L17" s="32">
        <v>14.88</v>
      </c>
      <c r="M17" s="32">
        <v>19.47</v>
      </c>
      <c r="N17" s="32">
        <v>18.34</v>
      </c>
      <c r="O17" s="32">
        <v>19.690000000000001</v>
      </c>
      <c r="P17" s="32">
        <v>19.690000000000001</v>
      </c>
      <c r="Q17" s="32">
        <v>22.71</v>
      </c>
      <c r="R17" s="32">
        <v>21.63</v>
      </c>
      <c r="S17" s="32">
        <v>23.07</v>
      </c>
      <c r="T17" s="34">
        <v>33.020000000000003</v>
      </c>
      <c r="U17" s="35">
        <v>40.619999999999997</v>
      </c>
      <c r="V17" s="36">
        <v>30.22</v>
      </c>
      <c r="W17" s="34">
        <v>31.58</v>
      </c>
      <c r="X17" s="34">
        <v>32.32</v>
      </c>
      <c r="Y17" s="34">
        <v>44.97</v>
      </c>
      <c r="Z17" s="34">
        <v>52.14</v>
      </c>
      <c r="AA17" s="34">
        <v>48.78</v>
      </c>
      <c r="AB17" s="34">
        <v>36.75</v>
      </c>
      <c r="AC17" s="34">
        <v>46.23</v>
      </c>
      <c r="AD17" s="37">
        <v>31.59</v>
      </c>
      <c r="AE17" s="34">
        <v>50.23</v>
      </c>
      <c r="AF17" s="37">
        <v>55.82</v>
      </c>
      <c r="AG17" s="37">
        <v>64.03</v>
      </c>
      <c r="AH17" s="37">
        <v>70.94</v>
      </c>
      <c r="AI17" s="24"/>
      <c r="AJ17" s="24"/>
      <c r="AK17" s="39"/>
      <c r="AL17" s="39"/>
    </row>
    <row r="18" spans="1:38" ht="26.25">
      <c r="A18" s="30" t="s">
        <v>126</v>
      </c>
      <c r="B18" s="31">
        <v>21.21</v>
      </c>
      <c r="C18" s="32">
        <v>1136.5999999999999</v>
      </c>
      <c r="D18" s="32">
        <v>4864.96</v>
      </c>
      <c r="E18" s="32">
        <v>12741.62</v>
      </c>
      <c r="F18" s="33">
        <v>25747</v>
      </c>
      <c r="G18" s="33">
        <v>28443</v>
      </c>
      <c r="H18" s="33">
        <v>33527</v>
      </c>
      <c r="I18" s="32">
        <v>122</v>
      </c>
      <c r="J18" s="32">
        <v>140.44999999999999</v>
      </c>
      <c r="K18" s="32">
        <v>144.19</v>
      </c>
      <c r="L18" s="32">
        <v>155.91999999999999</v>
      </c>
      <c r="M18" s="32">
        <v>167.83</v>
      </c>
      <c r="N18" s="32">
        <v>173.18</v>
      </c>
      <c r="O18" s="32">
        <v>183.01</v>
      </c>
      <c r="P18" s="32">
        <v>193.61</v>
      </c>
      <c r="Q18" s="32">
        <v>204.25</v>
      </c>
      <c r="R18" s="32">
        <v>224.65</v>
      </c>
      <c r="S18" s="32">
        <v>269.52999999999997</v>
      </c>
      <c r="T18" s="34">
        <v>339.81</v>
      </c>
      <c r="U18" s="35">
        <v>348.21</v>
      </c>
      <c r="V18" s="36">
        <v>367.68</v>
      </c>
      <c r="W18" s="34">
        <v>391.06</v>
      </c>
      <c r="X18" s="34">
        <v>422.62</v>
      </c>
      <c r="Y18" s="34">
        <v>496.4</v>
      </c>
      <c r="Z18" s="34">
        <v>685.73</v>
      </c>
      <c r="AA18" s="34">
        <v>759.21</v>
      </c>
      <c r="AB18" s="34">
        <v>765.93</v>
      </c>
      <c r="AC18" s="34">
        <v>780.19</v>
      </c>
      <c r="AD18" s="37">
        <v>828.94</v>
      </c>
      <c r="AE18" s="34">
        <v>911.1</v>
      </c>
      <c r="AF18" s="37">
        <v>983.49</v>
      </c>
      <c r="AG18" s="37">
        <v>1200.3399999999999</v>
      </c>
      <c r="AH18" s="37">
        <v>1229.0999999999999</v>
      </c>
      <c r="AI18" s="24"/>
      <c r="AJ18" s="24"/>
      <c r="AK18" s="39"/>
      <c r="AL18" s="39"/>
    </row>
    <row r="19" spans="1:38" ht="15">
      <c r="A19" s="30" t="s">
        <v>127</v>
      </c>
      <c r="B19" s="31">
        <v>1.6</v>
      </c>
      <c r="C19" s="32">
        <v>45.6</v>
      </c>
      <c r="D19" s="32">
        <v>296.32</v>
      </c>
      <c r="E19" s="32">
        <v>973.31</v>
      </c>
      <c r="F19" s="33">
        <v>3115</v>
      </c>
      <c r="G19" s="33">
        <v>3325</v>
      </c>
      <c r="H19" s="33">
        <v>3209</v>
      </c>
      <c r="I19" s="32">
        <v>3.73</v>
      </c>
      <c r="J19" s="32">
        <v>8.0399999999999991</v>
      </c>
      <c r="K19" s="32">
        <v>8.08</v>
      </c>
      <c r="L19" s="32">
        <v>8.48</v>
      </c>
      <c r="M19" s="32">
        <v>8.0399999999999991</v>
      </c>
      <c r="N19" s="32">
        <v>11.4</v>
      </c>
      <c r="O19" s="32">
        <v>13.06</v>
      </c>
      <c r="P19" s="32">
        <v>11.91</v>
      </c>
      <c r="Q19" s="32">
        <v>12.83</v>
      </c>
      <c r="R19" s="32">
        <v>17.350000000000001</v>
      </c>
      <c r="S19" s="32">
        <v>21.45</v>
      </c>
      <c r="T19" s="34">
        <v>19.489999999999998</v>
      </c>
      <c r="U19" s="35">
        <v>21.45</v>
      </c>
      <c r="V19" s="36">
        <v>19.760000000000002</v>
      </c>
      <c r="W19" s="34">
        <v>25.19</v>
      </c>
      <c r="X19" s="34">
        <v>26.83</v>
      </c>
      <c r="Y19" s="34">
        <v>29.46</v>
      </c>
      <c r="Z19" s="34">
        <v>32.78</v>
      </c>
      <c r="AA19" s="34">
        <v>33.270000000000003</v>
      </c>
      <c r="AB19" s="34">
        <v>32.11</v>
      </c>
      <c r="AC19" s="34">
        <v>33.47</v>
      </c>
      <c r="AD19" s="37">
        <v>36.36</v>
      </c>
      <c r="AE19" s="34">
        <v>41.6</v>
      </c>
      <c r="AF19" s="37">
        <v>47.58</v>
      </c>
      <c r="AG19" s="37">
        <v>51.84</v>
      </c>
      <c r="AH19" s="37">
        <v>49.96</v>
      </c>
      <c r="AI19" s="24"/>
      <c r="AJ19" s="24"/>
      <c r="AK19" s="39"/>
      <c r="AL19" s="39"/>
    </row>
    <row r="20" spans="1:38" ht="54.75">
      <c r="A20" s="30" t="s">
        <v>128</v>
      </c>
      <c r="B20" s="31">
        <v>0.99</v>
      </c>
      <c r="C20" s="32">
        <v>43.3</v>
      </c>
      <c r="D20" s="32">
        <v>465.97</v>
      </c>
      <c r="E20" s="32">
        <v>1674.07</v>
      </c>
      <c r="F20" s="33">
        <v>4811</v>
      </c>
      <c r="G20" s="33">
        <v>5648</v>
      </c>
      <c r="H20" s="33">
        <v>5686</v>
      </c>
      <c r="I20" s="32">
        <v>6.42</v>
      </c>
      <c r="J20" s="32">
        <v>10.96</v>
      </c>
      <c r="K20" s="32">
        <v>12.19</v>
      </c>
      <c r="L20" s="32">
        <v>13.69</v>
      </c>
      <c r="M20" s="32">
        <v>14.35</v>
      </c>
      <c r="N20" s="32">
        <v>18.690000000000001</v>
      </c>
      <c r="O20" s="32">
        <v>21.61</v>
      </c>
      <c r="P20" s="32">
        <v>22.24</v>
      </c>
      <c r="Q20" s="32">
        <v>24.92</v>
      </c>
      <c r="R20" s="32">
        <v>30.68</v>
      </c>
      <c r="S20" s="32">
        <v>39.32</v>
      </c>
      <c r="T20" s="34">
        <v>39.65</v>
      </c>
      <c r="U20" s="36">
        <v>42.6</v>
      </c>
      <c r="V20" s="36">
        <v>45.36</v>
      </c>
      <c r="W20" s="34">
        <v>50.51</v>
      </c>
      <c r="X20" s="34">
        <v>55.11</v>
      </c>
      <c r="Y20" s="34">
        <v>58.75</v>
      </c>
      <c r="Z20" s="34">
        <v>64.8</v>
      </c>
      <c r="AA20" s="34">
        <v>67.61</v>
      </c>
      <c r="AB20" s="34">
        <v>68.92</v>
      </c>
      <c r="AC20" s="34">
        <v>72.98</v>
      </c>
      <c r="AD20" s="37">
        <v>77.42</v>
      </c>
      <c r="AE20" s="34">
        <v>84.12</v>
      </c>
      <c r="AF20" s="37">
        <v>92.67</v>
      </c>
      <c r="AG20" s="37">
        <v>85.21</v>
      </c>
      <c r="AH20" s="37">
        <v>90.76</v>
      </c>
      <c r="AI20" s="24"/>
      <c r="AJ20" s="24"/>
      <c r="AK20" s="39"/>
      <c r="AL20" s="39"/>
    </row>
    <row r="21" spans="1:38" ht="15">
      <c r="A21" s="30" t="s">
        <v>129</v>
      </c>
      <c r="B21" s="31">
        <v>2.63</v>
      </c>
      <c r="C21" s="32">
        <v>85.6</v>
      </c>
      <c r="D21" s="32">
        <v>283.51</v>
      </c>
      <c r="E21" s="32">
        <v>1566.97</v>
      </c>
      <c r="F21" s="33">
        <v>4592</v>
      </c>
      <c r="G21" s="33">
        <v>5087</v>
      </c>
      <c r="H21" s="33">
        <v>4785</v>
      </c>
      <c r="I21" s="32">
        <v>12.3</v>
      </c>
      <c r="J21" s="32">
        <v>17.61</v>
      </c>
      <c r="K21" s="32">
        <v>13.03</v>
      </c>
      <c r="L21" s="32">
        <v>13.55</v>
      </c>
      <c r="M21" s="32">
        <v>15.69</v>
      </c>
      <c r="N21" s="32">
        <v>16.3</v>
      </c>
      <c r="O21" s="32">
        <v>21.04</v>
      </c>
      <c r="P21" s="32">
        <v>21.36</v>
      </c>
      <c r="Q21" s="32">
        <v>23.45</v>
      </c>
      <c r="R21" s="32">
        <v>31.54</v>
      </c>
      <c r="S21" s="32">
        <v>44.28</v>
      </c>
      <c r="T21" s="34">
        <v>44.09</v>
      </c>
      <c r="U21" s="35">
        <v>42.14</v>
      </c>
      <c r="V21" s="36">
        <v>40.65</v>
      </c>
      <c r="W21" s="34">
        <v>39.799999999999997</v>
      </c>
      <c r="X21" s="34">
        <v>43.51</v>
      </c>
      <c r="Y21" s="34">
        <v>53.03</v>
      </c>
      <c r="Z21" s="34">
        <v>67.87</v>
      </c>
      <c r="AA21" s="34">
        <v>63.98</v>
      </c>
      <c r="AB21" s="34">
        <v>62.83</v>
      </c>
      <c r="AC21" s="34">
        <v>64.900000000000006</v>
      </c>
      <c r="AD21" s="37">
        <v>70.16</v>
      </c>
      <c r="AE21" s="34">
        <v>80.34</v>
      </c>
      <c r="AF21" s="37">
        <v>89.81</v>
      </c>
      <c r="AG21" s="37">
        <v>111.09</v>
      </c>
      <c r="AH21" s="37">
        <v>123.65</v>
      </c>
      <c r="AI21" s="24"/>
      <c r="AJ21" s="24"/>
      <c r="AK21" s="39"/>
      <c r="AL21" s="39"/>
    </row>
    <row r="22" spans="1:38" ht="54.75">
      <c r="A22" s="30" t="s">
        <v>130</v>
      </c>
      <c r="B22" s="31">
        <v>1.71</v>
      </c>
      <c r="C22" s="32">
        <v>74.5</v>
      </c>
      <c r="D22" s="32">
        <v>565.41999999999996</v>
      </c>
      <c r="E22" s="32">
        <v>2402.66</v>
      </c>
      <c r="F22" s="33">
        <v>6511</v>
      </c>
      <c r="G22" s="33">
        <v>7135</v>
      </c>
      <c r="H22" s="33">
        <v>7073</v>
      </c>
      <c r="I22" s="32">
        <v>12.17</v>
      </c>
      <c r="J22" s="32">
        <v>16.3</v>
      </c>
      <c r="K22" s="32">
        <v>17.52</v>
      </c>
      <c r="L22" s="32">
        <v>19.43</v>
      </c>
      <c r="M22" s="32">
        <v>20.83</v>
      </c>
      <c r="N22" s="32">
        <v>21.68</v>
      </c>
      <c r="O22" s="32">
        <v>24.91</v>
      </c>
      <c r="P22" s="32">
        <v>25.68</v>
      </c>
      <c r="Q22" s="32">
        <v>26.95</v>
      </c>
      <c r="R22" s="32">
        <v>33.479999999999997</v>
      </c>
      <c r="S22" s="32">
        <v>45.57</v>
      </c>
      <c r="T22" s="34">
        <v>46.11</v>
      </c>
      <c r="U22" s="35">
        <v>47.77</v>
      </c>
      <c r="V22" s="36">
        <v>46.18</v>
      </c>
      <c r="W22" s="34">
        <v>48.87</v>
      </c>
      <c r="X22" s="34">
        <v>50.67</v>
      </c>
      <c r="Y22" s="34">
        <v>55.18</v>
      </c>
      <c r="Z22" s="34">
        <v>66.010000000000005</v>
      </c>
      <c r="AA22" s="34">
        <v>68.41</v>
      </c>
      <c r="AB22" s="34">
        <v>67.61</v>
      </c>
      <c r="AC22" s="34">
        <v>68.069999999999993</v>
      </c>
      <c r="AD22" s="37">
        <v>74.23</v>
      </c>
      <c r="AE22" s="34">
        <v>83.07</v>
      </c>
      <c r="AF22" s="37">
        <v>96.49</v>
      </c>
      <c r="AG22" s="37">
        <v>110.44</v>
      </c>
      <c r="AH22" s="37">
        <v>109.07</v>
      </c>
      <c r="AI22" s="24"/>
      <c r="AJ22" s="24"/>
      <c r="AK22" s="39"/>
      <c r="AL22" s="39"/>
    </row>
    <row r="23" spans="1:38" ht="15">
      <c r="A23" s="30" t="s">
        <v>131</v>
      </c>
      <c r="B23" s="31">
        <v>2.2599999999999998</v>
      </c>
      <c r="C23" s="32">
        <v>34.9</v>
      </c>
      <c r="D23" s="32">
        <v>240.95</v>
      </c>
      <c r="E23" s="32">
        <v>918.1</v>
      </c>
      <c r="F23" s="33">
        <v>1882</v>
      </c>
      <c r="G23" s="33">
        <v>1778</v>
      </c>
      <c r="H23" s="33">
        <v>1871</v>
      </c>
      <c r="I23" s="32">
        <v>3.52</v>
      </c>
      <c r="J23" s="32">
        <v>5.6</v>
      </c>
      <c r="K23" s="32">
        <v>5.19</v>
      </c>
      <c r="L23" s="32">
        <v>6.33</v>
      </c>
      <c r="M23" s="32">
        <v>9.51</v>
      </c>
      <c r="N23" s="32">
        <v>7.89</v>
      </c>
      <c r="O23" s="32">
        <v>8.1199999999999992</v>
      </c>
      <c r="P23" s="32">
        <v>9.7200000000000006</v>
      </c>
      <c r="Q23" s="32">
        <v>10.94</v>
      </c>
      <c r="R23" s="32">
        <v>14.3</v>
      </c>
      <c r="S23" s="32">
        <v>16.670000000000002</v>
      </c>
      <c r="T23" s="34">
        <v>14.03</v>
      </c>
      <c r="U23" s="36">
        <v>28.94</v>
      </c>
      <c r="V23" s="36">
        <v>14.26</v>
      </c>
      <c r="W23" s="34">
        <v>16.07</v>
      </c>
      <c r="X23" s="34">
        <v>23.18</v>
      </c>
      <c r="Y23" s="34">
        <v>26.66</v>
      </c>
      <c r="Z23" s="34">
        <v>19.91</v>
      </c>
      <c r="AA23" s="34">
        <v>20.25</v>
      </c>
      <c r="AB23" s="34">
        <v>22.25</v>
      </c>
      <c r="AC23" s="34">
        <v>23.84</v>
      </c>
      <c r="AD23" s="37">
        <v>21.38</v>
      </c>
      <c r="AE23" s="34">
        <v>29.15</v>
      </c>
      <c r="AF23" s="37">
        <v>46.57</v>
      </c>
      <c r="AG23" s="37">
        <v>31.91</v>
      </c>
      <c r="AH23" s="37">
        <v>28.04</v>
      </c>
      <c r="AI23" s="24"/>
      <c r="AJ23" s="24"/>
      <c r="AK23" s="39"/>
      <c r="AL23" s="39"/>
    </row>
    <row r="24" spans="1:38" ht="39">
      <c r="A24" s="30" t="s">
        <v>132</v>
      </c>
      <c r="B24" s="31">
        <v>2.4</v>
      </c>
      <c r="C24" s="32">
        <v>27</v>
      </c>
      <c r="D24" s="32">
        <v>363.48</v>
      </c>
      <c r="E24" s="32">
        <v>1087.8399999999999</v>
      </c>
      <c r="F24" s="33">
        <v>2094</v>
      </c>
      <c r="G24" s="33">
        <v>2344</v>
      </c>
      <c r="H24" s="33">
        <v>1917</v>
      </c>
      <c r="I24" s="32">
        <v>4.8099999999999996</v>
      </c>
      <c r="J24" s="32">
        <v>3.97</v>
      </c>
      <c r="K24" s="32">
        <v>4.75</v>
      </c>
      <c r="L24" s="32">
        <v>5.99</v>
      </c>
      <c r="M24" s="32">
        <v>9.75</v>
      </c>
      <c r="N24" s="32">
        <v>7.02</v>
      </c>
      <c r="O24" s="32">
        <v>7.84</v>
      </c>
      <c r="P24" s="32">
        <v>10.210000000000001</v>
      </c>
      <c r="Q24" s="32">
        <v>9.48</v>
      </c>
      <c r="R24" s="32">
        <v>16.32</v>
      </c>
      <c r="S24" s="32">
        <v>11.92</v>
      </c>
      <c r="T24" s="34">
        <v>13.27</v>
      </c>
      <c r="U24" s="35">
        <v>28.22</v>
      </c>
      <c r="V24" s="36">
        <v>10.61</v>
      </c>
      <c r="W24" s="34">
        <v>15.65</v>
      </c>
      <c r="X24" s="34">
        <v>17.3</v>
      </c>
      <c r="Y24" s="34">
        <v>25.55</v>
      </c>
      <c r="Z24" s="34">
        <v>22.68</v>
      </c>
      <c r="AA24" s="34">
        <v>17.96</v>
      </c>
      <c r="AB24" s="34">
        <v>16.14</v>
      </c>
      <c r="AC24" s="34">
        <v>28.07</v>
      </c>
      <c r="AD24" s="37">
        <v>20.63</v>
      </c>
      <c r="AE24" s="34">
        <v>20.88</v>
      </c>
      <c r="AF24" s="37">
        <v>52.59</v>
      </c>
      <c r="AG24" s="37">
        <v>24.12</v>
      </c>
      <c r="AH24" s="37">
        <v>33.090000000000003</v>
      </c>
      <c r="AI24" s="24"/>
      <c r="AJ24" s="24" t="s">
        <v>107</v>
      </c>
      <c r="AK24" s="24" t="s">
        <v>108</v>
      </c>
      <c r="AL24" s="24" t="s">
        <v>109</v>
      </c>
    </row>
    <row r="25" spans="1:38" ht="15">
      <c r="A25" s="30" t="s">
        <v>133</v>
      </c>
      <c r="B25" s="31">
        <v>5.45</v>
      </c>
      <c r="C25" s="32">
        <v>34.4</v>
      </c>
      <c r="D25" s="32">
        <v>561.84</v>
      </c>
      <c r="E25" s="32">
        <v>1584.63</v>
      </c>
      <c r="F25" s="33">
        <v>2340</v>
      </c>
      <c r="G25" s="33">
        <v>2395</v>
      </c>
      <c r="H25" s="33">
        <v>2832</v>
      </c>
      <c r="I25" s="32">
        <v>7.56</v>
      </c>
      <c r="J25" s="32">
        <v>6.72</v>
      </c>
      <c r="K25" s="32">
        <v>6.11</v>
      </c>
      <c r="L25" s="32">
        <v>8.34</v>
      </c>
      <c r="M25" s="32">
        <v>11.99</v>
      </c>
      <c r="N25" s="32">
        <v>12.52</v>
      </c>
      <c r="O25" s="32">
        <v>11.2</v>
      </c>
      <c r="P25" s="32">
        <v>12.77</v>
      </c>
      <c r="Q25" s="32">
        <v>16.13</v>
      </c>
      <c r="R25" s="32">
        <v>17.88</v>
      </c>
      <c r="S25" s="32">
        <v>16.5</v>
      </c>
      <c r="T25" s="34">
        <v>17.86</v>
      </c>
      <c r="U25" s="35">
        <v>27.41</v>
      </c>
      <c r="V25" s="36">
        <v>16.03</v>
      </c>
      <c r="W25" s="34">
        <v>16.7</v>
      </c>
      <c r="X25" s="34">
        <v>21.36</v>
      </c>
      <c r="Y25" s="34">
        <v>26.47</v>
      </c>
      <c r="Z25" s="34">
        <v>24.64</v>
      </c>
      <c r="AA25" s="34">
        <v>21.28</v>
      </c>
      <c r="AB25" s="34">
        <v>21.22</v>
      </c>
      <c r="AC25" s="34">
        <v>26.41</v>
      </c>
      <c r="AD25" s="37">
        <v>24.31</v>
      </c>
      <c r="AE25" s="34">
        <v>26.41</v>
      </c>
      <c r="AF25" s="37">
        <v>30.95</v>
      </c>
      <c r="AG25" s="37">
        <v>32.15</v>
      </c>
      <c r="AH25" s="37">
        <v>34.44</v>
      </c>
      <c r="AI25" s="24"/>
      <c r="AJ25" s="24">
        <f>MODE(I25:AH25)</f>
        <v>26.41</v>
      </c>
      <c r="AK25" s="39">
        <f>AVERAGE(I25:AH25)</f>
        <v>19.052307692307696</v>
      </c>
      <c r="AL25" s="39">
        <f>MEDIAN(I25:AH25)</f>
        <v>17.869999999999997</v>
      </c>
    </row>
    <row r="26" spans="1:38" ht="15">
      <c r="A26" s="30" t="s">
        <v>134</v>
      </c>
      <c r="B26" s="31">
        <v>7</v>
      </c>
      <c r="C26" s="32">
        <v>105.6</v>
      </c>
      <c r="D26" s="32">
        <v>941.21</v>
      </c>
      <c r="E26" s="32">
        <v>3122.06</v>
      </c>
      <c r="F26" s="33">
        <v>6038</v>
      </c>
      <c r="G26" s="33">
        <v>6601</v>
      </c>
      <c r="H26" s="33">
        <v>6985</v>
      </c>
      <c r="I26" s="32">
        <v>16.61</v>
      </c>
      <c r="J26" s="32">
        <v>23.28</v>
      </c>
      <c r="K26" s="32">
        <v>22.02</v>
      </c>
      <c r="L26" s="32">
        <v>27.59</v>
      </c>
      <c r="M26" s="32">
        <v>31.48</v>
      </c>
      <c r="N26" s="32">
        <v>31.72</v>
      </c>
      <c r="O26" s="32">
        <v>34.090000000000003</v>
      </c>
      <c r="P26" s="32">
        <v>36.869999999999997</v>
      </c>
      <c r="Q26" s="32">
        <v>44.09</v>
      </c>
      <c r="R26" s="32">
        <v>48.62</v>
      </c>
      <c r="S26" s="32">
        <v>56.33</v>
      </c>
      <c r="T26" s="34">
        <v>53.51</v>
      </c>
      <c r="U26" s="35">
        <v>62.37</v>
      </c>
      <c r="V26" s="36">
        <v>63.59</v>
      </c>
      <c r="W26" s="34">
        <v>62.54</v>
      </c>
      <c r="X26" s="34">
        <v>63.26</v>
      </c>
      <c r="Y26" s="34">
        <v>76.7</v>
      </c>
      <c r="Z26" s="34">
        <v>87.43</v>
      </c>
      <c r="AA26" s="34">
        <v>81.92</v>
      </c>
      <c r="AB26" s="34">
        <v>88.57</v>
      </c>
      <c r="AC26" s="34">
        <v>85.66</v>
      </c>
      <c r="AD26" s="37">
        <v>90.29</v>
      </c>
      <c r="AE26" s="34">
        <v>106.28</v>
      </c>
      <c r="AF26" s="37">
        <v>100.63</v>
      </c>
      <c r="AG26" s="37">
        <v>101.6</v>
      </c>
      <c r="AH26" s="37">
        <v>122.06</v>
      </c>
      <c r="AI26" s="24"/>
      <c r="AJ26" s="24"/>
      <c r="AK26" s="24"/>
      <c r="AL26" s="24"/>
    </row>
    <row r="27" spans="1:38" ht="16.5">
      <c r="A27" s="30" t="s">
        <v>135</v>
      </c>
      <c r="B27" s="31">
        <v>22.61</v>
      </c>
      <c r="C27" s="32">
        <v>499.6</v>
      </c>
      <c r="D27" s="32">
        <v>4277.8500000000004</v>
      </c>
      <c r="E27" s="32">
        <v>8466.7199999999993</v>
      </c>
      <c r="F27" s="33">
        <v>20230</v>
      </c>
      <c r="G27" s="33">
        <v>35365</v>
      </c>
      <c r="H27" s="33">
        <v>38113</v>
      </c>
      <c r="I27" s="32">
        <v>46.97</v>
      </c>
      <c r="J27" s="32">
        <v>64.84</v>
      </c>
      <c r="K27" s="32">
        <v>84.05</v>
      </c>
      <c r="L27" s="32">
        <v>94.76</v>
      </c>
      <c r="M27" s="32">
        <v>102.54</v>
      </c>
      <c r="N27" s="32">
        <v>116.45</v>
      </c>
      <c r="O27" s="32">
        <v>134.94</v>
      </c>
      <c r="P27" s="32">
        <v>148.88999999999999</v>
      </c>
      <c r="Q27" s="32">
        <v>166.04</v>
      </c>
      <c r="R27" s="32">
        <v>181.66</v>
      </c>
      <c r="S27" s="32">
        <v>203.02</v>
      </c>
      <c r="T27" s="34">
        <v>213.84</v>
      </c>
      <c r="U27" s="35">
        <v>230.22</v>
      </c>
      <c r="V27" s="36">
        <v>256.20999999999998</v>
      </c>
      <c r="W27" s="34">
        <v>315.45</v>
      </c>
      <c r="X27" s="34">
        <v>406.51</v>
      </c>
      <c r="Y27" s="34">
        <v>547.02</v>
      </c>
      <c r="Z27" s="34">
        <v>559.21</v>
      </c>
      <c r="AA27" s="34">
        <v>583</v>
      </c>
      <c r="AB27" s="34">
        <v>600.59</v>
      </c>
      <c r="AC27" s="34">
        <v>604.26</v>
      </c>
      <c r="AD27" s="37">
        <v>615.57000000000005</v>
      </c>
      <c r="AE27" s="34">
        <v>631.08000000000004</v>
      </c>
      <c r="AF27" s="37">
        <v>643.07000000000005</v>
      </c>
      <c r="AG27" s="37">
        <v>678.26</v>
      </c>
      <c r="AH27" s="37" t="s">
        <v>136</v>
      </c>
      <c r="AI27" s="24"/>
      <c r="AJ27" s="24"/>
      <c r="AK27" s="24"/>
      <c r="AL27" s="24"/>
    </row>
    <row r="28" spans="1:38" ht="42">
      <c r="A28" s="30" t="s">
        <v>137</v>
      </c>
      <c r="B28" s="31">
        <v>70</v>
      </c>
      <c r="C28" s="32">
        <v>1425.6</v>
      </c>
      <c r="D28" s="32">
        <v>7912.29</v>
      </c>
      <c r="E28" s="32">
        <v>15686.88</v>
      </c>
      <c r="F28" s="33">
        <v>37590</v>
      </c>
      <c r="G28" s="33">
        <v>58029</v>
      </c>
      <c r="H28" s="33">
        <v>82868</v>
      </c>
      <c r="I28" s="32">
        <v>160.34</v>
      </c>
      <c r="J28" s="32">
        <v>248.33</v>
      </c>
      <c r="K28" s="32">
        <v>308.51</v>
      </c>
      <c r="L28" s="32">
        <v>368.08</v>
      </c>
      <c r="M28" s="32">
        <v>427.68</v>
      </c>
      <c r="N28" s="32">
        <v>471.65</v>
      </c>
      <c r="O28" s="32">
        <v>512.78</v>
      </c>
      <c r="P28" s="32">
        <v>557.9</v>
      </c>
      <c r="Q28" s="32">
        <v>647.21</v>
      </c>
      <c r="R28" s="32">
        <v>700.06</v>
      </c>
      <c r="S28" s="32">
        <v>761.58</v>
      </c>
      <c r="T28" s="34">
        <v>803.14</v>
      </c>
      <c r="U28" s="35">
        <v>817.02</v>
      </c>
      <c r="V28" s="36">
        <v>868.8</v>
      </c>
      <c r="W28" s="34">
        <v>920.54</v>
      </c>
      <c r="X28" s="34">
        <v>1012.29</v>
      </c>
      <c r="Y28" s="34">
        <v>1139.95</v>
      </c>
      <c r="Z28" s="34">
        <v>1261.25</v>
      </c>
      <c r="AA28" s="34">
        <v>1321.94</v>
      </c>
      <c r="AB28" s="34">
        <v>1303.04</v>
      </c>
      <c r="AC28" s="34">
        <v>1278.75</v>
      </c>
      <c r="AD28" s="37">
        <v>1275.92</v>
      </c>
      <c r="AE28" s="34">
        <v>1282.98</v>
      </c>
      <c r="AF28" s="37">
        <v>1287.1300000000001</v>
      </c>
      <c r="AG28" s="37">
        <v>1339.35</v>
      </c>
      <c r="AH28" s="37">
        <v>1369.25</v>
      </c>
      <c r="AI28" s="24"/>
      <c r="AJ28" s="24"/>
      <c r="AK28" s="24"/>
      <c r="AL28" s="24"/>
    </row>
    <row r="29" spans="1:38" ht="42">
      <c r="A29" s="30" t="s">
        <v>138</v>
      </c>
      <c r="B29" s="31">
        <v>27.92</v>
      </c>
      <c r="C29" s="32">
        <v>1155</v>
      </c>
      <c r="D29" s="32">
        <v>5801.9</v>
      </c>
      <c r="E29" s="32">
        <v>11785.53</v>
      </c>
      <c r="F29" s="33">
        <v>22937</v>
      </c>
      <c r="G29" s="33">
        <v>29628</v>
      </c>
      <c r="H29" s="33">
        <v>32014</v>
      </c>
      <c r="I29" s="32">
        <v>60.39</v>
      </c>
      <c r="J29" s="32">
        <v>84.52</v>
      </c>
      <c r="K29" s="32">
        <v>93.38</v>
      </c>
      <c r="L29" s="32">
        <v>105.28</v>
      </c>
      <c r="M29" s="32">
        <v>109.49</v>
      </c>
      <c r="N29" s="32">
        <v>113.13</v>
      </c>
      <c r="O29" s="32">
        <v>118.16</v>
      </c>
      <c r="P29" s="32">
        <v>124.39</v>
      </c>
      <c r="Q29" s="32">
        <v>135.76</v>
      </c>
      <c r="R29" s="32">
        <v>145.97999999999999</v>
      </c>
      <c r="S29" s="32">
        <v>160.87</v>
      </c>
      <c r="T29" s="34">
        <v>173.29</v>
      </c>
      <c r="U29" s="35">
        <v>183.93</v>
      </c>
      <c r="V29" s="36">
        <v>201.74</v>
      </c>
      <c r="W29" s="34">
        <v>221.88</v>
      </c>
      <c r="X29" s="34">
        <v>235.28</v>
      </c>
      <c r="Y29" s="34">
        <v>253.64</v>
      </c>
      <c r="Z29" s="34">
        <v>283.72000000000003</v>
      </c>
      <c r="AA29" s="34">
        <v>306.22000000000003</v>
      </c>
      <c r="AB29" s="34">
        <v>320.63</v>
      </c>
      <c r="AC29" s="34">
        <v>333.28</v>
      </c>
      <c r="AD29" s="37">
        <v>346.2</v>
      </c>
      <c r="AE29" s="34">
        <v>367.35</v>
      </c>
      <c r="AF29" s="37">
        <v>390.9</v>
      </c>
      <c r="AG29" s="37">
        <v>434.14</v>
      </c>
      <c r="AH29" s="37">
        <v>463.9</v>
      </c>
      <c r="AI29" s="24"/>
      <c r="AJ29" s="24"/>
      <c r="AK29" s="24"/>
      <c r="AL29" s="24"/>
    </row>
    <row r="30" spans="1:38" ht="16.5">
      <c r="A30" s="30" t="s">
        <v>139</v>
      </c>
      <c r="B30" s="31">
        <v>1.58</v>
      </c>
      <c r="C30" s="32">
        <v>62.74</v>
      </c>
      <c r="D30" s="32">
        <v>599.64</v>
      </c>
      <c r="E30" s="32">
        <v>1887.22</v>
      </c>
      <c r="F30" s="33">
        <v>5154</v>
      </c>
      <c r="G30" s="33">
        <v>6972</v>
      </c>
      <c r="H30" s="33">
        <v>7963</v>
      </c>
      <c r="I30" s="32">
        <v>10.56</v>
      </c>
      <c r="J30" s="32">
        <v>16.010000000000002</v>
      </c>
      <c r="K30" s="32">
        <v>20.059999999999999</v>
      </c>
      <c r="L30" s="32">
        <v>22.91</v>
      </c>
      <c r="M30" s="32">
        <v>25.5</v>
      </c>
      <c r="N30" s="32">
        <v>27.05</v>
      </c>
      <c r="O30" s="32">
        <v>28.79</v>
      </c>
      <c r="P30" s="32">
        <v>31</v>
      </c>
      <c r="Q30" s="32">
        <v>33.119999999999997</v>
      </c>
      <c r="R30" s="32">
        <v>36.26</v>
      </c>
      <c r="S30" s="32">
        <v>42.25</v>
      </c>
      <c r="T30" s="34">
        <v>47.14</v>
      </c>
      <c r="U30" s="35">
        <v>56.14</v>
      </c>
      <c r="V30" s="36">
        <v>62.13</v>
      </c>
      <c r="W30" s="34">
        <v>69</v>
      </c>
      <c r="X30" s="34">
        <v>77.180000000000007</v>
      </c>
      <c r="Y30" s="34">
        <v>87.37</v>
      </c>
      <c r="Z30" s="34">
        <v>98.36</v>
      </c>
      <c r="AA30" s="34">
        <v>105.68</v>
      </c>
      <c r="AB30" s="34">
        <v>110.22</v>
      </c>
      <c r="AC30" s="34">
        <v>112.6</v>
      </c>
      <c r="AD30" s="37">
        <v>114.09</v>
      </c>
      <c r="AE30" s="34">
        <v>116.05</v>
      </c>
      <c r="AF30" s="37">
        <v>119.27</v>
      </c>
      <c r="AG30" s="37">
        <v>163.83000000000001</v>
      </c>
      <c r="AH30" s="37">
        <v>162.41</v>
      </c>
      <c r="AI30" s="24"/>
      <c r="AJ30" s="24"/>
      <c r="AK30" s="24"/>
      <c r="AL30" s="24"/>
    </row>
  </sheetData>
  <mergeCells count="1">
    <mergeCell ref="A1:M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Нормальное распределение + смещ</vt:lpstr>
      <vt:lpstr>Равномерное распределение</vt:lpstr>
      <vt:lpstr>Описательные характеристики</vt:lpstr>
      <vt:lpstr>'Нормальное распределение + смещ'!Заголовки_для_печати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Фатьянов</dc:creator>
  <cp:lastModifiedBy>Кирилл Островский</cp:lastModifiedBy>
  <cp:lastPrinted>2023-04-26T14:48:09Z</cp:lastPrinted>
  <dcterms:created xsi:type="dcterms:W3CDTF">2023-03-26T17:12:00Z</dcterms:created>
  <dcterms:modified xsi:type="dcterms:W3CDTF">2024-12-15T00:28:18Z</dcterms:modified>
</cp:coreProperties>
</file>