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oma\Documents\Data - Internship\"/>
    </mc:Choice>
  </mc:AlternateContent>
  <xr:revisionPtr revIDLastSave="0" documentId="8_{E15841B8-E3C5-4F07-9260-1D942C5F5F28}" xr6:coauthVersionLast="47" xr6:coauthVersionMax="47" xr10:uidLastSave="{00000000-0000-0000-0000-000000000000}"/>
  <bookViews>
    <workbookView xWindow="-110" yWindow="-110" windowWidth="19420" windowHeight="10300" xr2:uid="{42A7BE32-850C-4167-B606-A6CA76666128}"/>
  </bookViews>
  <sheets>
    <sheet name="Financial_Analysis" sheetId="2" r:id="rId1"/>
    <sheet name="McDonalds_Financial_Statement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H12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10" i="2"/>
  <c r="H11" i="2"/>
  <c r="C4" i="2"/>
</calcChain>
</file>

<file path=xl/sharedStrings.xml><?xml version="1.0" encoding="utf-8"?>
<sst xmlns="http://schemas.openxmlformats.org/spreadsheetml/2006/main" count="24" uniqueCount="24">
  <si>
    <t>Year</t>
  </si>
  <si>
    <t>Market cap ($B)</t>
  </si>
  <si>
    <t>Revenue ($B)</t>
  </si>
  <si>
    <t>Earnings ($B)</t>
  </si>
  <si>
    <t>P/E ratio</t>
  </si>
  <si>
    <t>P/S ratio</t>
  </si>
  <si>
    <t>P/B ratio</t>
  </si>
  <si>
    <t>Operating Margin (%)</t>
  </si>
  <si>
    <t>EPS ($)</t>
  </si>
  <si>
    <t>Shares Outstanding ($B)</t>
  </si>
  <si>
    <t>Cash on Hand ($B)</t>
  </si>
  <si>
    <t>Dividend Yield (%)</t>
  </si>
  <si>
    <t>Dividend (stock split adjusted) ($)</t>
  </si>
  <si>
    <t>Net assets ($B)</t>
  </si>
  <si>
    <t>Total assets ($B)</t>
  </si>
  <si>
    <t>Total debt ($B)</t>
  </si>
  <si>
    <t>Total liabilities ($B)</t>
  </si>
  <si>
    <t>Row Labels</t>
  </si>
  <si>
    <t>Grand Total</t>
  </si>
  <si>
    <t>Sum of Revenue ($B)</t>
  </si>
  <si>
    <t>Revenue is above a threshold</t>
  </si>
  <si>
    <t>Total revenue ($B)</t>
  </si>
  <si>
    <t>Average revenue per year ($B)</t>
  </si>
  <si>
    <t>Revenue for 2022 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</si>
</sst>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ma" refreshedDate="45705.916946874997" createdVersion="8" refreshedVersion="8" minRefreshableVersion="3" recordCount="21" xr:uid="{60702BC1-F478-422B-94FF-331DA1CE6E43}">
  <cacheSource type="worksheet">
    <worksheetSource ref="A1:Q22" sheet="McDonalds_Financial_Statements"/>
  </cacheSource>
  <cacheFields count="17">
    <cacheField name="Year" numFmtId="0">
      <sharedItems containsSemiMixedTypes="0" containsString="0" containsNumber="1" containsInteger="1" minValue="2002" maxValue="2022" count="21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</sharedItems>
    </cacheField>
    <cacheField name="Market cap ($B)" numFmtId="0">
      <sharedItems containsSemiMixedTypes="0" containsString="0" containsNumber="1" minValue="20.39" maxValue="200.31"/>
    </cacheField>
    <cacheField name="Revenue ($B)" numFmtId="0">
      <sharedItems containsSemiMixedTypes="0" containsString="0" containsNumber="1" minValue="15.4" maxValue="28.1"/>
    </cacheField>
    <cacheField name="Earnings ($B)" numFmtId="0">
      <sharedItems containsSemiMixedTypes="0" containsString="0" containsNumber="1" minValue="1.66" maxValue="9.1199999999999992"/>
    </cacheField>
    <cacheField name="P/E ratio" numFmtId="0">
      <sharedItems containsSemiMixedTypes="0" containsString="0" containsNumber="1" minValue="15" maxValue="33.799999999999997"/>
    </cacheField>
    <cacheField name="P/S ratio" numFmtId="0">
      <sharedItems containsSemiMixedTypes="0" containsString="0" containsNumber="1" minValue="1.32" maxValue="8.6300000000000008"/>
    </cacheField>
    <cacheField name="P/B ratio" numFmtId="0">
      <sharedItems containsSemiMixedTypes="0" containsString="0" containsNumber="1" minValue="-45.9" maxValue="15.1"/>
    </cacheField>
    <cacheField name="Operating Margin (%)" numFmtId="0">
      <sharedItems containsSemiMixedTypes="0" containsString="0" containsNumber="1" minValue="10.79" maxValue="39.31"/>
    </cacheField>
    <cacheField name="EPS ($)" numFmtId="0">
      <sharedItems containsSemiMixedTypes="0" containsString="0" containsNumber="1" minValue="0.7" maxValue="10.11"/>
    </cacheField>
    <cacheField name="Shares Outstanding ($B)" numFmtId="0">
      <sharedItems containsSemiMixedTypes="0" containsString="0" containsNumber="1" minValue="0.73" maxValue="1.27"/>
    </cacheField>
    <cacheField name="Cash on Hand ($B)" numFmtId="0">
      <sharedItems containsSemiMixedTypes="0" containsString="0" containsNumber="1" minValue="0.33" maxValue="7.68"/>
    </cacheField>
    <cacheField name="Dividend Yield (%)" numFmtId="0">
      <sharedItems containsSemiMixedTypes="0" containsString="0" containsNumber="1" minValue="1.46" maxValue="3.5"/>
    </cacheField>
    <cacheField name="Dividend (stock split adjusted) ($)" numFmtId="0">
      <sharedItems containsSemiMixedTypes="0" containsString="0" containsNumber="1" minValue="0.24" maxValue="5.66"/>
    </cacheField>
    <cacheField name="Net assets ($B)" numFmtId="0">
      <sharedItems containsSemiMixedTypes="0" containsString="0" containsNumber="1" minValue="-8.2200000000000006" maxValue="16"/>
    </cacheField>
    <cacheField name="Total assets ($B)" numFmtId="0">
      <sharedItems containsSemiMixedTypes="0" containsString="0" containsNumber="1" minValue="23.97" maxValue="53.6"/>
    </cacheField>
    <cacheField name="Total debt ($B)" numFmtId="0">
      <sharedItems containsSemiMixedTypes="0" containsString="0" containsNumber="1" minValue="8.43" maxValue="48.64"/>
    </cacheField>
    <cacheField name="Total liabilities ($B)" numFmtId="0">
      <sharedItems containsSemiMixedTypes="0" containsString="0" containsNumber="1" minValue="13.54" maxValue="60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93.01"/>
    <n v="23.18"/>
    <n v="7.82"/>
    <n v="31.3"/>
    <n v="8.33"/>
    <n v="-32.200000000000003"/>
    <n v="33.76"/>
    <n v="8.42"/>
    <n v="0.73"/>
    <n v="2.58"/>
    <n v="2.15"/>
    <n v="5.66"/>
    <n v="-6.01"/>
    <n v="50.43"/>
    <n v="48.03"/>
    <n v="56.43"/>
  </r>
  <r>
    <x v="1"/>
    <n v="200.31"/>
    <n v="23.22"/>
    <n v="9.1199999999999992"/>
    <n v="26.5"/>
    <n v="8.6300000000000008"/>
    <n v="-43.5"/>
    <n v="39.31"/>
    <n v="10.11"/>
    <n v="0.74"/>
    <n v="4.7"/>
    <n v="1.96"/>
    <n v="5.25"/>
    <n v="-4.6100000000000003"/>
    <n v="53.6"/>
    <n v="48.64"/>
    <n v="58.2"/>
  </r>
  <r>
    <x v="2"/>
    <n v="159.88"/>
    <n v="19.2"/>
    <n v="6.14"/>
    <n v="33.799999999999997"/>
    <n v="8.32"/>
    <n v="-20.399999999999999"/>
    <n v="31.97"/>
    <n v="6.35"/>
    <n v="0.74"/>
    <n v="3.44"/>
    <n v="2.35"/>
    <n v="5.04"/>
    <n v="-7.83"/>
    <n v="52.62"/>
    <n v="48.51"/>
    <n v="60.45"/>
  </r>
  <r>
    <x v="3"/>
    <n v="147.47"/>
    <n v="21.28"/>
    <n v="8.01"/>
    <n v="24.8"/>
    <n v="6.93"/>
    <n v="-18"/>
    <n v="38.04"/>
    <n v="7.98"/>
    <n v="0.74"/>
    <n v="0.89"/>
    <n v="2.39"/>
    <n v="4.7300000000000004"/>
    <n v="-8.2200000000000006"/>
    <n v="47.51"/>
    <n v="46.87"/>
    <n v="55.72"/>
  </r>
  <r>
    <x v="4"/>
    <n v="136.21"/>
    <n v="21.02"/>
    <n v="7.81"/>
    <n v="23.2"/>
    <n v="6.48"/>
    <n v="-21.8"/>
    <n v="37.17"/>
    <n v="7.65"/>
    <n v="0.76"/>
    <n v="0.86"/>
    <n v="2.36"/>
    <n v="4.1900000000000004"/>
    <n v="-6.26"/>
    <n v="32.81"/>
    <n v="31.07"/>
    <n v="39.06"/>
  </r>
  <r>
    <x v="5"/>
    <n v="137.21"/>
    <n v="22.82"/>
    <n v="8.57"/>
    <n v="26.7"/>
    <n v="6.01"/>
    <n v="-42"/>
    <n v="37.57"/>
    <n v="6.46"/>
    <n v="0.79"/>
    <n v="2.46"/>
    <n v="2.23"/>
    <n v="3.83"/>
    <n v="-3.27"/>
    <n v="33.799999999999997"/>
    <n v="29.53"/>
    <n v="37.07"/>
  </r>
  <r>
    <x v="6"/>
    <n v="101.08"/>
    <n v="24.62"/>
    <n v="6.86"/>
    <n v="22"/>
    <n v="4.1100000000000003"/>
    <n v="-45.9"/>
    <n v="27.89"/>
    <n v="5.53"/>
    <n v="0.81"/>
    <n v="1.22"/>
    <n v="2.97"/>
    <n v="3.61"/>
    <n v="-2.21"/>
    <n v="31.02"/>
    <n v="25.95"/>
    <n v="33.22"/>
  </r>
  <r>
    <x v="7"/>
    <n v="107.12"/>
    <n v="25.41"/>
    <n v="6.55"/>
    <n v="24.2"/>
    <n v="4.22"/>
    <n v="15.1"/>
    <n v="25.8"/>
    <n v="4.88"/>
    <n v="0.9"/>
    <n v="7.68"/>
    <n v="2.91"/>
    <n v="3.44"/>
    <n v="7.08"/>
    <n v="37.93"/>
    <n v="24.12"/>
    <n v="30.85"/>
  </r>
  <r>
    <x v="8"/>
    <n v="90.22"/>
    <n v="27.44"/>
    <n v="7.37"/>
    <n v="19.2"/>
    <n v="3.29"/>
    <n v="7.02"/>
    <n v="26.86"/>
    <n v="4.87"/>
    <n v="0.96"/>
    <n v="2.0699999999999998"/>
    <n v="3.5"/>
    <n v="3.28"/>
    <n v="12.85"/>
    <n v="34.28"/>
    <n v="14.98"/>
    <n v="21.42"/>
  </r>
  <r>
    <x v="9"/>
    <n v="96.09"/>
    <n v="28.1"/>
    <n v="8.1999999999999993"/>
    <n v="17.3"/>
    <n v="3.42"/>
    <n v="6"/>
    <n v="29.19"/>
    <n v="5.6"/>
    <n v="0.99"/>
    <n v="2.79"/>
    <n v="3.22"/>
    <n v="3.12"/>
    <n v="16"/>
    <n v="36.619999999999997"/>
    <n v="14.12"/>
    <n v="20.61"/>
  </r>
  <r>
    <x v="10"/>
    <n v="88.44"/>
    <n v="27.56"/>
    <n v="8.07"/>
    <n v="16.3"/>
    <n v="3.21"/>
    <n v="5.78"/>
    <n v="29.31"/>
    <n v="5.42"/>
    <n v="1"/>
    <n v="2.33"/>
    <n v="3.25"/>
    <n v="2.87"/>
    <n v="15.29"/>
    <n v="35.380000000000003"/>
    <n v="13.63"/>
    <n v="20.09"/>
  </r>
  <r>
    <x v="11"/>
    <n v="102.65"/>
    <n v="27"/>
    <n v="8.01"/>
    <n v="18.8"/>
    <n v="3.8"/>
    <n v="7.13"/>
    <n v="29.67"/>
    <n v="5.34"/>
    <n v="1.02"/>
    <n v="2.33"/>
    <n v="2.52"/>
    <n v="2.5299999999999998"/>
    <n v="14.39"/>
    <n v="32.979999999999997"/>
    <n v="12.5"/>
    <n v="18.59"/>
  </r>
  <r>
    <x v="12"/>
    <n v="80.87"/>
    <n v="24.07"/>
    <n v="7"/>
    <n v="16.5"/>
    <n v="3.36"/>
    <n v="5.53"/>
    <n v="29.08"/>
    <n v="4.66"/>
    <n v="1.05"/>
    <n v="2.38"/>
    <n v="2.94"/>
    <n v="2.2599999999999998"/>
    <n v="14.63"/>
    <n v="31.97"/>
    <n v="11.5"/>
    <n v="17.34"/>
  </r>
  <r>
    <x v="13"/>
    <n v="67.22"/>
    <n v="22.74"/>
    <n v="6.48"/>
    <n v="15"/>
    <n v="2.96"/>
    <n v="4.79"/>
    <n v="28.52"/>
    <n v="4.17"/>
    <n v="1.1000000000000001"/>
    <n v="1.79"/>
    <n v="3.28"/>
    <n v="2.0499999999999998"/>
    <n v="14.03"/>
    <n v="30.22"/>
    <n v="10.57"/>
    <n v="16.190000000000001"/>
  </r>
  <r>
    <x v="14"/>
    <n v="69.31"/>
    <n v="23.52"/>
    <n v="6.15"/>
    <n v="16.2"/>
    <n v="2.95"/>
    <n v="5.18"/>
    <n v="26.18"/>
    <n v="3.84"/>
    <n v="1.1100000000000001"/>
    <n v="2.06"/>
    <n v="2.61"/>
    <n v="1.62"/>
    <n v="13.38"/>
    <n v="28.46"/>
    <n v="10.210000000000001"/>
    <n v="15.07"/>
  </r>
  <r>
    <x v="15"/>
    <n v="67.84"/>
    <n v="22.78"/>
    <n v="3.57"/>
    <n v="29.3"/>
    <n v="2.98"/>
    <n v="4.4400000000000004"/>
    <n v="15.68"/>
    <n v="2.0099999999999998"/>
    <n v="1.18"/>
    <n v="1.98"/>
    <n v="2.5499999999999998"/>
    <n v="1.5"/>
    <n v="15.27"/>
    <n v="29.39"/>
    <n v="9.3000000000000007"/>
    <n v="14.11"/>
  </r>
  <r>
    <x v="16"/>
    <n v="53.36"/>
    <n v="20.81"/>
    <n v="3.88"/>
    <n v="15.4"/>
    <n v="2.56"/>
    <n v="3.45"/>
    <n v="19.3"/>
    <n v="2.88"/>
    <n v="1.23"/>
    <n v="2.13"/>
    <n v="2.2599999999999998"/>
    <n v="1"/>
    <n v="15.45"/>
    <n v="29.02"/>
    <n v="8.43"/>
    <n v="13.56"/>
  </r>
  <r>
    <x v="17"/>
    <n v="42.59"/>
    <n v="20.46"/>
    <n v="3.7"/>
    <n v="16.399999999999999"/>
    <n v="2.08"/>
    <n v="2.81"/>
    <n v="18.09"/>
    <n v="2.06"/>
    <n v="1.25"/>
    <n v="4.26"/>
    <n v="1.99"/>
    <n v="0.67"/>
    <n v="15.14"/>
    <n v="29.98"/>
    <n v="10.14"/>
    <n v="14.84"/>
  </r>
  <r>
    <x v="18"/>
    <n v="40.71"/>
    <n v="19.059999999999999"/>
    <n v="3.2"/>
    <n v="17.600000000000001"/>
    <n v="2.14"/>
    <n v="2.87"/>
    <n v="16.8"/>
    <n v="1.82"/>
    <n v="1.25"/>
    <n v="1.37"/>
    <n v="1.72"/>
    <n v="0.55000000000000004"/>
    <n v="14.2"/>
    <n v="27.83"/>
    <n v="9.2100000000000009"/>
    <n v="13.63"/>
  </r>
  <r>
    <x v="19"/>
    <n v="31.33"/>
    <n v="17.14"/>
    <n v="2.34"/>
    <n v="21.4"/>
    <n v="1.83"/>
    <n v="2.62"/>
    <n v="13.69"/>
    <n v="1.1599999999999999"/>
    <n v="1.27"/>
    <n v="0.49"/>
    <n v="1.61"/>
    <n v="0.4"/>
    <n v="11.98"/>
    <n v="25.52"/>
    <n v="9.73"/>
    <n v="13.54"/>
  </r>
  <r>
    <x v="20"/>
    <n v="20.39"/>
    <n v="15.4"/>
    <n v="1.66"/>
    <n v="23"/>
    <n v="1.32"/>
    <n v="1.98"/>
    <n v="10.79"/>
    <n v="0.7"/>
    <n v="1.27"/>
    <n v="0.33"/>
    <n v="1.46"/>
    <n v="0.24"/>
    <n v="10.28"/>
    <n v="23.97"/>
    <n v="9.9700000000000006"/>
    <n v="13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7ED59-D7DC-4D7D-B6F4-BA37B5532F6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7">
    <pivotField axis="axisRow"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Revenue ($B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CBCA-4D28-4800-B899-3A3EC3636DCB}">
  <dimension ref="A3:H25"/>
  <sheetViews>
    <sheetView tabSelected="1" topLeftCell="A2" workbookViewId="0">
      <selection activeCell="G17" sqref="G17"/>
    </sheetView>
  </sheetViews>
  <sheetFormatPr defaultRowHeight="14.5" x14ac:dyDescent="0.35"/>
  <cols>
    <col min="1" max="1" width="12.36328125" bestFit="1" customWidth="1"/>
    <col min="2" max="2" width="18.26953125" bestFit="1" customWidth="1"/>
    <col min="7" max="7" width="26.36328125" bestFit="1" customWidth="1"/>
  </cols>
  <sheetData>
    <row r="3" spans="1:8" x14ac:dyDescent="0.35">
      <c r="A3" s="1" t="s">
        <v>17</v>
      </c>
      <c r="B3" t="s">
        <v>19</v>
      </c>
      <c r="C3" s="4" t="s">
        <v>20</v>
      </c>
    </row>
    <row r="4" spans="1:8" x14ac:dyDescent="0.35">
      <c r="A4" s="2">
        <v>2002</v>
      </c>
      <c r="B4" s="3">
        <v>15.4</v>
      </c>
      <c r="C4" t="str">
        <f>IF(GETPIVOTDATA("Revenue ($B)",$A$3,"Year",2002)&gt;20,"Profit","Loss")</f>
        <v>Loss</v>
      </c>
    </row>
    <row r="5" spans="1:8" x14ac:dyDescent="0.35">
      <c r="A5" s="2">
        <v>2003</v>
      </c>
      <c r="B5" s="3">
        <v>17.14</v>
      </c>
      <c r="C5" t="str">
        <f>IF(GETPIVOTDATA("Revenue ($B)",$A$3,"Year",2003)&gt;20,"Profit","Loss")</f>
        <v>Loss</v>
      </c>
    </row>
    <row r="6" spans="1:8" x14ac:dyDescent="0.35">
      <c r="A6" s="2">
        <v>2004</v>
      </c>
      <c r="B6" s="3">
        <v>19.059999999999999</v>
      </c>
      <c r="C6" t="str">
        <f>IF(GETPIVOTDATA("Revenue ($B)",$A$3,"Year",2004)&gt;20,"Profit","Loss")</f>
        <v>Loss</v>
      </c>
    </row>
    <row r="7" spans="1:8" x14ac:dyDescent="0.35">
      <c r="A7" s="2">
        <v>2005</v>
      </c>
      <c r="B7" s="3">
        <v>20.46</v>
      </c>
      <c r="C7" t="str">
        <f>IF(GETPIVOTDATA("Revenue ($B)",$A$3,"Year",2005)&gt;20,"Profit","Loss")</f>
        <v>Profit</v>
      </c>
    </row>
    <row r="8" spans="1:8" x14ac:dyDescent="0.35">
      <c r="A8" s="2">
        <v>2006</v>
      </c>
      <c r="B8" s="3">
        <v>20.81</v>
      </c>
      <c r="C8" t="str">
        <f>IF(GETPIVOTDATA("Revenue ($B)",$A$3,"Year",2006)&gt;20,"Profit","Loss")</f>
        <v>Profit</v>
      </c>
    </row>
    <row r="9" spans="1:8" x14ac:dyDescent="0.35">
      <c r="A9" s="2">
        <v>2007</v>
      </c>
      <c r="B9" s="3">
        <v>22.78</v>
      </c>
      <c r="C9" t="str">
        <f>IF(GETPIVOTDATA("Revenue ($B)",$A$3,"Year",2007)&gt;20,"Profit","Loss")</f>
        <v>Profit</v>
      </c>
    </row>
    <row r="10" spans="1:8" x14ac:dyDescent="0.35">
      <c r="A10" s="2">
        <v>2008</v>
      </c>
      <c r="B10" s="3">
        <v>23.52</v>
      </c>
      <c r="C10" t="str">
        <f>IF(GETPIVOTDATA("Revenue ($B)",$A$3,"Year",2008)&gt;20,"Profit","Loss")</f>
        <v>Profit</v>
      </c>
      <c r="G10" t="s">
        <v>21</v>
      </c>
      <c r="H10">
        <f>GETPIVOTDATA("Sum of Revenue ($B)", $A$3)</f>
        <v>476.83</v>
      </c>
    </row>
    <row r="11" spans="1:8" x14ac:dyDescent="0.35">
      <c r="A11" s="2">
        <v>2009</v>
      </c>
      <c r="B11" s="3">
        <v>22.74</v>
      </c>
      <c r="C11" t="str">
        <f>IF(GETPIVOTDATA("Revenue ($B)",$A$3,"Year",2009)&gt;20,"Profit","Loss")</f>
        <v>Profit</v>
      </c>
      <c r="G11" t="s">
        <v>22</v>
      </c>
      <c r="H11">
        <f>GETPIVOTDATA("Sum of Revenue ($B)", $A$3) / COUNT(B4:B17)</f>
        <v>34.059285714285714</v>
      </c>
    </row>
    <row r="12" spans="1:8" x14ac:dyDescent="0.35">
      <c r="A12" s="2">
        <v>2010</v>
      </c>
      <c r="B12" s="3">
        <v>24.07</v>
      </c>
      <c r="C12" t="str">
        <f>IF(GETPIVOTDATA("Revenue ($B)",$A$3,"Year",2010)&gt;20,"Profit","Loss")</f>
        <v>Profit</v>
      </c>
      <c r="G12" t="s">
        <v>23</v>
      </c>
      <c r="H12">
        <f>VLOOKUP(2022,McDonalds_Financial_Statements!A2:'McDonalds_Financial_Statements'!Q22,3,FALSE)</f>
        <v>23.18</v>
      </c>
    </row>
    <row r="13" spans="1:8" x14ac:dyDescent="0.35">
      <c r="A13" s="2">
        <v>2011</v>
      </c>
      <c r="B13" s="3">
        <v>27</v>
      </c>
      <c r="C13" t="str">
        <f>IF(GETPIVOTDATA("Revenue ($B)",$A$3,"Year",2022)&gt;20,"Profit","Loss")</f>
        <v>Profit</v>
      </c>
    </row>
    <row r="14" spans="1:8" x14ac:dyDescent="0.35">
      <c r="A14" s="2">
        <v>2012</v>
      </c>
      <c r="B14" s="3">
        <v>27.56</v>
      </c>
      <c r="C14" t="str">
        <f>IF(GETPIVOTDATA("Revenue ($B)",$A$3,"Year",2012)&gt;20,"Profit","Loss")</f>
        <v>Profit</v>
      </c>
    </row>
    <row r="15" spans="1:8" x14ac:dyDescent="0.35">
      <c r="A15" s="2">
        <v>2013</v>
      </c>
      <c r="B15" s="3">
        <v>28.1</v>
      </c>
      <c r="C15" t="str">
        <f>IF(GETPIVOTDATA("Revenue ($B)",$A$3,"Year",2013)&gt;20,"Profit","Loss")</f>
        <v>Profit</v>
      </c>
    </row>
    <row r="16" spans="1:8" x14ac:dyDescent="0.35">
      <c r="A16" s="2">
        <v>2014</v>
      </c>
      <c r="B16" s="3">
        <v>27.44</v>
      </c>
      <c r="C16" t="str">
        <f>IF(GETPIVOTDATA("Revenue ($B)",$A$3,"Year",2014)&gt;20,"Profit","Loss")</f>
        <v>Profit</v>
      </c>
    </row>
    <row r="17" spans="1:3" x14ac:dyDescent="0.35">
      <c r="A17" s="2">
        <v>2015</v>
      </c>
      <c r="B17" s="3">
        <v>25.41</v>
      </c>
      <c r="C17" t="str">
        <f>IF(GETPIVOTDATA("Revenue ($B)",$A$3,"Year",2015)&gt;20,"Profit","Loss")</f>
        <v>Profit</v>
      </c>
    </row>
    <row r="18" spans="1:3" x14ac:dyDescent="0.35">
      <c r="A18" s="2">
        <v>2016</v>
      </c>
      <c r="B18" s="3">
        <v>24.62</v>
      </c>
      <c r="C18" t="str">
        <f>IF(GETPIVOTDATA("Revenue ($B)",$A$3,"Year",2016)&gt;20,"Profit","Loss")</f>
        <v>Profit</v>
      </c>
    </row>
    <row r="19" spans="1:3" x14ac:dyDescent="0.35">
      <c r="A19" s="2">
        <v>2017</v>
      </c>
      <c r="B19" s="3">
        <v>22.82</v>
      </c>
      <c r="C19" t="str">
        <f>IF(GETPIVOTDATA("Revenue ($B)",$A$3,"Year",2017)&gt;20,"Profit","Loss")</f>
        <v>Profit</v>
      </c>
    </row>
    <row r="20" spans="1:3" x14ac:dyDescent="0.35">
      <c r="A20" s="2">
        <v>2018</v>
      </c>
      <c r="B20" s="3">
        <v>21.02</v>
      </c>
      <c r="C20" t="str">
        <f>IF(GETPIVOTDATA("Revenue ($B)",$A$3,"Year",2018)&gt;20,"Profit","Loss")</f>
        <v>Profit</v>
      </c>
    </row>
    <row r="21" spans="1:3" x14ac:dyDescent="0.35">
      <c r="A21" s="2">
        <v>2019</v>
      </c>
      <c r="B21" s="3">
        <v>21.28</v>
      </c>
      <c r="C21" t="str">
        <f>IF(GETPIVOTDATA("Revenue ($B)",$A$3,"Year",2019)&gt;20,"Profit","Loss")</f>
        <v>Profit</v>
      </c>
    </row>
    <row r="22" spans="1:3" x14ac:dyDescent="0.35">
      <c r="A22" s="2">
        <v>2020</v>
      </c>
      <c r="B22" s="3">
        <v>19.2</v>
      </c>
      <c r="C22" t="str">
        <f>IF(GETPIVOTDATA("Revenue ($B)",$A$3,"Year",2020)&gt;20,"Profit","Loss")</f>
        <v>Loss</v>
      </c>
    </row>
    <row r="23" spans="1:3" x14ac:dyDescent="0.35">
      <c r="A23" s="2">
        <v>2021</v>
      </c>
      <c r="B23" s="3">
        <v>23.22</v>
      </c>
      <c r="C23" t="str">
        <f>IF(GETPIVOTDATA("Revenue ($B)",$A$3,"Year",2021)&gt;20,"Profit","Loss")</f>
        <v>Profit</v>
      </c>
    </row>
    <row r="24" spans="1:3" x14ac:dyDescent="0.35">
      <c r="A24" s="2">
        <v>2022</v>
      </c>
      <c r="B24" s="3">
        <v>23.18</v>
      </c>
      <c r="C24" t="str">
        <f>IF(GETPIVOTDATA("Revenue ($B)",$A$3,"Year",2022)&gt;20,"Profit","Loss")</f>
        <v>Profit</v>
      </c>
    </row>
    <row r="25" spans="1:3" x14ac:dyDescent="0.35">
      <c r="A25" s="2" t="s">
        <v>18</v>
      </c>
      <c r="B25" s="3">
        <v>476.83</v>
      </c>
    </row>
  </sheetData>
  <conditionalFormatting sqref="C1:C1048576">
    <cfRule type="containsText" dxfId="0" priority="2" operator="containsText" text="Profit">
      <formula>NOT(ISERROR(SEARCH("Profit",C1)))</formula>
    </cfRule>
    <cfRule type="containsText" dxfId="1" priority="1" operator="containsText" text="Loss">
      <formula>NOT(ISERROR(SEARCH("Loss",C1)))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2484-05CF-4AF4-8CCC-65E442975304}">
  <dimension ref="A1:Q22"/>
  <sheetViews>
    <sheetView topLeftCell="A12" workbookViewId="0">
      <selection sqref="A1:Q22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2022</v>
      </c>
      <c r="B2">
        <v>193.01</v>
      </c>
      <c r="C2">
        <v>23.18</v>
      </c>
      <c r="D2">
        <v>7.82</v>
      </c>
      <c r="E2">
        <v>31.3</v>
      </c>
      <c r="F2">
        <v>8.33</v>
      </c>
      <c r="G2">
        <v>-32.200000000000003</v>
      </c>
      <c r="H2">
        <v>33.76</v>
      </c>
      <c r="I2">
        <v>8.42</v>
      </c>
      <c r="J2">
        <v>0.73</v>
      </c>
      <c r="K2">
        <v>2.58</v>
      </c>
      <c r="L2">
        <v>2.15</v>
      </c>
      <c r="M2">
        <v>5.66</v>
      </c>
      <c r="N2">
        <v>-6.01</v>
      </c>
      <c r="O2">
        <v>50.43</v>
      </c>
      <c r="P2">
        <v>48.03</v>
      </c>
      <c r="Q2">
        <v>56.43</v>
      </c>
    </row>
    <row r="3" spans="1:17" x14ac:dyDescent="0.35">
      <c r="A3">
        <v>2021</v>
      </c>
      <c r="B3">
        <v>200.31</v>
      </c>
      <c r="C3">
        <v>23.22</v>
      </c>
      <c r="D3">
        <v>9.1199999999999992</v>
      </c>
      <c r="E3">
        <v>26.5</v>
      </c>
      <c r="F3">
        <v>8.6300000000000008</v>
      </c>
      <c r="G3">
        <v>-43.5</v>
      </c>
      <c r="H3">
        <v>39.31</v>
      </c>
      <c r="I3">
        <v>10.11</v>
      </c>
      <c r="J3">
        <v>0.74</v>
      </c>
      <c r="K3">
        <v>4.7</v>
      </c>
      <c r="L3">
        <v>1.96</v>
      </c>
      <c r="M3">
        <v>5.25</v>
      </c>
      <c r="N3">
        <v>-4.6100000000000003</v>
      </c>
      <c r="O3">
        <v>53.6</v>
      </c>
      <c r="P3">
        <v>48.64</v>
      </c>
      <c r="Q3">
        <v>58.2</v>
      </c>
    </row>
    <row r="4" spans="1:17" x14ac:dyDescent="0.35">
      <c r="A4">
        <v>2020</v>
      </c>
      <c r="B4">
        <v>159.88</v>
      </c>
      <c r="C4">
        <v>19.2</v>
      </c>
      <c r="D4">
        <v>6.14</v>
      </c>
      <c r="E4">
        <v>33.799999999999997</v>
      </c>
      <c r="F4">
        <v>8.32</v>
      </c>
      <c r="G4">
        <v>-20.399999999999999</v>
      </c>
      <c r="H4">
        <v>31.97</v>
      </c>
      <c r="I4">
        <v>6.35</v>
      </c>
      <c r="J4">
        <v>0.74</v>
      </c>
      <c r="K4">
        <v>3.44</v>
      </c>
      <c r="L4">
        <v>2.35</v>
      </c>
      <c r="M4">
        <v>5.04</v>
      </c>
      <c r="N4">
        <v>-7.83</v>
      </c>
      <c r="O4">
        <v>52.62</v>
      </c>
      <c r="P4">
        <v>48.51</v>
      </c>
      <c r="Q4">
        <v>60.45</v>
      </c>
    </row>
    <row r="5" spans="1:17" x14ac:dyDescent="0.35">
      <c r="A5">
        <v>2019</v>
      </c>
      <c r="B5">
        <v>147.47</v>
      </c>
      <c r="C5">
        <v>21.28</v>
      </c>
      <c r="D5">
        <v>8.01</v>
      </c>
      <c r="E5">
        <v>24.8</v>
      </c>
      <c r="F5">
        <v>6.93</v>
      </c>
      <c r="G5">
        <v>-18</v>
      </c>
      <c r="H5">
        <v>38.04</v>
      </c>
      <c r="I5">
        <v>7.98</v>
      </c>
      <c r="J5">
        <v>0.74</v>
      </c>
      <c r="K5">
        <v>0.89</v>
      </c>
      <c r="L5">
        <v>2.39</v>
      </c>
      <c r="M5">
        <v>4.7300000000000004</v>
      </c>
      <c r="N5">
        <v>-8.2200000000000006</v>
      </c>
      <c r="O5">
        <v>47.51</v>
      </c>
      <c r="P5">
        <v>46.87</v>
      </c>
      <c r="Q5">
        <v>55.72</v>
      </c>
    </row>
    <row r="6" spans="1:17" x14ac:dyDescent="0.35">
      <c r="A6">
        <v>2018</v>
      </c>
      <c r="B6">
        <v>136.21</v>
      </c>
      <c r="C6">
        <v>21.02</v>
      </c>
      <c r="D6">
        <v>7.81</v>
      </c>
      <c r="E6">
        <v>23.2</v>
      </c>
      <c r="F6">
        <v>6.48</v>
      </c>
      <c r="G6">
        <v>-21.8</v>
      </c>
      <c r="H6">
        <v>37.17</v>
      </c>
      <c r="I6">
        <v>7.65</v>
      </c>
      <c r="J6">
        <v>0.76</v>
      </c>
      <c r="K6">
        <v>0.86</v>
      </c>
      <c r="L6">
        <v>2.36</v>
      </c>
      <c r="M6">
        <v>4.1900000000000004</v>
      </c>
      <c r="N6">
        <v>-6.26</v>
      </c>
      <c r="O6">
        <v>32.81</v>
      </c>
      <c r="P6">
        <v>31.07</v>
      </c>
      <c r="Q6">
        <v>39.06</v>
      </c>
    </row>
    <row r="7" spans="1:17" x14ac:dyDescent="0.35">
      <c r="A7">
        <v>2017</v>
      </c>
      <c r="B7">
        <v>137.21</v>
      </c>
      <c r="C7">
        <v>22.82</v>
      </c>
      <c r="D7">
        <v>8.57</v>
      </c>
      <c r="E7">
        <v>26.7</v>
      </c>
      <c r="F7">
        <v>6.01</v>
      </c>
      <c r="G7">
        <v>-42</v>
      </c>
      <c r="H7">
        <v>37.57</v>
      </c>
      <c r="I7">
        <v>6.46</v>
      </c>
      <c r="J7">
        <v>0.79</v>
      </c>
      <c r="K7">
        <v>2.46</v>
      </c>
      <c r="L7">
        <v>2.23</v>
      </c>
      <c r="M7">
        <v>3.83</v>
      </c>
      <c r="N7">
        <v>-3.27</v>
      </c>
      <c r="O7">
        <v>33.799999999999997</v>
      </c>
      <c r="P7">
        <v>29.53</v>
      </c>
      <c r="Q7">
        <v>37.07</v>
      </c>
    </row>
    <row r="8" spans="1:17" x14ac:dyDescent="0.35">
      <c r="A8">
        <v>2016</v>
      </c>
      <c r="B8">
        <v>101.08</v>
      </c>
      <c r="C8">
        <v>24.62</v>
      </c>
      <c r="D8">
        <v>6.86</v>
      </c>
      <c r="E8">
        <v>22</v>
      </c>
      <c r="F8">
        <v>4.1100000000000003</v>
      </c>
      <c r="G8">
        <v>-45.9</v>
      </c>
      <c r="H8">
        <v>27.89</v>
      </c>
      <c r="I8">
        <v>5.53</v>
      </c>
      <c r="J8">
        <v>0.81</v>
      </c>
      <c r="K8">
        <v>1.22</v>
      </c>
      <c r="L8">
        <v>2.97</v>
      </c>
      <c r="M8">
        <v>3.61</v>
      </c>
      <c r="N8">
        <v>-2.21</v>
      </c>
      <c r="O8">
        <v>31.02</v>
      </c>
      <c r="P8">
        <v>25.95</v>
      </c>
      <c r="Q8">
        <v>33.22</v>
      </c>
    </row>
    <row r="9" spans="1:17" x14ac:dyDescent="0.35">
      <c r="A9">
        <v>2015</v>
      </c>
      <c r="B9">
        <v>107.12</v>
      </c>
      <c r="C9">
        <v>25.41</v>
      </c>
      <c r="D9">
        <v>6.55</v>
      </c>
      <c r="E9">
        <v>24.2</v>
      </c>
      <c r="F9">
        <v>4.22</v>
      </c>
      <c r="G9">
        <v>15.1</v>
      </c>
      <c r="H9">
        <v>25.8</v>
      </c>
      <c r="I9">
        <v>4.88</v>
      </c>
      <c r="J9">
        <v>0.9</v>
      </c>
      <c r="K9">
        <v>7.68</v>
      </c>
      <c r="L9">
        <v>2.91</v>
      </c>
      <c r="M9">
        <v>3.44</v>
      </c>
      <c r="N9">
        <v>7.08</v>
      </c>
      <c r="O9">
        <v>37.93</v>
      </c>
      <c r="P9">
        <v>24.12</v>
      </c>
      <c r="Q9">
        <v>30.85</v>
      </c>
    </row>
    <row r="10" spans="1:17" x14ac:dyDescent="0.35">
      <c r="A10">
        <v>2014</v>
      </c>
      <c r="B10">
        <v>90.22</v>
      </c>
      <c r="C10">
        <v>27.44</v>
      </c>
      <c r="D10">
        <v>7.37</v>
      </c>
      <c r="E10">
        <v>19.2</v>
      </c>
      <c r="F10">
        <v>3.29</v>
      </c>
      <c r="G10">
        <v>7.02</v>
      </c>
      <c r="H10">
        <v>26.86</v>
      </c>
      <c r="I10">
        <v>4.87</v>
      </c>
      <c r="J10">
        <v>0.96</v>
      </c>
      <c r="K10">
        <v>2.0699999999999998</v>
      </c>
      <c r="L10">
        <v>3.5</v>
      </c>
      <c r="M10">
        <v>3.28</v>
      </c>
      <c r="N10">
        <v>12.85</v>
      </c>
      <c r="O10">
        <v>34.28</v>
      </c>
      <c r="P10">
        <v>14.98</v>
      </c>
      <c r="Q10">
        <v>21.42</v>
      </c>
    </row>
    <row r="11" spans="1:17" x14ac:dyDescent="0.35">
      <c r="A11">
        <v>2013</v>
      </c>
      <c r="B11">
        <v>96.09</v>
      </c>
      <c r="C11">
        <v>28.1</v>
      </c>
      <c r="D11">
        <v>8.1999999999999993</v>
      </c>
      <c r="E11">
        <v>17.3</v>
      </c>
      <c r="F11">
        <v>3.42</v>
      </c>
      <c r="G11">
        <v>6</v>
      </c>
      <c r="H11">
        <v>29.19</v>
      </c>
      <c r="I11">
        <v>5.6</v>
      </c>
      <c r="J11">
        <v>0.99</v>
      </c>
      <c r="K11">
        <v>2.79</v>
      </c>
      <c r="L11">
        <v>3.22</v>
      </c>
      <c r="M11">
        <v>3.12</v>
      </c>
      <c r="N11">
        <v>16</v>
      </c>
      <c r="O11">
        <v>36.619999999999997</v>
      </c>
      <c r="P11">
        <v>14.12</v>
      </c>
      <c r="Q11">
        <v>20.61</v>
      </c>
    </row>
    <row r="12" spans="1:17" x14ac:dyDescent="0.35">
      <c r="A12">
        <v>2012</v>
      </c>
      <c r="B12">
        <v>88.44</v>
      </c>
      <c r="C12">
        <v>27.56</v>
      </c>
      <c r="D12">
        <v>8.07</v>
      </c>
      <c r="E12">
        <v>16.3</v>
      </c>
      <c r="F12">
        <v>3.21</v>
      </c>
      <c r="G12">
        <v>5.78</v>
      </c>
      <c r="H12">
        <v>29.31</v>
      </c>
      <c r="I12">
        <v>5.42</v>
      </c>
      <c r="J12">
        <v>1</v>
      </c>
      <c r="K12">
        <v>2.33</v>
      </c>
      <c r="L12">
        <v>3.25</v>
      </c>
      <c r="M12">
        <v>2.87</v>
      </c>
      <c r="N12">
        <v>15.29</v>
      </c>
      <c r="O12">
        <v>35.380000000000003</v>
      </c>
      <c r="P12">
        <v>13.63</v>
      </c>
      <c r="Q12">
        <v>20.09</v>
      </c>
    </row>
    <row r="13" spans="1:17" x14ac:dyDescent="0.35">
      <c r="A13">
        <v>2011</v>
      </c>
      <c r="B13">
        <v>102.65</v>
      </c>
      <c r="C13">
        <v>27</v>
      </c>
      <c r="D13">
        <v>8.01</v>
      </c>
      <c r="E13">
        <v>18.8</v>
      </c>
      <c r="F13">
        <v>3.8</v>
      </c>
      <c r="G13">
        <v>7.13</v>
      </c>
      <c r="H13">
        <v>29.67</v>
      </c>
      <c r="I13">
        <v>5.34</v>
      </c>
      <c r="J13">
        <v>1.02</v>
      </c>
      <c r="K13">
        <v>2.33</v>
      </c>
      <c r="L13">
        <v>2.52</v>
      </c>
      <c r="M13">
        <v>2.5299999999999998</v>
      </c>
      <c r="N13">
        <v>14.39</v>
      </c>
      <c r="O13">
        <v>32.979999999999997</v>
      </c>
      <c r="P13">
        <v>12.5</v>
      </c>
      <c r="Q13">
        <v>18.59</v>
      </c>
    </row>
    <row r="14" spans="1:17" x14ac:dyDescent="0.35">
      <c r="A14">
        <v>2010</v>
      </c>
      <c r="B14">
        <v>80.87</v>
      </c>
      <c r="C14">
        <v>24.07</v>
      </c>
      <c r="D14">
        <v>7</v>
      </c>
      <c r="E14">
        <v>16.5</v>
      </c>
      <c r="F14">
        <v>3.36</v>
      </c>
      <c r="G14">
        <v>5.53</v>
      </c>
      <c r="H14">
        <v>29.08</v>
      </c>
      <c r="I14">
        <v>4.66</v>
      </c>
      <c r="J14">
        <v>1.05</v>
      </c>
      <c r="K14">
        <v>2.38</v>
      </c>
      <c r="L14">
        <v>2.94</v>
      </c>
      <c r="M14">
        <v>2.2599999999999998</v>
      </c>
      <c r="N14">
        <v>14.63</v>
      </c>
      <c r="O14">
        <v>31.97</v>
      </c>
      <c r="P14">
        <v>11.5</v>
      </c>
      <c r="Q14">
        <v>17.34</v>
      </c>
    </row>
    <row r="15" spans="1:17" x14ac:dyDescent="0.35">
      <c r="A15">
        <v>2009</v>
      </c>
      <c r="B15">
        <v>67.22</v>
      </c>
      <c r="C15">
        <v>22.74</v>
      </c>
      <c r="D15">
        <v>6.48</v>
      </c>
      <c r="E15">
        <v>15</v>
      </c>
      <c r="F15">
        <v>2.96</v>
      </c>
      <c r="G15">
        <v>4.79</v>
      </c>
      <c r="H15">
        <v>28.52</v>
      </c>
      <c r="I15">
        <v>4.17</v>
      </c>
      <c r="J15">
        <v>1.1000000000000001</v>
      </c>
      <c r="K15">
        <v>1.79</v>
      </c>
      <c r="L15">
        <v>3.28</v>
      </c>
      <c r="M15">
        <v>2.0499999999999998</v>
      </c>
      <c r="N15">
        <v>14.03</v>
      </c>
      <c r="O15">
        <v>30.22</v>
      </c>
      <c r="P15">
        <v>10.57</v>
      </c>
      <c r="Q15">
        <v>16.190000000000001</v>
      </c>
    </row>
    <row r="16" spans="1:17" x14ac:dyDescent="0.35">
      <c r="A16">
        <v>2008</v>
      </c>
      <c r="B16">
        <v>69.31</v>
      </c>
      <c r="C16">
        <v>23.52</v>
      </c>
      <c r="D16">
        <v>6.15</v>
      </c>
      <c r="E16">
        <v>16.2</v>
      </c>
      <c r="F16">
        <v>2.95</v>
      </c>
      <c r="G16">
        <v>5.18</v>
      </c>
      <c r="H16">
        <v>26.18</v>
      </c>
      <c r="I16">
        <v>3.84</v>
      </c>
      <c r="J16">
        <v>1.1100000000000001</v>
      </c>
      <c r="K16">
        <v>2.06</v>
      </c>
      <c r="L16">
        <v>2.61</v>
      </c>
      <c r="M16">
        <v>1.62</v>
      </c>
      <c r="N16">
        <v>13.38</v>
      </c>
      <c r="O16">
        <v>28.46</v>
      </c>
      <c r="P16">
        <v>10.210000000000001</v>
      </c>
      <c r="Q16">
        <v>15.07</v>
      </c>
    </row>
    <row r="17" spans="1:17" x14ac:dyDescent="0.35">
      <c r="A17">
        <v>2007</v>
      </c>
      <c r="B17">
        <v>67.84</v>
      </c>
      <c r="C17">
        <v>22.78</v>
      </c>
      <c r="D17">
        <v>3.57</v>
      </c>
      <c r="E17">
        <v>29.3</v>
      </c>
      <c r="F17">
        <v>2.98</v>
      </c>
      <c r="G17">
        <v>4.4400000000000004</v>
      </c>
      <c r="H17">
        <v>15.68</v>
      </c>
      <c r="I17">
        <v>2.0099999999999998</v>
      </c>
      <c r="J17">
        <v>1.18</v>
      </c>
      <c r="K17">
        <v>1.98</v>
      </c>
      <c r="L17">
        <v>2.5499999999999998</v>
      </c>
      <c r="M17">
        <v>1.5</v>
      </c>
      <c r="N17">
        <v>15.27</v>
      </c>
      <c r="O17">
        <v>29.39</v>
      </c>
      <c r="P17">
        <v>9.3000000000000007</v>
      </c>
      <c r="Q17">
        <v>14.11</v>
      </c>
    </row>
    <row r="18" spans="1:17" x14ac:dyDescent="0.35">
      <c r="A18">
        <v>2006</v>
      </c>
      <c r="B18">
        <v>53.36</v>
      </c>
      <c r="C18">
        <v>20.81</v>
      </c>
      <c r="D18">
        <v>3.88</v>
      </c>
      <c r="E18">
        <v>15.4</v>
      </c>
      <c r="F18">
        <v>2.56</v>
      </c>
      <c r="G18">
        <v>3.45</v>
      </c>
      <c r="H18">
        <v>19.3</v>
      </c>
      <c r="I18">
        <v>2.88</v>
      </c>
      <c r="J18">
        <v>1.23</v>
      </c>
      <c r="K18">
        <v>2.13</v>
      </c>
      <c r="L18">
        <v>2.2599999999999998</v>
      </c>
      <c r="M18">
        <v>1</v>
      </c>
      <c r="N18">
        <v>15.45</v>
      </c>
      <c r="O18">
        <v>29.02</v>
      </c>
      <c r="P18">
        <v>8.43</v>
      </c>
      <c r="Q18">
        <v>13.56</v>
      </c>
    </row>
    <row r="19" spans="1:17" x14ac:dyDescent="0.35">
      <c r="A19">
        <v>2005</v>
      </c>
      <c r="B19">
        <v>42.59</v>
      </c>
      <c r="C19">
        <v>20.46</v>
      </c>
      <c r="D19">
        <v>3.7</v>
      </c>
      <c r="E19">
        <v>16.399999999999999</v>
      </c>
      <c r="F19">
        <v>2.08</v>
      </c>
      <c r="G19">
        <v>2.81</v>
      </c>
      <c r="H19">
        <v>18.09</v>
      </c>
      <c r="I19">
        <v>2.06</v>
      </c>
      <c r="J19">
        <v>1.25</v>
      </c>
      <c r="K19">
        <v>4.26</v>
      </c>
      <c r="L19">
        <v>1.99</v>
      </c>
      <c r="M19">
        <v>0.67</v>
      </c>
      <c r="N19">
        <v>15.14</v>
      </c>
      <c r="O19">
        <v>29.98</v>
      </c>
      <c r="P19">
        <v>10.14</v>
      </c>
      <c r="Q19">
        <v>14.84</v>
      </c>
    </row>
    <row r="20" spans="1:17" x14ac:dyDescent="0.35">
      <c r="A20">
        <v>2004</v>
      </c>
      <c r="B20">
        <v>40.71</v>
      </c>
      <c r="C20">
        <v>19.059999999999999</v>
      </c>
      <c r="D20">
        <v>3.2</v>
      </c>
      <c r="E20">
        <v>17.600000000000001</v>
      </c>
      <c r="F20">
        <v>2.14</v>
      </c>
      <c r="G20">
        <v>2.87</v>
      </c>
      <c r="H20">
        <v>16.8</v>
      </c>
      <c r="I20">
        <v>1.82</v>
      </c>
      <c r="J20">
        <v>1.25</v>
      </c>
      <c r="K20">
        <v>1.37</v>
      </c>
      <c r="L20">
        <v>1.72</v>
      </c>
      <c r="M20">
        <v>0.55000000000000004</v>
      </c>
      <c r="N20">
        <v>14.2</v>
      </c>
      <c r="O20">
        <v>27.83</v>
      </c>
      <c r="P20">
        <v>9.2100000000000009</v>
      </c>
      <c r="Q20">
        <v>13.63</v>
      </c>
    </row>
    <row r="21" spans="1:17" x14ac:dyDescent="0.35">
      <c r="A21">
        <v>2003</v>
      </c>
      <c r="B21">
        <v>31.33</v>
      </c>
      <c r="C21">
        <v>17.14</v>
      </c>
      <c r="D21">
        <v>2.34</v>
      </c>
      <c r="E21">
        <v>21.4</v>
      </c>
      <c r="F21">
        <v>1.83</v>
      </c>
      <c r="G21">
        <v>2.62</v>
      </c>
      <c r="H21">
        <v>13.69</v>
      </c>
      <c r="I21">
        <v>1.1599999999999999</v>
      </c>
      <c r="J21">
        <v>1.27</v>
      </c>
      <c r="K21">
        <v>0.49</v>
      </c>
      <c r="L21">
        <v>1.61</v>
      </c>
      <c r="M21">
        <v>0.4</v>
      </c>
      <c r="N21">
        <v>11.98</v>
      </c>
      <c r="O21">
        <v>25.52</v>
      </c>
      <c r="P21">
        <v>9.73</v>
      </c>
      <c r="Q21">
        <v>13.54</v>
      </c>
    </row>
    <row r="22" spans="1:17" x14ac:dyDescent="0.35">
      <c r="A22">
        <v>2002</v>
      </c>
      <c r="B22">
        <v>20.39</v>
      </c>
      <c r="C22">
        <v>15.4</v>
      </c>
      <c r="D22">
        <v>1.66</v>
      </c>
      <c r="E22">
        <v>23</v>
      </c>
      <c r="F22">
        <v>1.32</v>
      </c>
      <c r="G22">
        <v>1.98</v>
      </c>
      <c r="H22">
        <v>10.79</v>
      </c>
      <c r="I22">
        <v>0.7</v>
      </c>
      <c r="J22">
        <v>1.27</v>
      </c>
      <c r="K22">
        <v>0.33</v>
      </c>
      <c r="L22">
        <v>1.46</v>
      </c>
      <c r="M22">
        <v>0.24</v>
      </c>
      <c r="N22">
        <v>10.28</v>
      </c>
      <c r="O22">
        <v>23.97</v>
      </c>
      <c r="P22">
        <v>9.9700000000000006</v>
      </c>
      <c r="Q22">
        <v>13.68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Financial_Analysis</vt:lpstr>
      <vt:lpstr>McDonalds_Financial_Statements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booma</dc:creator>
  <cp:lastModifiedBy>Booma N . 19BEI202</cp:lastModifiedBy>
  <dcterms:created xsi:type="dcterms:W3CDTF">2025-02-17T22:14:25Z</dcterms:created>
  <dcterms:modified xsi:type="dcterms:W3CDTF">2025-02-17T22:14:25Z</dcterms:modified>
</cp:coreProperties>
</file>