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80" firstSheet="3" activeTab="6"/>
  </bookViews>
  <sheets>
    <sheet name="Jute Ledger" sheetId="1" r:id="rId1"/>
    <sheet name="Month wise volume analysis" sheetId="2" r:id="rId2"/>
    <sheet name="Month wise sales revenue analys" sheetId="3" r:id="rId3"/>
    <sheet name="Volume vs Revenue analysis" sheetId="4" r:id="rId4"/>
    <sheet name="Gross Profit Analysis" sheetId="5" r:id="rId5"/>
    <sheet name="Criteria" sheetId="6" r:id="rId6"/>
    <sheet name="Ranking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<sst xmlns="http://schemas.openxmlformats.org/spreadsheetml/2006/main" count="249" uniqueCount="43">
  <si>
    <t xml:space="preserve"> </t>
  </si>
  <si>
    <t>SKU</t>
  </si>
  <si>
    <t xml:space="preserve">Opening Stock </t>
  </si>
  <si>
    <t xml:space="preserve">Production </t>
  </si>
  <si>
    <t xml:space="preserve">Outgoing </t>
  </si>
  <si>
    <t>Closing Stock</t>
  </si>
  <si>
    <t>Volume</t>
  </si>
  <si>
    <t>Price</t>
  </si>
  <si>
    <t>Jute and Bamboo Net (6 Pack)</t>
  </si>
  <si>
    <t>Jute Ribbon (10 meter)</t>
  </si>
  <si>
    <t>Jute sugar bags (5 pack)</t>
  </si>
  <si>
    <t>Colourful Jute Ribbon (10 meter)</t>
  </si>
  <si>
    <t>Jute Colored Bag Pack (2 Pack)</t>
  </si>
  <si>
    <t>Jute single Bottle Wine Bag (5 pack)</t>
  </si>
  <si>
    <t>Jute Geo Textile (4 Pack)</t>
  </si>
  <si>
    <t>Jute Hessian Wine Bag (2 Pack)</t>
  </si>
  <si>
    <t>Colourful Jute Stripe (10 Pack)</t>
  </si>
  <si>
    <t>Jute Tape (10 Pack)</t>
  </si>
  <si>
    <t>Jute Felt (4 Pack)</t>
  </si>
  <si>
    <t>Total Sales Volume</t>
  </si>
  <si>
    <t>Total Production Volume</t>
  </si>
  <si>
    <t>Total</t>
  </si>
  <si>
    <t>Cumulative</t>
  </si>
  <si>
    <t>Cumulative %</t>
  </si>
  <si>
    <t>Revenue</t>
  </si>
  <si>
    <t>Sum of Total</t>
  </si>
  <si>
    <t>Grand Total</t>
  </si>
  <si>
    <t>Total Gross Profit</t>
  </si>
  <si>
    <t>% of total Gross Profit</t>
  </si>
  <si>
    <t>Cumulative Gross Profit</t>
  </si>
  <si>
    <t>% Cumulative Gross Profit</t>
  </si>
  <si>
    <t>Criteria</t>
  </si>
  <si>
    <t>Sales Volume</t>
  </si>
  <si>
    <t>The more the better</t>
  </si>
  <si>
    <t>Sales Revenue</t>
  </si>
  <si>
    <t>Gross Profit</t>
  </si>
  <si>
    <t>gross profit</t>
  </si>
  <si>
    <t>normalised gross profit</t>
  </si>
  <si>
    <t>sales revenue</t>
  </si>
  <si>
    <t>normalised sales revenue</t>
  </si>
  <si>
    <t>normalised sales volume</t>
  </si>
  <si>
    <t>Total composite score</t>
  </si>
  <si>
    <t>Ranking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</si>
</sst>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mmm\-yyyy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theme="7" tint="0.8"/>
        <bgColor rgb="FFC27BA0"/>
      </patternFill>
    </fill>
    <fill>
      <patternFill patternType="solid">
        <fgColor theme="7" tint="0.8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19" borderId="1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1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2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26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0" borderId="1" xfId="0" applyFont="1" applyBorder="1"/>
    <xf numFmtId="0" fontId="1" fillId="0" borderId="0" xfId="0" applyFont="1" applyAlignment="1"/>
    <xf numFmtId="0" fontId="1" fillId="5" borderId="1" xfId="0" applyFont="1" applyFill="1" applyBorder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78" fontId="1" fillId="2" borderId="1" xfId="0" applyNumberFormat="1" applyFont="1" applyFill="1" applyBorder="1" applyAlignment="1"/>
    <xf numFmtId="0" fontId="1" fillId="2" borderId="1" xfId="0" applyFont="1" applyFill="1" applyBorder="1"/>
    <xf numFmtId="0" fontId="1" fillId="3" borderId="1" xfId="0" applyFont="1" applyFill="1" applyBorder="1"/>
    <xf numFmtId="10" fontId="1" fillId="0" borderId="1" xfId="0" applyNumberFormat="1" applyFont="1" applyBorder="1" applyAlignment="1">
      <alignment wrapText="1"/>
    </xf>
    <xf numFmtId="10" fontId="1" fillId="0" borderId="1" xfId="0" applyNumberFormat="1" applyFont="1" applyBorder="1"/>
    <xf numFmtId="0" fontId="1" fillId="0" borderId="2" xfId="0" applyFont="1" applyBorder="1"/>
    <xf numFmtId="0" fontId="1" fillId="0" borderId="5" xfId="0" applyFont="1" applyBorder="1" applyAlignment="1"/>
    <xf numFmtId="0" fontId="1" fillId="0" borderId="5" xfId="0" applyFont="1" applyBorder="1"/>
    <xf numFmtId="178" fontId="1" fillId="2" borderId="6" xfId="0" applyNumberFormat="1" applyFont="1" applyFill="1" applyBorder="1" applyAlignment="1"/>
    <xf numFmtId="178" fontId="1" fillId="2" borderId="7" xfId="0" applyNumberFormat="1" applyFont="1" applyFill="1" applyBorder="1" applyAlignment="1"/>
    <xf numFmtId="0" fontId="1" fillId="2" borderId="6" xfId="0" applyFont="1" applyFill="1" applyBorder="1" applyAlignment="1"/>
    <xf numFmtId="0" fontId="1" fillId="3" borderId="8" xfId="0" applyFont="1" applyFill="1" applyBorder="1" applyAlignment="1"/>
    <xf numFmtId="0" fontId="1" fillId="0" borderId="8" xfId="0" applyFont="1" applyBorder="1"/>
    <xf numFmtId="10" fontId="1" fillId="0" borderId="8" xfId="0" applyNumberFormat="1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178" fontId="1" fillId="0" borderId="9" xfId="0" applyNumberFormat="1" applyFont="1" applyBorder="1" applyAlignment="1"/>
    <xf numFmtId="178" fontId="1" fillId="2" borderId="2" xfId="0" applyNumberFormat="1" applyFont="1" applyFill="1" applyBorder="1" applyAlignment="1"/>
    <xf numFmtId="0" fontId="1" fillId="0" borderId="9" xfId="0" applyFont="1" applyBorder="1" applyAlignment="1"/>
    <xf numFmtId="0" fontId="1" fillId="0" borderId="9" xfId="0" applyFont="1" applyBorder="1"/>
    <xf numFmtId="0" fontId="2" fillId="2" borderId="10" xfId="0" applyFont="1" applyFill="1" applyBorder="1" applyAlignment="1">
      <alignment horizontal="center"/>
    </xf>
    <xf numFmtId="178" fontId="2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4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13" xfId="0" applyFont="1" applyBorder="1"/>
    <xf numFmtId="0" fontId="4" fillId="2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Production Volume Chart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'Month wise volume analysis'!$B$2</c:f>
              <c:strCache>
                <c:ptCount val="1"/>
                <c:pt idx="0">
                  <c:v>July-2021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analysis'!$A$3:$A$13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analysis'!$B$3:$B$13</c:f>
              <c:numCache>
                <c:formatCode>General</c:formatCode>
                <c:ptCount val="11"/>
                <c:pt idx="0">
                  <c:v>38000</c:v>
                </c:pt>
                <c:pt idx="1">
                  <c:v>19350</c:v>
                </c:pt>
                <c:pt idx="2">
                  <c:v>45500</c:v>
                </c:pt>
                <c:pt idx="3">
                  <c:v>35</c:v>
                </c:pt>
                <c:pt idx="4">
                  <c:v>9600</c:v>
                </c:pt>
                <c:pt idx="5">
                  <c:v>2820</c:v>
                </c:pt>
                <c:pt idx="6">
                  <c:v>11500</c:v>
                </c:pt>
                <c:pt idx="7">
                  <c:v>2100</c:v>
                </c:pt>
                <c:pt idx="8">
                  <c:v>300</c:v>
                </c:pt>
                <c:pt idx="9">
                  <c:v>750</c:v>
                </c:pt>
                <c:pt idx="10">
                  <c:v>935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'Month wise volume analysis'!$C$2</c:f>
              <c:strCache>
                <c:ptCount val="1"/>
                <c:pt idx="0">
                  <c:v>August-2021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analysis'!$A$3:$A$13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analysis'!$C$3:$C$13</c:f>
              <c:numCache>
                <c:formatCode>General</c:formatCode>
                <c:ptCount val="11"/>
                <c:pt idx="0">
                  <c:v>39005</c:v>
                </c:pt>
                <c:pt idx="1">
                  <c:v>20505</c:v>
                </c:pt>
                <c:pt idx="2">
                  <c:v>46410</c:v>
                </c:pt>
                <c:pt idx="3">
                  <c:v>30</c:v>
                </c:pt>
                <c:pt idx="4">
                  <c:v>11004</c:v>
                </c:pt>
                <c:pt idx="5">
                  <c:v>3010</c:v>
                </c:pt>
                <c:pt idx="6">
                  <c:v>11730</c:v>
                </c:pt>
                <c:pt idx="7">
                  <c:v>2142</c:v>
                </c:pt>
                <c:pt idx="8">
                  <c:v>280</c:v>
                </c:pt>
                <c:pt idx="9">
                  <c:v>851</c:v>
                </c:pt>
                <c:pt idx="10">
                  <c:v>953.7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'Month wise volume analysis'!$D$2</c:f>
              <c:strCache>
                <c:ptCount val="1"/>
                <c:pt idx="0">
                  <c:v>September-2021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analysis'!$A$3:$A$13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analysis'!$D$3:$D$13</c:f>
              <c:numCache>
                <c:formatCode>General</c:formatCode>
                <c:ptCount val="11"/>
                <c:pt idx="0">
                  <c:v>38380</c:v>
                </c:pt>
                <c:pt idx="1">
                  <c:v>19543.5</c:v>
                </c:pt>
                <c:pt idx="2">
                  <c:v>45955</c:v>
                </c:pt>
                <c:pt idx="3">
                  <c:v>35.35</c:v>
                </c:pt>
                <c:pt idx="4">
                  <c:v>9696</c:v>
                </c:pt>
                <c:pt idx="5">
                  <c:v>2848.2</c:v>
                </c:pt>
                <c:pt idx="6">
                  <c:v>11615</c:v>
                </c:pt>
                <c:pt idx="7">
                  <c:v>2121</c:v>
                </c:pt>
                <c:pt idx="8">
                  <c:v>303</c:v>
                </c:pt>
                <c:pt idx="9">
                  <c:v>757.5</c:v>
                </c:pt>
                <c:pt idx="10">
                  <c:v>944.35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'Month wise volume analysis'!$E$2</c:f>
              <c:strCache>
                <c:ptCount val="1"/>
                <c:pt idx="0">
                  <c:v>October-2021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analysis'!$A$3:$A$13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analysis'!$E$3:$E$13</c:f>
              <c:numCache>
                <c:formatCode>General</c:formatCode>
                <c:ptCount val="11"/>
                <c:pt idx="0">
                  <c:v>41005</c:v>
                </c:pt>
                <c:pt idx="1">
                  <c:v>22321</c:v>
                </c:pt>
                <c:pt idx="2">
                  <c:v>48266.4</c:v>
                </c:pt>
                <c:pt idx="3">
                  <c:v>45</c:v>
                </c:pt>
                <c:pt idx="4">
                  <c:v>11444.16</c:v>
                </c:pt>
                <c:pt idx="5">
                  <c:v>3201</c:v>
                </c:pt>
                <c:pt idx="6">
                  <c:v>12199.2</c:v>
                </c:pt>
                <c:pt idx="7">
                  <c:v>2227.68</c:v>
                </c:pt>
                <c:pt idx="8">
                  <c:v>301</c:v>
                </c:pt>
                <c:pt idx="9">
                  <c:v>885.04</c:v>
                </c:pt>
                <c:pt idx="10">
                  <c:v>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'Month wise volume analysis'!$F$2</c:f>
              <c:strCache>
                <c:ptCount val="1"/>
                <c:pt idx="0">
                  <c:v>November-2021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analysis'!$A$3:$A$13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analysis'!$F$3:$F$13</c:f>
              <c:numCache>
                <c:formatCode>General</c:formatCode>
                <c:ptCount val="11"/>
                <c:pt idx="0">
                  <c:v>31001</c:v>
                </c:pt>
                <c:pt idx="1">
                  <c:v>19152.63</c:v>
                </c:pt>
                <c:pt idx="2">
                  <c:v>42000</c:v>
                </c:pt>
                <c:pt idx="3">
                  <c:v>34.643</c:v>
                </c:pt>
                <c:pt idx="4">
                  <c:v>9502.08</c:v>
                </c:pt>
                <c:pt idx="5">
                  <c:v>2920</c:v>
                </c:pt>
                <c:pt idx="6">
                  <c:v>11382.7</c:v>
                </c:pt>
                <c:pt idx="7">
                  <c:v>2078.58</c:v>
                </c:pt>
                <c:pt idx="8">
                  <c:v>296.94</c:v>
                </c:pt>
                <c:pt idx="9">
                  <c:v>855</c:v>
                </c:pt>
                <c:pt idx="10">
                  <c:v>955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'Month wise volume analysis'!$G$2</c:f>
              <c:strCache>
                <c:ptCount val="1"/>
                <c:pt idx="0">
                  <c:v>December-2021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analysis'!$A$3:$A$13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analysis'!$G$3:$G$13</c:f>
              <c:numCache>
                <c:formatCode>General</c:formatCode>
                <c:ptCount val="11"/>
                <c:pt idx="0">
                  <c:v>45201</c:v>
                </c:pt>
                <c:pt idx="1">
                  <c:v>25504</c:v>
                </c:pt>
                <c:pt idx="2">
                  <c:v>53093.04</c:v>
                </c:pt>
                <c:pt idx="3">
                  <c:v>60</c:v>
                </c:pt>
                <c:pt idx="4">
                  <c:v>12588.576</c:v>
                </c:pt>
                <c:pt idx="5">
                  <c:v>3521.1</c:v>
                </c:pt>
                <c:pt idx="6">
                  <c:v>13419.12</c:v>
                </c:pt>
                <c:pt idx="7">
                  <c:v>2450.448</c:v>
                </c:pt>
                <c:pt idx="8">
                  <c:v>335</c:v>
                </c:pt>
                <c:pt idx="9">
                  <c:v>973.544</c:v>
                </c:pt>
                <c:pt idx="10">
                  <c:v>1100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80570289"/>
        <c:axId val="1890127862"/>
      </c:lineChart>
      <c:catAx>
        <c:axId val="188057028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SKU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90127862"/>
        <c:crosses val="autoZero"/>
        <c:auto val="1"/>
        <c:lblAlgn val="ctr"/>
        <c:lblOffset val="100"/>
        <c:noMultiLvlLbl val="0"/>
      </c:catAx>
      <c:valAx>
        <c:axId val="18901278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8057028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Volume Chart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tx>
            <c:strRef>
              <c:f>'Month wise volume analysis'!$B$18</c:f>
              <c:strCache>
                <c:ptCount val="1"/>
                <c:pt idx="0">
                  <c:v>July-2021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analysis'!$A$19:$A$29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analysis'!$B$19:$B$29</c:f>
              <c:numCache>
                <c:formatCode>General</c:formatCode>
                <c:ptCount val="11"/>
                <c:pt idx="0">
                  <c:v>36400</c:v>
                </c:pt>
                <c:pt idx="1">
                  <c:v>18382.5</c:v>
                </c:pt>
                <c:pt idx="2">
                  <c:v>44250</c:v>
                </c:pt>
                <c:pt idx="3">
                  <c:v>33.25</c:v>
                </c:pt>
                <c:pt idx="4">
                  <c:v>9120</c:v>
                </c:pt>
                <c:pt idx="5">
                  <c:v>2679</c:v>
                </c:pt>
                <c:pt idx="6">
                  <c:v>10925</c:v>
                </c:pt>
                <c:pt idx="7">
                  <c:v>1995</c:v>
                </c:pt>
                <c:pt idx="8">
                  <c:v>285</c:v>
                </c:pt>
                <c:pt idx="9">
                  <c:v>715</c:v>
                </c:pt>
                <c:pt idx="10">
                  <c:v>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'Month wise volume analysis'!$C$18</c:f>
              <c:strCache>
                <c:ptCount val="1"/>
                <c:pt idx="0">
                  <c:v>August-2021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analysis'!$A$19:$A$29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analysis'!$C$19:$C$29</c:f>
              <c:numCache>
                <c:formatCode>General</c:formatCode>
                <c:ptCount val="11"/>
                <c:pt idx="0">
                  <c:v>40565.2</c:v>
                </c:pt>
                <c:pt idx="1">
                  <c:v>21325.2</c:v>
                </c:pt>
                <c:pt idx="2">
                  <c:v>48266.4</c:v>
                </c:pt>
                <c:pt idx="3">
                  <c:v>31.2</c:v>
                </c:pt>
                <c:pt idx="4">
                  <c:v>12401</c:v>
                </c:pt>
                <c:pt idx="5">
                  <c:v>3130.4</c:v>
                </c:pt>
                <c:pt idx="6">
                  <c:v>12199.2</c:v>
                </c:pt>
                <c:pt idx="7">
                  <c:v>2227.68</c:v>
                </c:pt>
                <c:pt idx="8">
                  <c:v>291.2</c:v>
                </c:pt>
                <c:pt idx="9">
                  <c:v>885.04</c:v>
                </c:pt>
                <c:pt idx="10">
                  <c:v>1006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'Month wise volume analysis'!$D$18</c:f>
              <c:strCache>
                <c:ptCount val="1"/>
                <c:pt idx="0">
                  <c:v>September-2021</c:v>
                </c:pt>
              </c:strCache>
            </c:strRef>
          </c:tx>
          <c:spPr>
            <a:ln w="19050" cap="rnd" cmpd="sng" algn="ctr">
              <a:solidFill>
                <a:srgbClr val="FBBC0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analysis'!$A$19:$A$29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analysis'!$D$19:$D$29</c:f>
              <c:numCache>
                <c:formatCode>General</c:formatCode>
                <c:ptCount val="11"/>
                <c:pt idx="0">
                  <c:v>38006</c:v>
                </c:pt>
                <c:pt idx="1">
                  <c:v>20005</c:v>
                </c:pt>
                <c:pt idx="2">
                  <c:v>45035.9</c:v>
                </c:pt>
                <c:pt idx="3">
                  <c:v>34.643</c:v>
                </c:pt>
                <c:pt idx="4">
                  <c:v>9502.08</c:v>
                </c:pt>
                <c:pt idx="5">
                  <c:v>2791.236</c:v>
                </c:pt>
                <c:pt idx="6">
                  <c:v>11382.7</c:v>
                </c:pt>
                <c:pt idx="7">
                  <c:v>2220</c:v>
                </c:pt>
                <c:pt idx="8">
                  <c:v>296.94</c:v>
                </c:pt>
                <c:pt idx="9">
                  <c:v>806</c:v>
                </c:pt>
                <c:pt idx="10">
                  <c:v>924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'Month wise volume analysis'!$E$18</c:f>
              <c:strCache>
                <c:ptCount val="1"/>
                <c:pt idx="0">
                  <c:v>October-2021</c:v>
                </c:pt>
              </c:strCache>
            </c:strRef>
          </c:tx>
          <c:spPr>
            <a:ln w="19050" cap="rnd" cmpd="sng" algn="ctr">
              <a:solidFill>
                <a:srgbClr val="34A853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analysis'!$A$19:$A$29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analysis'!$E$19:$E$29</c:f>
              <c:numCache>
                <c:formatCode>General</c:formatCode>
                <c:ptCount val="11"/>
                <c:pt idx="0">
                  <c:v>42000</c:v>
                </c:pt>
                <c:pt idx="1">
                  <c:v>22767.42</c:v>
                </c:pt>
                <c:pt idx="2">
                  <c:v>49231.728</c:v>
                </c:pt>
                <c:pt idx="3">
                  <c:v>45.9</c:v>
                </c:pt>
                <c:pt idx="4">
                  <c:v>11673.0432</c:v>
                </c:pt>
                <c:pt idx="5">
                  <c:v>3265.02</c:v>
                </c:pt>
                <c:pt idx="6">
                  <c:v>12443.184</c:v>
                </c:pt>
                <c:pt idx="7">
                  <c:v>25007</c:v>
                </c:pt>
                <c:pt idx="8">
                  <c:v>307.02</c:v>
                </c:pt>
                <c:pt idx="9">
                  <c:v>900</c:v>
                </c:pt>
                <c:pt idx="10">
                  <c:v>1020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'Month wise volume analysis'!$F$18</c:f>
              <c:strCache>
                <c:ptCount val="1"/>
                <c:pt idx="0">
                  <c:v>November-2021</c:v>
                </c:pt>
              </c:strCache>
            </c:strRef>
          </c:tx>
          <c:spPr>
            <a:ln w="19050" cap="rnd" cmpd="sng" algn="ctr">
              <a:solidFill>
                <a:srgbClr val="FF6D0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analysis'!$A$19:$A$29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analysis'!$F$19:$F$29</c:f>
              <c:numCache>
                <c:formatCode>General</c:formatCode>
                <c:ptCount val="11"/>
                <c:pt idx="0">
                  <c:v>31621.02</c:v>
                </c:pt>
                <c:pt idx="1">
                  <c:v>19535.6826</c:v>
                </c:pt>
                <c:pt idx="2">
                  <c:v>42840</c:v>
                </c:pt>
                <c:pt idx="3">
                  <c:v>35.33586</c:v>
                </c:pt>
                <c:pt idx="4">
                  <c:v>9692.1216</c:v>
                </c:pt>
                <c:pt idx="5">
                  <c:v>3010</c:v>
                </c:pt>
                <c:pt idx="6">
                  <c:v>11610.354</c:v>
                </c:pt>
                <c:pt idx="7">
                  <c:v>2120.1516</c:v>
                </c:pt>
                <c:pt idx="8">
                  <c:v>302.8788</c:v>
                </c:pt>
                <c:pt idx="9">
                  <c:v>825</c:v>
                </c:pt>
                <c:pt idx="10">
                  <c:v>974.1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'Month wise volume analysis'!$G$18</c:f>
              <c:strCache>
                <c:ptCount val="1"/>
                <c:pt idx="0">
                  <c:v>December-2021</c:v>
                </c:pt>
              </c:strCache>
            </c:strRef>
          </c:tx>
          <c:spPr>
            <a:ln w="19050" cap="rnd" cmpd="sng" algn="ctr">
              <a:solidFill>
                <a:srgbClr val="46BDC6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'Month wise volume analysis'!$A$19:$A$29</c:f>
              <c:strCache>
                <c:ptCount val="11"/>
                <c:pt idx="0">
                  <c:v>Jute and Bamboo Net (6 Pack)</c:v>
                </c:pt>
                <c:pt idx="1">
                  <c:v>Jute Ribbon (10 meter)</c:v>
                </c:pt>
                <c:pt idx="2">
                  <c:v>Jute sugar bags (5 pack)</c:v>
                </c:pt>
                <c:pt idx="3">
                  <c:v>Colourful Jute Ribbon (10 meter)</c:v>
                </c:pt>
                <c:pt idx="4">
                  <c:v>Jute Colored Bag Pack (2 Pack)</c:v>
                </c:pt>
                <c:pt idx="5">
                  <c:v>Jute single Bottle Wine Bag (5 pack)</c:v>
                </c:pt>
                <c:pt idx="6">
                  <c:v>Jute Geo Textile (4 Pack)</c:v>
                </c:pt>
                <c:pt idx="7">
                  <c:v>Jute Hessian Wine Bag (2 Pack)</c:v>
                </c:pt>
                <c:pt idx="8">
                  <c:v>Colourful Jute Stripe (10 Pack)</c:v>
                </c:pt>
                <c:pt idx="9">
                  <c:v>Jute Tape (10 Pack)</c:v>
                </c:pt>
                <c:pt idx="10">
                  <c:v>Jute Felt (4 Pack)</c:v>
                </c:pt>
              </c:strCache>
            </c:strRef>
          </c:cat>
          <c:val>
            <c:numRef>
              <c:f>'Month wise volume analysis'!$G$19:$G$29</c:f>
              <c:numCache>
                <c:formatCode>General</c:formatCode>
                <c:ptCount val="11"/>
                <c:pt idx="0">
                  <c:v>43550</c:v>
                </c:pt>
                <c:pt idx="1">
                  <c:v>25222</c:v>
                </c:pt>
                <c:pt idx="2">
                  <c:v>50438.388</c:v>
                </c:pt>
                <c:pt idx="3">
                  <c:v>57</c:v>
                </c:pt>
                <c:pt idx="4">
                  <c:v>12551</c:v>
                </c:pt>
                <c:pt idx="5">
                  <c:v>3345.045</c:v>
                </c:pt>
                <c:pt idx="6">
                  <c:v>12748.164</c:v>
                </c:pt>
                <c:pt idx="7">
                  <c:v>2327.9256</c:v>
                </c:pt>
                <c:pt idx="8">
                  <c:v>318.25</c:v>
                </c:pt>
                <c:pt idx="9">
                  <c:v>9500</c:v>
                </c:pt>
                <c:pt idx="10">
                  <c:v>1050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62898627"/>
        <c:axId val="944407562"/>
      </c:lineChart>
      <c:catAx>
        <c:axId val="196289862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SKU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44407562"/>
        <c:crosses val="autoZero"/>
        <c:auto val="1"/>
        <c:lblAlgn val="ctr"/>
        <c:lblOffset val="100"/>
        <c:noMultiLvlLbl val="0"/>
      </c:catAx>
      <c:valAx>
        <c:axId val="94440756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62898627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Volume vs Revenue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'Volume vs Revenue analysis'!$C$2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'Volume vs Revenue analysis'!$B$3:$B$13</c:f>
              <c:numCache>
                <c:formatCode>General</c:formatCode>
                <c:ptCount val="11"/>
                <c:pt idx="0">
                  <c:v>232142.22</c:v>
                </c:pt>
                <c:pt idx="1">
                  <c:v>127237.8026</c:v>
                </c:pt>
                <c:pt idx="2">
                  <c:v>280062.416</c:v>
                </c:pt>
                <c:pt idx="3">
                  <c:v>237.32886</c:v>
                </c:pt>
                <c:pt idx="4">
                  <c:v>64939.2448</c:v>
                </c:pt>
                <c:pt idx="5">
                  <c:v>18220.701</c:v>
                </c:pt>
                <c:pt idx="6">
                  <c:v>71308.602</c:v>
                </c:pt>
                <c:pt idx="7">
                  <c:v>35897.7572</c:v>
                </c:pt>
                <c:pt idx="8">
                  <c:v>1801.2888</c:v>
                </c:pt>
                <c:pt idx="9">
                  <c:v>13631.04</c:v>
                </c:pt>
                <c:pt idx="10">
                  <c:v>5774.1</c:v>
                </c:pt>
              </c:numCache>
            </c:numRef>
          </c:xVal>
          <c:yVal>
            <c:numRef>
              <c:f>'Volume vs Revenue analysis'!$C$3:$C$13</c:f>
              <c:numCache>
                <c:formatCode>General</c:formatCode>
                <c:ptCount val="11"/>
                <c:pt idx="0">
                  <c:v>35607885.64</c:v>
                </c:pt>
                <c:pt idx="1">
                  <c:v>19303599.9488</c:v>
                </c:pt>
                <c:pt idx="2">
                  <c:v>48001069.008</c:v>
                </c:pt>
                <c:pt idx="3">
                  <c:v>36148.28232</c:v>
                </c:pt>
                <c:pt idx="4">
                  <c:v>12716052.5152</c:v>
                </c:pt>
                <c:pt idx="5">
                  <c:v>3604877.46</c:v>
                </c:pt>
                <c:pt idx="6">
                  <c:v>13124058.576</c:v>
                </c:pt>
                <c:pt idx="7">
                  <c:v>7626274.116</c:v>
                </c:pt>
                <c:pt idx="8">
                  <c:v>248472.89784</c:v>
                </c:pt>
                <c:pt idx="9">
                  <c:v>2544491</c:v>
                </c:pt>
                <c:pt idx="10">
                  <c:v>948587.7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88515"/>
        <c:axId val="1921973683"/>
      </c:scatterChart>
      <c:valAx>
        <c:axId val="358388515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Volume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21973683"/>
        <c:crosses val="autoZero"/>
        <c:crossBetween val="midCat"/>
      </c:valAx>
      <c:valAx>
        <c:axId val="192197368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8388515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'Gross Profit Analysis'!$C$2</c:f>
              <c:strCache>
                <c:ptCount val="1"/>
                <c:pt idx="0">
                  <c:v>July-2021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Analysis'!$B$3:$B$13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Analysis'!$C$3:$C$13</c:f>
              <c:numCache>
                <c:formatCode>General</c:formatCode>
                <c:ptCount val="11"/>
                <c:pt idx="0">
                  <c:v>-22260</c:v>
                </c:pt>
                <c:pt idx="1">
                  <c:v>-6405</c:v>
                </c:pt>
                <c:pt idx="2">
                  <c:v>-103680</c:v>
                </c:pt>
                <c:pt idx="3">
                  <c:v>-162540</c:v>
                </c:pt>
                <c:pt idx="4">
                  <c:v>-302.75</c:v>
                </c:pt>
                <c:pt idx="5">
                  <c:v>-2415</c:v>
                </c:pt>
                <c:pt idx="6">
                  <c:v>-24435</c:v>
                </c:pt>
                <c:pt idx="7">
                  <c:v>-31302</c:v>
                </c:pt>
                <c:pt idx="8">
                  <c:v>-265600</c:v>
                </c:pt>
                <c:pt idx="9">
                  <c:v>-118450</c:v>
                </c:pt>
                <c:pt idx="10">
                  <c:v>-235000</c:v>
                </c:pt>
              </c:numCache>
            </c:numRef>
          </c:val>
        </c:ser>
        <c:ser>
          <c:idx val="1"/>
          <c:order val="1"/>
          <c:tx>
            <c:strRef>
              <c:f>'Gross Profit Analysis'!$D$2</c:f>
              <c:strCache>
                <c:ptCount val="1"/>
                <c:pt idx="0">
                  <c:v>August-2021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Analysis'!$B$3:$B$13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Analysis'!$D$3:$D$13</c:f>
              <c:numCache>
                <c:formatCode>General</c:formatCode>
                <c:ptCount val="11"/>
                <c:pt idx="0">
                  <c:v>18164.16</c:v>
                </c:pt>
                <c:pt idx="1">
                  <c:v>6229.32000000001</c:v>
                </c:pt>
                <c:pt idx="2">
                  <c:v>301752</c:v>
                </c:pt>
                <c:pt idx="3">
                  <c:v>137793.6</c:v>
                </c:pt>
                <c:pt idx="4">
                  <c:v>207.6</c:v>
                </c:pt>
                <c:pt idx="5">
                  <c:v>1803.2</c:v>
                </c:pt>
                <c:pt idx="6">
                  <c:v>9466.29999999999</c:v>
                </c:pt>
                <c:pt idx="7">
                  <c:v>26728.8</c:v>
                </c:pt>
                <c:pt idx="8">
                  <c:v>258993.200000001</c:v>
                </c:pt>
                <c:pt idx="9">
                  <c:v>96655.2000000002</c:v>
                </c:pt>
                <c:pt idx="10">
                  <c:v>349003.200000001</c:v>
                </c:pt>
              </c:numCache>
            </c:numRef>
          </c:val>
        </c:ser>
        <c:ser>
          <c:idx val="2"/>
          <c:order val="2"/>
          <c:tx>
            <c:strRef>
              <c:f>'Gross Profit Analysis'!$E$2</c:f>
              <c:strCache>
                <c:ptCount val="1"/>
                <c:pt idx="0">
                  <c:v>September-2021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Analysis'!$B$3:$B$13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Analysis'!$E$3:$E$13</c:f>
              <c:numCache>
                <c:formatCode>General</c:formatCode>
                <c:ptCount val="11"/>
                <c:pt idx="0">
                  <c:v>21285</c:v>
                </c:pt>
                <c:pt idx="1">
                  <c:v>9021</c:v>
                </c:pt>
                <c:pt idx="2">
                  <c:v>-42468.48</c:v>
                </c:pt>
                <c:pt idx="3">
                  <c:v>78916.5</c:v>
                </c:pt>
                <c:pt idx="4">
                  <c:v>-124.432000000001</c:v>
                </c:pt>
                <c:pt idx="5">
                  <c:v>-993.840000000004</c:v>
                </c:pt>
                <c:pt idx="6">
                  <c:v>-3744.39999999999</c:v>
                </c:pt>
                <c:pt idx="7">
                  <c:v>-12816.9</c:v>
                </c:pt>
                <c:pt idx="8">
                  <c:v>-63206</c:v>
                </c:pt>
                <c:pt idx="9">
                  <c:v>-48550.7000000002</c:v>
                </c:pt>
                <c:pt idx="10">
                  <c:v>-175548.1</c:v>
                </c:pt>
              </c:numCache>
            </c:numRef>
          </c:val>
        </c:ser>
        <c:ser>
          <c:idx val="3"/>
          <c:order val="3"/>
          <c:tx>
            <c:strRef>
              <c:f>'Gross Profit Analysis'!$F$2</c:f>
              <c:strCache>
                <c:ptCount val="1"/>
                <c:pt idx="0">
                  <c:v>October-2021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Analysis'!$B$3:$B$13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Analysis'!$F$3:$F$13</c:f>
              <c:numCache>
                <c:formatCode>General</c:formatCode>
                <c:ptCount val="11"/>
                <c:pt idx="0">
                  <c:v>5034229.72</c:v>
                </c:pt>
                <c:pt idx="1">
                  <c:v>2872.31999999998</c:v>
                </c:pt>
                <c:pt idx="2">
                  <c:v>51498.7200000002</c:v>
                </c:pt>
                <c:pt idx="3">
                  <c:v>79016.3400000003</c:v>
                </c:pt>
                <c:pt idx="4">
                  <c:v>163.799999999999</c:v>
                </c:pt>
                <c:pt idx="5">
                  <c:v>1023.39999999999</c:v>
                </c:pt>
                <c:pt idx="6">
                  <c:v>3990</c:v>
                </c:pt>
                <c:pt idx="7">
                  <c:v>14788.62</c:v>
                </c:pt>
                <c:pt idx="8">
                  <c:v>174125</c:v>
                </c:pt>
                <c:pt idx="9">
                  <c:v>52456.5600000001</c:v>
                </c:pt>
                <c:pt idx="10">
                  <c:v>190169.616</c:v>
                </c:pt>
              </c:numCache>
            </c:numRef>
          </c:val>
        </c:ser>
        <c:ser>
          <c:idx val="4"/>
          <c:order val="4"/>
          <c:tx>
            <c:strRef>
              <c:f>'Gross Profit Analysis'!$G$2</c:f>
              <c:strCache>
                <c:ptCount val="1"/>
                <c:pt idx="0">
                  <c:v>November-2021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Analysis'!$B$3:$B$13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Analysis'!$G$3:$G$13</c:f>
              <c:numCache>
                <c:formatCode>General</c:formatCode>
                <c:ptCount val="11"/>
                <c:pt idx="0">
                  <c:v>9436.75320000004</c:v>
                </c:pt>
                <c:pt idx="1">
                  <c:v>-5940</c:v>
                </c:pt>
                <c:pt idx="2">
                  <c:v>43899.6096000001</c:v>
                </c:pt>
                <c:pt idx="3">
                  <c:v>70098.6258</c:v>
                </c:pt>
                <c:pt idx="4">
                  <c:v>130.257680000001</c:v>
                </c:pt>
                <c:pt idx="5">
                  <c:v>1045.2288</c:v>
                </c:pt>
                <c:pt idx="6">
                  <c:v>3743.60000000001</c:v>
                </c:pt>
                <c:pt idx="7">
                  <c:v>21330</c:v>
                </c:pt>
                <c:pt idx="8">
                  <c:v>112223.62</c:v>
                </c:pt>
                <c:pt idx="9">
                  <c:v>50311.534</c:v>
                </c:pt>
                <c:pt idx="10">
                  <c:v>170520</c:v>
                </c:pt>
              </c:numCache>
            </c:numRef>
          </c:val>
        </c:ser>
        <c:ser>
          <c:idx val="5"/>
          <c:order val="5"/>
          <c:tx>
            <c:strRef>
              <c:f>'Gross Profit Analysis'!$H$2</c:f>
              <c:strCache>
                <c:ptCount val="1"/>
                <c:pt idx="0">
                  <c:v>December-2021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Analysis'!$B$3:$B$13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Analysis'!$H$3:$H$13</c:f>
              <c:numCache>
                <c:formatCode>General</c:formatCode>
                <c:ptCount val="11"/>
                <c:pt idx="0">
                  <c:v>-27812.5848000001</c:v>
                </c:pt>
                <c:pt idx="1">
                  <c:v>1688238.288</c:v>
                </c:pt>
                <c:pt idx="2">
                  <c:v>-8680.05600000033</c:v>
                </c:pt>
                <c:pt idx="3">
                  <c:v>-51606</c:v>
                </c:pt>
                <c:pt idx="4">
                  <c:v>-564</c:v>
                </c:pt>
                <c:pt idx="5">
                  <c:v>-2948</c:v>
                </c:pt>
                <c:pt idx="6">
                  <c:v>-9800</c:v>
                </c:pt>
                <c:pt idx="7">
                  <c:v>-41725.035</c:v>
                </c:pt>
                <c:pt idx="8">
                  <c:v>-298831</c:v>
                </c:pt>
                <c:pt idx="9">
                  <c:v>-148281.276</c:v>
                </c:pt>
                <c:pt idx="10">
                  <c:v>-538894.356000001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439139"/>
        <c:axId val="1198393053"/>
      </c:barChart>
      <c:catAx>
        <c:axId val="212643913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98393053"/>
        <c:crosses val="autoZero"/>
        <c:auto val="1"/>
        <c:lblAlgn val="ctr"/>
        <c:lblOffset val="100"/>
        <c:noMultiLvlLbl val="0"/>
      </c:catAx>
      <c:valAx>
        <c:axId val="119839305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2643913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'Gross Profit Analysis'!$C$29</c:f>
              <c:strCache>
                <c:ptCount val="1"/>
                <c:pt idx="0">
                  <c:v>Total Gross Profit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'Gross Profit Analysis'!$B$30:$B$40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Analysis'!$C$30:$C$40</c:f>
              <c:numCache>
                <c:formatCode>General</c:formatCode>
                <c:ptCount val="11"/>
                <c:pt idx="0">
                  <c:v>4986370.176</c:v>
                </c:pt>
                <c:pt idx="1">
                  <c:v>1704276.7</c:v>
                </c:pt>
                <c:pt idx="2">
                  <c:v>241404.5312</c:v>
                </c:pt>
                <c:pt idx="3">
                  <c:v>179158.5088</c:v>
                </c:pt>
                <c:pt idx="4">
                  <c:v>-432.883679999999</c:v>
                </c:pt>
                <c:pt idx="5">
                  <c:v>-2271.04416</c:v>
                </c:pt>
                <c:pt idx="6">
                  <c:v>-18240.98</c:v>
                </c:pt>
                <c:pt idx="7">
                  <c:v>-23568.04</c:v>
                </c:pt>
                <c:pt idx="8">
                  <c:v>-74945.8600000003</c:v>
                </c:pt>
                <c:pt idx="9">
                  <c:v>-117408.239999999</c:v>
                </c:pt>
                <c:pt idx="10">
                  <c:v>-251440.272000004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028221"/>
        <c:axId val="357760271"/>
      </c:barChart>
      <c:lineChart>
        <c:grouping val="none"/>
        <c:varyColors val="0"/>
        <c:ser>
          <c:idx val="1"/>
          <c:order val="1"/>
          <c:tx>
            <c:strRef>
              <c:f>'Gross Profit Analysis'!$F$29</c:f>
              <c:strCache>
                <c:ptCount val="1"/>
                <c:pt idx="0">
                  <c:v>% Cumulative Gross Profit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'Gross Profit Analysis'!$B$30:$B$40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Analysis'!$F$30:$F$40</c:f>
              <c:numCache>
                <c:formatCode>0.00%</c:formatCode>
                <c:ptCount val="11"/>
                <c:pt idx="0">
                  <c:v>0.752898008630103</c:v>
                </c:pt>
                <c:pt idx="1">
                  <c:v>1.01022878999901</c:v>
                </c:pt>
                <c:pt idx="2">
                  <c:v>1.04667874946844</c:v>
                </c:pt>
                <c:pt idx="3">
                  <c:v>1.07373010741893</c:v>
                </c:pt>
                <c:pt idx="4">
                  <c:v>1.07366474579331</c:v>
                </c:pt>
                <c:pt idx="5">
                  <c:v>1.07332183811394</c:v>
                </c:pt>
                <c:pt idx="6">
                  <c:v>1.07056761068342</c:v>
                </c:pt>
                <c:pt idx="7">
                  <c:v>1.06700904407945</c:v>
                </c:pt>
                <c:pt idx="8">
                  <c:v>1.05569287886158</c:v>
                </c:pt>
                <c:pt idx="9">
                  <c:v>1.03796526799983</c:v>
                </c:pt>
                <c:pt idx="1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1707110"/>
        <c:axId val="1729560330"/>
      </c:lineChart>
      <c:catAx>
        <c:axId val="12170711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29560330"/>
        <c:crosses val="autoZero"/>
        <c:auto val="1"/>
        <c:lblAlgn val="ctr"/>
        <c:lblOffset val="100"/>
        <c:noMultiLvlLbl val="0"/>
      </c:catAx>
      <c:valAx>
        <c:axId val="172956033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1707110"/>
        <c:crosses val="autoZero"/>
        <c:crossBetween val="between"/>
      </c:valAx>
      <c:catAx>
        <c:axId val="8940282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7760271"/>
        <c:crosses val="autoZero"/>
        <c:auto val="1"/>
        <c:lblAlgn val="ctr"/>
        <c:lblOffset val="100"/>
        <c:noMultiLvlLbl val="0"/>
      </c:catAx>
      <c:valAx>
        <c:axId val="357760271"/>
        <c:scaling>
          <c:orientation val="minMax"/>
        </c:scaling>
        <c:delete val="0"/>
        <c:axPos val="r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94028221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'Gross Profit Analysis'!$D$29</c:f>
              <c:strCache>
                <c:ptCount val="1"/>
                <c:pt idx="0">
                  <c:v>% of total Gross Profit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rgbClr val="4285F4"/>
              </a:solidFill>
            </c:spPr>
          </c:dPt>
          <c:dPt>
            <c:idx val="1"/>
            <c:bubble3D val="0"/>
            <c:spPr>
              <a:solidFill>
                <a:srgbClr val="EA4335"/>
              </a:solidFill>
            </c:spPr>
          </c:dPt>
          <c:dPt>
            <c:idx val="2"/>
            <c:bubble3D val="0"/>
            <c:spPr>
              <a:solidFill>
                <a:srgbClr val="FBBC04"/>
              </a:solidFill>
            </c:spPr>
          </c:dPt>
          <c:dPt>
            <c:idx val="3"/>
            <c:bubble3D val="0"/>
            <c:explosion val="0"/>
            <c:spPr>
              <a:solidFill>
                <a:srgbClr val="34A853"/>
              </a:solidFill>
            </c:spPr>
          </c:dPt>
          <c:dPt>
            <c:idx val="4"/>
            <c:bubble3D val="0"/>
            <c:spPr>
              <a:solidFill>
                <a:srgbClr val="FF6D01"/>
              </a:solidFill>
            </c:spPr>
          </c:dPt>
          <c:dPt>
            <c:idx val="5"/>
            <c:bubble3D val="0"/>
            <c:spPr>
              <a:solidFill>
                <a:srgbClr val="46BDC6"/>
              </a:solidFill>
            </c:spPr>
          </c:dPt>
          <c:dPt>
            <c:idx val="6"/>
            <c:bubble3D val="0"/>
            <c:spPr>
              <a:solidFill>
                <a:srgbClr val="7BAAF7"/>
              </a:solidFill>
            </c:spPr>
          </c:dPt>
          <c:dPt>
            <c:idx val="7"/>
            <c:bubble3D val="0"/>
            <c:spPr>
              <a:solidFill>
                <a:srgbClr val="F07B72"/>
              </a:solidFill>
            </c:spPr>
          </c:dPt>
          <c:dPt>
            <c:idx val="8"/>
            <c:bubble3D val="0"/>
            <c:spPr>
              <a:solidFill>
                <a:srgbClr val="FCD04F"/>
              </a:solidFill>
            </c:spPr>
          </c:dPt>
          <c:dPt>
            <c:idx val="9"/>
            <c:bubble3D val="0"/>
            <c:spPr>
              <a:solidFill>
                <a:srgbClr val="71C287"/>
              </a:solidFill>
            </c:spPr>
          </c:dPt>
          <c:dPt>
            <c:idx val="10"/>
            <c:bubble3D val="0"/>
            <c:spPr>
              <a:solidFill>
                <a:srgbClr val="FF994D"/>
              </a:solidFill>
            </c:spPr>
          </c:dPt>
          <c:dLbls>
            <c:delete val="1"/>
          </c:dLbls>
          <c:cat>
            <c:strRef>
              <c:f>'Gross Profit Analysis'!$B$30:$B$40</c:f>
              <c:strCache>
                <c:ptCount val="11"/>
                <c:pt idx="0">
                  <c:v>Jute Hessian Wine Bag (2 Pack)</c:v>
                </c:pt>
                <c:pt idx="1">
                  <c:v>Jute Tape (10 Pack)</c:v>
                </c:pt>
                <c:pt idx="2">
                  <c:v>Jute Colored Bag Pack (2 Pack)</c:v>
                </c:pt>
                <c:pt idx="3">
                  <c:v>Jute Ribbon (10 meter)</c:v>
                </c:pt>
                <c:pt idx="4">
                  <c:v>Colourful Jute Ribbon (10 meter)</c:v>
                </c:pt>
                <c:pt idx="5">
                  <c:v>Colourful Jute Stripe (10 Pack)</c:v>
                </c:pt>
                <c:pt idx="6">
                  <c:v>Jute Felt (4 Pack)</c:v>
                </c:pt>
                <c:pt idx="7">
                  <c:v>Jute single Bottle Wine Bag (5 pack)</c:v>
                </c:pt>
                <c:pt idx="8">
                  <c:v>Jute and Bamboo Net (6 Pack)</c:v>
                </c:pt>
                <c:pt idx="9">
                  <c:v>Jute Geo Textile (4 Pack)</c:v>
                </c:pt>
                <c:pt idx="10">
                  <c:v>Jute sugar bags (5 pack)</c:v>
                </c:pt>
              </c:strCache>
            </c:strRef>
          </c:cat>
          <c:val>
            <c:numRef>
              <c:f>'Gross Profit Analysis'!$D$30:$D$40</c:f>
              <c:numCache>
                <c:formatCode>0.00%</c:formatCode>
                <c:ptCount val="11"/>
                <c:pt idx="0">
                  <c:v>0.752898008630103</c:v>
                </c:pt>
                <c:pt idx="1">
                  <c:v>0.257330781368905</c:v>
                </c:pt>
                <c:pt idx="2">
                  <c:v>0.0364499594694278</c:v>
                </c:pt>
                <c:pt idx="3">
                  <c:v>0.027051357950497</c:v>
                </c:pt>
                <c:pt idx="4">
                  <c:v>-6.53616256188016e-5</c:v>
                </c:pt>
                <c:pt idx="5">
                  <c:v>-0.000342907679378641</c:v>
                </c:pt>
                <c:pt idx="6">
                  <c:v>-0.0027542274305191</c:v>
                </c:pt>
                <c:pt idx="7">
                  <c:v>-0.00355856660396378</c:v>
                </c:pt>
                <c:pt idx="8">
                  <c:v>-0.011316165217869</c:v>
                </c:pt>
                <c:pt idx="9">
                  <c:v>-0.0177276108617501</c:v>
                </c:pt>
                <c:pt idx="10">
                  <c:v>-0.037965267999833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41074936699714"/>
          <c:y val="0.072064180260162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438150</xdr:colOff>
      <xdr:row>0</xdr:row>
      <xdr:rowOff>47625</xdr:rowOff>
    </xdr:from>
    <xdr:ext cx="5029200" cy="3105150"/>
    <xdr:graphicFrame>
      <xdr:nvGraphicFramePr>
        <xdr:cNvPr id="2" name="Chart 1" title="Chart"/>
        <xdr:cNvGraphicFramePr/>
      </xdr:nvGraphicFramePr>
      <xdr:xfrm>
        <a:off x="11324590" y="47625"/>
        <a:ext cx="5029200" cy="310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438150</xdr:colOff>
      <xdr:row>15</xdr:row>
      <xdr:rowOff>142875</xdr:rowOff>
    </xdr:from>
    <xdr:ext cx="5029200" cy="3105150"/>
    <xdr:graphicFrame>
      <xdr:nvGraphicFramePr>
        <xdr:cNvPr id="3" name="Chart 2" title="Chart"/>
        <xdr:cNvGraphicFramePr/>
      </xdr:nvGraphicFramePr>
      <xdr:xfrm>
        <a:off x="11324590" y="3143250"/>
        <a:ext cx="5029200" cy="310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209550</xdr:colOff>
      <xdr:row>0</xdr:row>
      <xdr:rowOff>57150</xdr:rowOff>
    </xdr:from>
    <xdr:ext cx="4524375" cy="2800350"/>
    <xdr:graphicFrame>
      <xdr:nvGraphicFramePr>
        <xdr:cNvPr id="3" name="Chart 3" title="Chart"/>
        <xdr:cNvGraphicFramePr/>
      </xdr:nvGraphicFramePr>
      <xdr:xfrm>
        <a:off x="4415790" y="57150"/>
        <a:ext cx="4524375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422275</xdr:colOff>
      <xdr:row>1</xdr:row>
      <xdr:rowOff>127000</xdr:rowOff>
    </xdr:from>
    <xdr:ext cx="28575" cy="2114550"/>
    <xdr:grpSp>
      <xdr:nvGrpSpPr>
        <xdr:cNvPr id="2" name="Shape 2" title="Drawing"/>
        <xdr:cNvGrpSpPr/>
      </xdr:nvGrpSpPr>
      <xdr:grpSpPr>
        <a:xfrm>
          <a:off x="6644005" y="327025"/>
          <a:ext cx="28575" cy="2114550"/>
          <a:chOff x="3166675" y="865450"/>
          <a:chExt cx="9900" cy="2094900"/>
        </a:xfrm>
      </xdr:grpSpPr>
      <xdr:cxnSp>
        <xdr:nvCxnSpPr>
          <xdr:cNvPr id="4" name="Shape 3"/>
          <xdr:cNvCxnSpPr/>
        </xdr:nvCxnSpPr>
        <xdr:spPr>
          <a:xfrm flipH="1">
            <a:off x="3166675" y="865450"/>
            <a:ext cx="9900" cy="2094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428625</xdr:colOff>
      <xdr:row>7</xdr:row>
      <xdr:rowOff>22225</xdr:rowOff>
    </xdr:from>
    <xdr:ext cx="3952875" cy="19050"/>
    <xdr:grpSp>
      <xdr:nvGrpSpPr>
        <xdr:cNvPr id="5" name="Shape 2" title="Drawing"/>
        <xdr:cNvGrpSpPr/>
      </xdr:nvGrpSpPr>
      <xdr:grpSpPr>
        <a:xfrm>
          <a:off x="4634865" y="1422400"/>
          <a:ext cx="3952875" cy="19050"/>
          <a:chOff x="1465350" y="2084925"/>
          <a:chExt cx="3933900" cy="0"/>
        </a:xfrm>
      </xdr:grpSpPr>
      <xdr:cxnSp>
        <xdr:nvCxnSpPr>
          <xdr:cNvPr id="6" name="Shape 4"/>
          <xdr:cNvCxnSpPr/>
        </xdr:nvCxnSpPr>
        <xdr:spPr>
          <a:xfrm>
            <a:off x="1465350" y="2084925"/>
            <a:ext cx="39339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758825</xdr:colOff>
      <xdr:row>13</xdr:row>
      <xdr:rowOff>187325</xdr:rowOff>
    </xdr:from>
    <xdr:ext cx="4295775" cy="2647950"/>
    <xdr:graphicFrame>
      <xdr:nvGraphicFramePr>
        <xdr:cNvPr id="4" name="Chart 4" title="Chart"/>
        <xdr:cNvGraphicFramePr/>
      </xdr:nvGraphicFramePr>
      <xdr:xfrm>
        <a:off x="4940300" y="2787650"/>
        <a:ext cx="4295775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454025</xdr:colOff>
      <xdr:row>28</xdr:row>
      <xdr:rowOff>180975</xdr:rowOff>
    </xdr:from>
    <xdr:ext cx="4749165" cy="2612390"/>
    <xdr:graphicFrame>
      <xdr:nvGraphicFramePr>
        <xdr:cNvPr id="5" name="Chart 5" title="Chart"/>
        <xdr:cNvGraphicFramePr/>
      </xdr:nvGraphicFramePr>
      <xdr:xfrm>
        <a:off x="7728585" y="5781675"/>
        <a:ext cx="4749165" cy="2612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8</xdr:col>
      <xdr:colOff>508000</xdr:colOff>
      <xdr:row>13</xdr:row>
      <xdr:rowOff>130175</xdr:rowOff>
    </xdr:from>
    <xdr:ext cx="5269230" cy="2866390"/>
    <xdr:graphicFrame>
      <xdr:nvGraphicFramePr>
        <xdr:cNvPr id="6" name="Chart 6" title="Chart"/>
        <xdr:cNvGraphicFramePr/>
      </xdr:nvGraphicFramePr>
      <xdr:xfrm>
        <a:off x="9798050" y="2730500"/>
        <a:ext cx="5269230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44.6919791667" refreshedBy="KIIT" recordCount="11">
  <cacheSource type="worksheet">
    <worksheetSource ref="B2:I13" sheet="Gross Profit Analysis"/>
  </cacheSource>
  <cacheFields count="8">
    <cacheField name="SKU" numFmtId="0">
      <sharedItems count="11">
        <s v="Jute Hessian Wine Bag (2 Pack)"/>
        <s v="Jute Tape (10 Pack)"/>
        <s v="Jute Colored Bag Pack (2 Pack)"/>
        <s v="Jute Ribbon (10 meter)"/>
        <s v="Colourful Jute Ribbon (10 meter)"/>
        <s v="Colourful Jute Stripe (10 Pack)"/>
        <s v="Jute Felt (4 Pack)"/>
        <s v="Jute single Bottle Wine Bag (5 pack)"/>
        <s v="Jute and Bamboo Net (6 Pack)"/>
        <s v="Jute Geo Textile (4 Pack)"/>
        <s v="Jute sugar bags (5 pack)"/>
      </sharedItems>
    </cacheField>
    <cacheField name="July-2021" numFmtId="0">
      <sharedItems containsSemiMixedTypes="0" containsString="0" containsNumber="1" minValue="-265600" maxValue="-302.75" count="11">
        <n v="-22260"/>
        <n v="-6405"/>
        <n v="-103680"/>
        <n v="-162540"/>
        <n v="-302.75"/>
        <n v="-2415"/>
        <n v="-24435"/>
        <n v="-31302"/>
        <n v="-265600"/>
        <n v="-118450"/>
        <n v="-235000"/>
      </sharedItems>
    </cacheField>
    <cacheField name="August-2021" numFmtId="0">
      <sharedItems containsSemiMixedTypes="0" containsString="0" containsNumber="1" minValue="207.6" maxValue="349003.200000001" count="11">
        <n v="18164.16"/>
        <n v="6229.32000000001"/>
        <n v="301752"/>
        <n v="137793.6"/>
        <n v="207.6"/>
        <n v="1803.2"/>
        <n v="9466.29999999999"/>
        <n v="26728.8"/>
        <n v="258993.200000001"/>
        <n v="96655.2000000002"/>
        <n v="349003.200000001"/>
      </sharedItems>
    </cacheField>
    <cacheField name="September-2021" numFmtId="0">
      <sharedItems containsSemiMixedTypes="0" containsString="0" containsNumber="1" minValue="-175548.1" maxValue="78916.5" count="11">
        <n v="21285"/>
        <n v="9021"/>
        <n v="-42468.48"/>
        <n v="78916.5"/>
        <n v="-124.432000000001"/>
        <n v="-993.840000000004"/>
        <n v="-3744.39999999999"/>
        <n v="-12816.9"/>
        <n v="-63206"/>
        <n v="-48550.7000000002"/>
        <n v="-175548.1"/>
      </sharedItems>
    </cacheField>
    <cacheField name="October-2021" numFmtId="0">
      <sharedItems containsSemiMixedTypes="0" containsString="0" containsNumber="1" minValue="163.799999999999" maxValue="5034229.72" count="11">
        <n v="5034229.72"/>
        <n v="2872.31999999998"/>
        <n v="51498.7200000002"/>
        <n v="79016.3400000003"/>
        <n v="163.799999999999"/>
        <n v="1023.39999999999"/>
        <n v="3990"/>
        <n v="14788.62"/>
        <n v="174125"/>
        <n v="52456.5600000001"/>
        <n v="190169.616"/>
      </sharedItems>
    </cacheField>
    <cacheField name="November-2021" numFmtId="0">
      <sharedItems containsSemiMixedTypes="0" containsString="0" containsNumber="1" minValue="-5940" maxValue="170520" count="11">
        <n v="9436.75320000004"/>
        <n v="-5940"/>
        <n v="43899.6096000001"/>
        <n v="70098.6258"/>
        <n v="130.257680000001"/>
        <n v="1045.2288"/>
        <n v="3743.60000000001"/>
        <n v="21330"/>
        <n v="112223.62"/>
        <n v="50311.534"/>
        <n v="170520"/>
      </sharedItems>
    </cacheField>
    <cacheField name="December-2021" numFmtId="0">
      <sharedItems containsSemiMixedTypes="0" containsString="0" containsNumber="1" minValue="-538894.356000001" maxValue="1688238.288" count="11">
        <n v="-27812.5848000001"/>
        <n v="1688238.288"/>
        <n v="-8680.05600000033"/>
        <n v="-51606"/>
        <n v="-564"/>
        <n v="-2948"/>
        <n v="-9800"/>
        <n v="-41725.035"/>
        <n v="-298831"/>
        <n v="-148281.276"/>
        <n v="-538894.356000001"/>
      </sharedItems>
    </cacheField>
    <cacheField name="Total" numFmtId="0">
      <sharedItems containsSemiMixedTypes="0" containsString="0" containsNumber="1" minValue="-239749.639999999" maxValue="5033043.0484" count="11">
        <n v="5033043.0484"/>
        <n v="1694015.928"/>
        <n v="242321.7936"/>
        <n v="151679.0658"/>
        <n v="-489.52432"/>
        <n v="-2485.01120000002"/>
        <n v="-20779.5"/>
        <n v="-22996.515"/>
        <n v="-82295.1799999988"/>
        <n v="-115858.682"/>
        <n v="-239749.639999999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2"/>
    <x v="2"/>
    <x v="2"/>
    <x v="2"/>
    <x v="2"/>
    <x v="2"/>
    <x v="2"/>
  </r>
  <r>
    <x v="3"/>
    <x v="3"/>
    <x v="3"/>
    <x v="3"/>
    <x v="3"/>
    <x v="3"/>
    <x v="3"/>
    <x v="3"/>
  </r>
  <r>
    <x v="4"/>
    <x v="4"/>
    <x v="4"/>
    <x v="4"/>
    <x v="4"/>
    <x v="4"/>
    <x v="4"/>
    <x v="4"/>
  </r>
  <r>
    <x v="5"/>
    <x v="5"/>
    <x v="5"/>
    <x v="5"/>
    <x v="5"/>
    <x v="5"/>
    <x v="5"/>
    <x v="5"/>
  </r>
  <r>
    <x v="6"/>
    <x v="6"/>
    <x v="6"/>
    <x v="6"/>
    <x v="6"/>
    <x v="6"/>
    <x v="6"/>
    <x v="6"/>
  </r>
  <r>
    <x v="7"/>
    <x v="7"/>
    <x v="7"/>
    <x v="7"/>
    <x v="7"/>
    <x v="7"/>
    <x v="7"/>
    <x v="7"/>
  </r>
  <r>
    <x v="8"/>
    <x v="8"/>
    <x v="8"/>
    <x v="8"/>
    <x v="8"/>
    <x v="8"/>
    <x v="8"/>
    <x v="8"/>
  </r>
  <r>
    <x v="9"/>
    <x v="9"/>
    <x v="9"/>
    <x v="9"/>
    <x v="9"/>
    <x v="9"/>
    <x v="9"/>
    <x v="9"/>
  </r>
  <r>
    <x v="10"/>
    <x v="10"/>
    <x v="10"/>
    <x v="10"/>
    <x v="10"/>
    <x v="10"/>
    <x v="1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B15:C27" firstHeaderRow="1" firstDataRow="1" firstDataCol="1"/>
  <pivotFields count="8">
    <pivotField axis="axisRow" compact="0" showAll="0">
      <items count="12">
        <item x="4"/>
        <item x="5"/>
        <item x="8"/>
        <item x="2"/>
        <item x="6"/>
        <item x="9"/>
        <item x="0"/>
        <item x="3"/>
        <item x="7"/>
        <item x="10"/>
        <item x="1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W1014"/>
  <sheetViews>
    <sheetView workbookViewId="0">
      <selection activeCell="A6" sqref="A6"/>
    </sheetView>
  </sheetViews>
  <sheetFormatPr defaultColWidth="14.4272727272727" defaultRowHeight="15.75" customHeight="1"/>
  <cols>
    <col min="1" max="1" width="34.8181818181818" customWidth="1"/>
  </cols>
  <sheetData>
    <row r="1" customHeight="1" spans="1:49">
      <c r="A1" s="34" t="s">
        <v>0</v>
      </c>
      <c r="B1" s="35">
        <v>44378</v>
      </c>
      <c r="C1" s="36"/>
      <c r="D1" s="36"/>
      <c r="E1" s="36"/>
      <c r="F1" s="36"/>
      <c r="G1" s="36"/>
      <c r="H1" s="36"/>
      <c r="I1" s="39"/>
      <c r="J1" s="35">
        <v>44409</v>
      </c>
      <c r="K1" s="36"/>
      <c r="L1" s="36"/>
      <c r="M1" s="36"/>
      <c r="N1" s="36"/>
      <c r="O1" s="36"/>
      <c r="P1" s="36"/>
      <c r="Q1" s="39"/>
      <c r="R1" s="35">
        <v>44440</v>
      </c>
      <c r="S1" s="36"/>
      <c r="T1" s="36"/>
      <c r="U1" s="36"/>
      <c r="V1" s="36"/>
      <c r="W1" s="36"/>
      <c r="X1" s="36"/>
      <c r="Y1" s="39"/>
      <c r="Z1" s="35">
        <v>44470</v>
      </c>
      <c r="AA1" s="36"/>
      <c r="AB1" s="36"/>
      <c r="AC1" s="36"/>
      <c r="AD1" s="36"/>
      <c r="AE1" s="36"/>
      <c r="AF1" s="36"/>
      <c r="AG1" s="39"/>
      <c r="AH1" s="35">
        <v>44501</v>
      </c>
      <c r="AI1" s="36"/>
      <c r="AJ1" s="36"/>
      <c r="AK1" s="36"/>
      <c r="AL1" s="36"/>
      <c r="AM1" s="36"/>
      <c r="AN1" s="36"/>
      <c r="AO1" s="39"/>
      <c r="AP1" s="35">
        <v>44531</v>
      </c>
      <c r="AQ1" s="36"/>
      <c r="AR1" s="36"/>
      <c r="AS1" s="36"/>
      <c r="AT1" s="36"/>
      <c r="AU1" s="36"/>
      <c r="AV1" s="36"/>
      <c r="AW1" s="39"/>
    </row>
    <row r="2" customHeight="1" spans="1:49">
      <c r="A2" s="37" t="s">
        <v>1</v>
      </c>
      <c r="B2" s="38" t="s">
        <v>2</v>
      </c>
      <c r="C2" s="39"/>
      <c r="D2" s="38" t="s">
        <v>3</v>
      </c>
      <c r="E2" s="39"/>
      <c r="F2" s="38" t="s">
        <v>4</v>
      </c>
      <c r="G2" s="39"/>
      <c r="H2" s="38" t="s">
        <v>5</v>
      </c>
      <c r="I2" s="39"/>
      <c r="J2" s="38" t="s">
        <v>2</v>
      </c>
      <c r="K2" s="39"/>
      <c r="L2" s="38" t="s">
        <v>3</v>
      </c>
      <c r="M2" s="39"/>
      <c r="N2" s="38" t="s">
        <v>4</v>
      </c>
      <c r="O2" s="39"/>
      <c r="P2" s="38" t="s">
        <v>5</v>
      </c>
      <c r="Q2" s="39"/>
      <c r="R2" s="38" t="s">
        <v>2</v>
      </c>
      <c r="S2" s="39"/>
      <c r="T2" s="38" t="s">
        <v>3</v>
      </c>
      <c r="U2" s="39"/>
      <c r="V2" s="38" t="s">
        <v>4</v>
      </c>
      <c r="W2" s="39"/>
      <c r="X2" s="38" t="s">
        <v>5</v>
      </c>
      <c r="Y2" s="39"/>
      <c r="Z2" s="38" t="s">
        <v>2</v>
      </c>
      <c r="AA2" s="39"/>
      <c r="AB2" s="38" t="s">
        <v>3</v>
      </c>
      <c r="AC2" s="39"/>
      <c r="AD2" s="38" t="s">
        <v>4</v>
      </c>
      <c r="AE2" s="39"/>
      <c r="AF2" s="38" t="s">
        <v>5</v>
      </c>
      <c r="AG2" s="39"/>
      <c r="AH2" s="38" t="s">
        <v>2</v>
      </c>
      <c r="AI2" s="39"/>
      <c r="AJ2" s="38" t="s">
        <v>3</v>
      </c>
      <c r="AK2" s="39"/>
      <c r="AL2" s="38" t="s">
        <v>4</v>
      </c>
      <c r="AM2" s="39"/>
      <c r="AN2" s="38" t="s">
        <v>5</v>
      </c>
      <c r="AO2" s="39"/>
      <c r="AP2" s="38" t="s">
        <v>2</v>
      </c>
      <c r="AQ2" s="39"/>
      <c r="AR2" s="38" t="s">
        <v>3</v>
      </c>
      <c r="AS2" s="39"/>
      <c r="AT2" s="38" t="s">
        <v>4</v>
      </c>
      <c r="AU2" s="39"/>
      <c r="AV2" s="38" t="s">
        <v>5</v>
      </c>
      <c r="AW2" s="39"/>
    </row>
    <row r="3" customHeight="1" spans="1:49">
      <c r="A3" s="40"/>
      <c r="B3" s="34" t="s">
        <v>6</v>
      </c>
      <c r="C3" s="34" t="s">
        <v>7</v>
      </c>
      <c r="D3" s="34" t="s">
        <v>6</v>
      </c>
      <c r="E3" s="34" t="s">
        <v>7</v>
      </c>
      <c r="F3" s="34" t="s">
        <v>6</v>
      </c>
      <c r="G3" s="34" t="s">
        <v>7</v>
      </c>
      <c r="H3" s="34" t="s">
        <v>6</v>
      </c>
      <c r="I3" s="34" t="s">
        <v>7</v>
      </c>
      <c r="J3" s="34" t="s">
        <v>6</v>
      </c>
      <c r="K3" s="34" t="s">
        <v>7</v>
      </c>
      <c r="L3" s="34" t="s">
        <v>6</v>
      </c>
      <c r="M3" s="34" t="s">
        <v>7</v>
      </c>
      <c r="N3" s="34" t="s">
        <v>6</v>
      </c>
      <c r="O3" s="34" t="s">
        <v>7</v>
      </c>
      <c r="P3" s="34" t="s">
        <v>6</v>
      </c>
      <c r="Q3" s="34" t="s">
        <v>7</v>
      </c>
      <c r="R3" s="34" t="s">
        <v>6</v>
      </c>
      <c r="S3" s="34" t="s">
        <v>7</v>
      </c>
      <c r="T3" s="34" t="s">
        <v>6</v>
      </c>
      <c r="U3" s="34" t="s">
        <v>7</v>
      </c>
      <c r="V3" s="34" t="s">
        <v>6</v>
      </c>
      <c r="W3" s="34" t="s">
        <v>7</v>
      </c>
      <c r="X3" s="34" t="s">
        <v>6</v>
      </c>
      <c r="Y3" s="34" t="s">
        <v>7</v>
      </c>
      <c r="Z3" s="34" t="s">
        <v>6</v>
      </c>
      <c r="AA3" s="34" t="s">
        <v>7</v>
      </c>
      <c r="AB3" s="34" t="s">
        <v>6</v>
      </c>
      <c r="AC3" s="34" t="s">
        <v>7</v>
      </c>
      <c r="AD3" s="34" t="s">
        <v>6</v>
      </c>
      <c r="AE3" s="34" t="s">
        <v>7</v>
      </c>
      <c r="AF3" s="34" t="s">
        <v>6</v>
      </c>
      <c r="AG3" s="34" t="s">
        <v>7</v>
      </c>
      <c r="AH3" s="34" t="s">
        <v>6</v>
      </c>
      <c r="AI3" s="34" t="s">
        <v>7</v>
      </c>
      <c r="AJ3" s="34" t="s">
        <v>6</v>
      </c>
      <c r="AK3" s="34" t="s">
        <v>7</v>
      </c>
      <c r="AL3" s="34" t="s">
        <v>6</v>
      </c>
      <c r="AM3" s="34" t="s">
        <v>7</v>
      </c>
      <c r="AN3" s="34" t="s">
        <v>6</v>
      </c>
      <c r="AO3" s="34" t="s">
        <v>7</v>
      </c>
      <c r="AP3" s="34" t="s">
        <v>6</v>
      </c>
      <c r="AQ3" s="34" t="s">
        <v>7</v>
      </c>
      <c r="AR3" s="34" t="s">
        <v>6</v>
      </c>
      <c r="AS3" s="34" t="s">
        <v>7</v>
      </c>
      <c r="AT3" s="34" t="s">
        <v>6</v>
      </c>
      <c r="AU3" s="34" t="s">
        <v>7</v>
      </c>
      <c r="AV3" s="34" t="s">
        <v>6</v>
      </c>
      <c r="AW3" s="34" t="s">
        <v>7</v>
      </c>
    </row>
    <row r="4" customHeight="1" spans="1:49">
      <c r="A4" s="41" t="s">
        <v>8</v>
      </c>
      <c r="B4" s="42">
        <v>1240</v>
      </c>
      <c r="C4" s="43">
        <v>166</v>
      </c>
      <c r="D4" s="43">
        <v>38000</v>
      </c>
      <c r="E4" s="43">
        <f t="shared" ref="E4:E14" si="0">C4</f>
        <v>166</v>
      </c>
      <c r="F4" s="43">
        <v>36400</v>
      </c>
      <c r="G4" s="43">
        <f t="shared" ref="G4:G14" si="1">E4</f>
        <v>166</v>
      </c>
      <c r="H4" s="43">
        <f>B4+D4-F4</f>
        <v>2840</v>
      </c>
      <c r="I4" s="43">
        <f>G4</f>
        <v>166</v>
      </c>
      <c r="J4" s="43">
        <f>H4</f>
        <v>2840</v>
      </c>
      <c r="K4" s="43">
        <f>I4</f>
        <v>166</v>
      </c>
      <c r="L4" s="43">
        <v>39005</v>
      </c>
      <c r="M4" s="43">
        <f>K4</f>
        <v>166</v>
      </c>
      <c r="N4" s="43">
        <f>L4*1.04</f>
        <v>40565.2</v>
      </c>
      <c r="O4" s="43">
        <f>M4</f>
        <v>166</v>
      </c>
      <c r="P4" s="43">
        <f t="shared" ref="P4:P14" si="2">J4+L4-N4</f>
        <v>1279.8</v>
      </c>
      <c r="Q4" s="43">
        <f t="shared" ref="Q4:S4" si="3">O4</f>
        <v>166</v>
      </c>
      <c r="R4" s="43">
        <f>P4</f>
        <v>1279.8</v>
      </c>
      <c r="S4" s="43">
        <f>Q4</f>
        <v>166</v>
      </c>
      <c r="T4" s="43">
        <f>D4*1.01</f>
        <v>38380</v>
      </c>
      <c r="U4" s="43">
        <f t="shared" ref="U4:U14" si="4">S4+3</f>
        <v>169</v>
      </c>
      <c r="V4" s="43">
        <v>38006</v>
      </c>
      <c r="W4" s="43">
        <f t="shared" ref="W4:W14" si="5">U4</f>
        <v>169</v>
      </c>
      <c r="X4" s="43">
        <f t="shared" ref="X4:X14" si="6">R4+T4-V4</f>
        <v>1653.8</v>
      </c>
      <c r="Y4" s="43">
        <f t="shared" ref="Y4:AA4" si="7">W4</f>
        <v>169</v>
      </c>
      <c r="Z4" s="43">
        <f t="shared" si="7"/>
        <v>1653.8</v>
      </c>
      <c r="AA4" s="43">
        <f t="shared" si="7"/>
        <v>169</v>
      </c>
      <c r="AB4" s="43">
        <v>41005</v>
      </c>
      <c r="AC4" s="43">
        <f t="shared" ref="AC4:AC14" si="8">AA4+6</f>
        <v>175</v>
      </c>
      <c r="AD4" s="43">
        <v>42000</v>
      </c>
      <c r="AE4" s="43">
        <f t="shared" ref="AE4:AE14" si="9">AC4</f>
        <v>175</v>
      </c>
      <c r="AF4" s="43">
        <f t="shared" ref="AF4:AF14" si="10">Z4+AB4-AD4</f>
        <v>658.799999999996</v>
      </c>
      <c r="AG4" s="43">
        <f t="shared" ref="AG4:AI4" si="11">AE4</f>
        <v>175</v>
      </c>
      <c r="AH4" s="43">
        <f t="shared" si="11"/>
        <v>658.799999999996</v>
      </c>
      <c r="AI4" s="43">
        <f t="shared" si="11"/>
        <v>175</v>
      </c>
      <c r="AJ4" s="43">
        <v>31001</v>
      </c>
      <c r="AK4" s="43">
        <f t="shared" ref="AK4:AK14" si="12">AI4+6</f>
        <v>181</v>
      </c>
      <c r="AL4" s="43">
        <f t="shared" ref="AL4:AL8" si="13">AJ4*1.02</f>
        <v>31621.02</v>
      </c>
      <c r="AM4" s="43">
        <f t="shared" ref="AM4:AM14" si="14">AK4</f>
        <v>181</v>
      </c>
      <c r="AN4" s="43">
        <f t="shared" ref="AN4:AN14" si="15">AH4+AJ4-AL4</f>
        <v>38.7799999999952</v>
      </c>
      <c r="AO4" s="43">
        <f t="shared" ref="AO4:AQ4" si="16">AM4</f>
        <v>181</v>
      </c>
      <c r="AP4" s="43">
        <f t="shared" si="16"/>
        <v>38.7799999999952</v>
      </c>
      <c r="AQ4" s="43">
        <f t="shared" si="16"/>
        <v>181</v>
      </c>
      <c r="AR4" s="43">
        <v>45201</v>
      </c>
      <c r="AS4" s="43">
        <f t="shared" ref="AS4:AS14" si="17">AQ4</f>
        <v>181</v>
      </c>
      <c r="AT4" s="43">
        <v>43550</v>
      </c>
      <c r="AU4" s="43">
        <f t="shared" ref="AU4:AU14" si="18">AS4</f>
        <v>181</v>
      </c>
      <c r="AV4" s="43">
        <f t="shared" ref="AV4:AV14" si="19">AP4+AR4-AT4</f>
        <v>1689.78</v>
      </c>
      <c r="AW4" s="43">
        <f t="shared" ref="AW4:AW14" si="20">AU4</f>
        <v>181</v>
      </c>
    </row>
    <row r="5" customHeight="1" spans="1:49">
      <c r="A5" s="41" t="s">
        <v>9</v>
      </c>
      <c r="B5" s="43">
        <v>645</v>
      </c>
      <c r="C5" s="43">
        <v>168</v>
      </c>
      <c r="D5" s="43">
        <f>B5*30</f>
        <v>19350</v>
      </c>
      <c r="E5" s="43">
        <f t="shared" si="0"/>
        <v>168</v>
      </c>
      <c r="F5" s="43">
        <f>D5*0.95</f>
        <v>18382.5</v>
      </c>
      <c r="G5" s="43">
        <f t="shared" si="1"/>
        <v>168</v>
      </c>
      <c r="H5" s="43">
        <f t="shared" ref="H4:H14" si="21">B5+D5-F5</f>
        <v>1612.5</v>
      </c>
      <c r="I5" s="43">
        <f>G5</f>
        <v>168</v>
      </c>
      <c r="J5" s="43">
        <f>H5</f>
        <v>1612.5</v>
      </c>
      <c r="K5" s="43">
        <f t="shared" ref="I5:K5" si="22">I5</f>
        <v>168</v>
      </c>
      <c r="L5" s="43">
        <v>20505</v>
      </c>
      <c r="M5" s="43">
        <f>K5</f>
        <v>168</v>
      </c>
      <c r="N5" s="43">
        <f>L5*1.04</f>
        <v>21325.2</v>
      </c>
      <c r="O5" s="43">
        <f t="shared" ref="O4:O14" si="23">M5</f>
        <v>168</v>
      </c>
      <c r="P5" s="43">
        <f t="shared" si="2"/>
        <v>792.299999999999</v>
      </c>
      <c r="Q5" s="43">
        <f t="shared" ref="Q5:S5" si="24">O5</f>
        <v>168</v>
      </c>
      <c r="R5" s="43">
        <f>P5</f>
        <v>792.299999999999</v>
      </c>
      <c r="S5" s="43">
        <f t="shared" si="24"/>
        <v>168</v>
      </c>
      <c r="T5" s="43">
        <f t="shared" ref="T4:T14" si="25">D5*1.01</f>
        <v>19543.5</v>
      </c>
      <c r="U5" s="43">
        <f t="shared" si="4"/>
        <v>171</v>
      </c>
      <c r="V5" s="43">
        <v>20005</v>
      </c>
      <c r="W5" s="43">
        <f t="shared" si="5"/>
        <v>171</v>
      </c>
      <c r="X5" s="43">
        <f t="shared" si="6"/>
        <v>330.799999999999</v>
      </c>
      <c r="Y5" s="43">
        <f t="shared" ref="Y5:AA5" si="26">W5</f>
        <v>171</v>
      </c>
      <c r="Z5" s="43">
        <f t="shared" si="26"/>
        <v>330.799999999999</v>
      </c>
      <c r="AA5" s="43">
        <f t="shared" si="26"/>
        <v>171</v>
      </c>
      <c r="AB5" s="43">
        <v>22321</v>
      </c>
      <c r="AC5" s="43">
        <f t="shared" si="8"/>
        <v>177</v>
      </c>
      <c r="AD5" s="43">
        <f t="shared" ref="AD5:AD10" si="27">AB5*1.02</f>
        <v>22767.42</v>
      </c>
      <c r="AE5" s="43">
        <f t="shared" si="9"/>
        <v>177</v>
      </c>
      <c r="AF5" s="43">
        <f t="shared" si="10"/>
        <v>-115.620000000003</v>
      </c>
      <c r="AG5" s="43">
        <f t="shared" ref="AG5:AI5" si="28">AE5</f>
        <v>177</v>
      </c>
      <c r="AH5" s="43">
        <f t="shared" si="28"/>
        <v>-115.620000000003</v>
      </c>
      <c r="AI5" s="43">
        <f t="shared" si="28"/>
        <v>177</v>
      </c>
      <c r="AJ5" s="43">
        <f>T5*0.98</f>
        <v>19152.63</v>
      </c>
      <c r="AK5" s="43">
        <f t="shared" si="12"/>
        <v>183</v>
      </c>
      <c r="AL5" s="43">
        <f t="shared" si="13"/>
        <v>19535.6826</v>
      </c>
      <c r="AM5" s="43">
        <f t="shared" si="14"/>
        <v>183</v>
      </c>
      <c r="AN5" s="43">
        <f t="shared" si="15"/>
        <v>-498.672600000002</v>
      </c>
      <c r="AO5" s="43">
        <f t="shared" ref="AO5:AQ5" si="29">AM5</f>
        <v>183</v>
      </c>
      <c r="AP5" s="43">
        <f t="shared" si="29"/>
        <v>-498.672600000002</v>
      </c>
      <c r="AQ5" s="43">
        <f t="shared" si="29"/>
        <v>183</v>
      </c>
      <c r="AR5" s="43">
        <v>25504</v>
      </c>
      <c r="AS5" s="43">
        <f t="shared" si="17"/>
        <v>183</v>
      </c>
      <c r="AT5" s="43">
        <v>25222</v>
      </c>
      <c r="AU5" s="43">
        <f t="shared" si="18"/>
        <v>183</v>
      </c>
      <c r="AV5" s="43">
        <f t="shared" si="19"/>
        <v>-216.672600000002</v>
      </c>
      <c r="AW5" s="43">
        <f t="shared" si="20"/>
        <v>183</v>
      </c>
    </row>
    <row r="6" customHeight="1" spans="1:49">
      <c r="A6" s="41" t="s">
        <v>10</v>
      </c>
      <c r="B6" s="43">
        <v>1540</v>
      </c>
      <c r="C6" s="43">
        <f>C5+20</f>
        <v>188</v>
      </c>
      <c r="D6" s="43">
        <v>45500</v>
      </c>
      <c r="E6" s="43">
        <f t="shared" si="0"/>
        <v>188</v>
      </c>
      <c r="F6" s="43">
        <v>44250</v>
      </c>
      <c r="G6" s="43">
        <f t="shared" si="1"/>
        <v>188</v>
      </c>
      <c r="H6" s="43">
        <f>B6+D6-F6</f>
        <v>2790</v>
      </c>
      <c r="I6" s="43">
        <f>G6</f>
        <v>188</v>
      </c>
      <c r="J6" s="43">
        <f t="shared" ref="I6:K6" si="30">H6</f>
        <v>2790</v>
      </c>
      <c r="K6" s="43">
        <f t="shared" si="30"/>
        <v>188</v>
      </c>
      <c r="L6" s="43">
        <f>D6*1.02</f>
        <v>46410</v>
      </c>
      <c r="M6" s="43">
        <f>K6</f>
        <v>188</v>
      </c>
      <c r="N6" s="43">
        <f>L6*1.04</f>
        <v>48266.4</v>
      </c>
      <c r="O6" s="43">
        <f t="shared" si="23"/>
        <v>188</v>
      </c>
      <c r="P6" s="43">
        <f t="shared" si="2"/>
        <v>933.599999999999</v>
      </c>
      <c r="Q6" s="43">
        <f t="shared" ref="Q6:S6" si="31">O6</f>
        <v>188</v>
      </c>
      <c r="R6" s="43">
        <f t="shared" si="31"/>
        <v>933.599999999999</v>
      </c>
      <c r="S6" s="43">
        <f t="shared" si="31"/>
        <v>188</v>
      </c>
      <c r="T6" s="43">
        <f t="shared" si="25"/>
        <v>45955</v>
      </c>
      <c r="U6" s="43">
        <f t="shared" si="4"/>
        <v>191</v>
      </c>
      <c r="V6" s="43">
        <f>T6*0.98</f>
        <v>45035.9</v>
      </c>
      <c r="W6" s="43">
        <f t="shared" si="5"/>
        <v>191</v>
      </c>
      <c r="X6" s="43">
        <f t="shared" si="6"/>
        <v>1852.7</v>
      </c>
      <c r="Y6" s="43">
        <f t="shared" ref="Y6:AA6" si="32">W6</f>
        <v>191</v>
      </c>
      <c r="Z6" s="43">
        <f t="shared" si="32"/>
        <v>1852.7</v>
      </c>
      <c r="AA6" s="43">
        <f t="shared" si="32"/>
        <v>191</v>
      </c>
      <c r="AB6" s="43">
        <f>L6*1.04</f>
        <v>48266.4</v>
      </c>
      <c r="AC6" s="43">
        <f t="shared" si="8"/>
        <v>197</v>
      </c>
      <c r="AD6" s="43">
        <f t="shared" si="27"/>
        <v>49231.728</v>
      </c>
      <c r="AE6" s="43">
        <f t="shared" si="9"/>
        <v>197</v>
      </c>
      <c r="AF6" s="43">
        <f t="shared" si="10"/>
        <v>887.371999999996</v>
      </c>
      <c r="AG6" s="43">
        <f t="shared" ref="AG6:AI6" si="33">AE6</f>
        <v>197</v>
      </c>
      <c r="AH6" s="43">
        <f t="shared" si="33"/>
        <v>887.371999999996</v>
      </c>
      <c r="AI6" s="43">
        <f t="shared" si="33"/>
        <v>197</v>
      </c>
      <c r="AJ6" s="43">
        <v>42000</v>
      </c>
      <c r="AK6" s="43">
        <f t="shared" si="12"/>
        <v>203</v>
      </c>
      <c r="AL6" s="43">
        <f t="shared" si="13"/>
        <v>42840</v>
      </c>
      <c r="AM6" s="43">
        <f t="shared" si="14"/>
        <v>203</v>
      </c>
      <c r="AN6" s="43">
        <f t="shared" si="15"/>
        <v>47.3719999999958</v>
      </c>
      <c r="AO6" s="43">
        <f t="shared" ref="AO6:AQ6" si="34">AM6</f>
        <v>203</v>
      </c>
      <c r="AP6" s="43">
        <f t="shared" si="34"/>
        <v>47.3719999999958</v>
      </c>
      <c r="AQ6" s="43">
        <f t="shared" si="34"/>
        <v>203</v>
      </c>
      <c r="AR6" s="43">
        <f>AB6*1.1</f>
        <v>53093.04</v>
      </c>
      <c r="AS6" s="43">
        <f t="shared" si="17"/>
        <v>203</v>
      </c>
      <c r="AT6" s="43">
        <f t="shared" ref="AT6:AT7" si="35">AR6*0.95</f>
        <v>50438.388</v>
      </c>
      <c r="AU6" s="43">
        <f t="shared" si="18"/>
        <v>203</v>
      </c>
      <c r="AV6" s="43">
        <f t="shared" si="19"/>
        <v>2702.024</v>
      </c>
      <c r="AW6" s="43">
        <f t="shared" si="20"/>
        <v>203</v>
      </c>
    </row>
    <row r="7" customHeight="1" spans="1:49">
      <c r="A7" s="41" t="s">
        <v>11</v>
      </c>
      <c r="B7" s="43">
        <v>0</v>
      </c>
      <c r="C7" s="43">
        <f>C4+7</f>
        <v>173</v>
      </c>
      <c r="D7" s="43">
        <v>35</v>
      </c>
      <c r="E7" s="43">
        <f t="shared" si="0"/>
        <v>173</v>
      </c>
      <c r="F7" s="43">
        <f>D7*0.95</f>
        <v>33.25</v>
      </c>
      <c r="G7" s="43">
        <f t="shared" si="1"/>
        <v>173</v>
      </c>
      <c r="H7" s="43">
        <f t="shared" si="21"/>
        <v>1.75</v>
      </c>
      <c r="I7" s="43">
        <f>G7</f>
        <v>173</v>
      </c>
      <c r="J7" s="43">
        <f t="shared" ref="I7:K7" si="36">H7</f>
        <v>1.75</v>
      </c>
      <c r="K7" s="43">
        <f t="shared" si="36"/>
        <v>173</v>
      </c>
      <c r="L7" s="43">
        <v>30</v>
      </c>
      <c r="M7" s="43">
        <f t="shared" ref="M4:M14" si="37">K7</f>
        <v>173</v>
      </c>
      <c r="N7" s="43">
        <f>L7*1.04</f>
        <v>31.2</v>
      </c>
      <c r="O7" s="43">
        <f t="shared" si="23"/>
        <v>173</v>
      </c>
      <c r="P7" s="43">
        <f t="shared" si="2"/>
        <v>0.549999999999997</v>
      </c>
      <c r="Q7" s="43">
        <f t="shared" ref="Q7:S7" si="38">O7</f>
        <v>173</v>
      </c>
      <c r="R7" s="43">
        <f t="shared" si="38"/>
        <v>0.549999999999997</v>
      </c>
      <c r="S7" s="43">
        <f t="shared" si="38"/>
        <v>173</v>
      </c>
      <c r="T7" s="43">
        <f t="shared" si="25"/>
        <v>35.35</v>
      </c>
      <c r="U7" s="43">
        <f t="shared" si="4"/>
        <v>176</v>
      </c>
      <c r="V7" s="43">
        <f t="shared" ref="V6:V10" si="39">T7*0.98</f>
        <v>34.643</v>
      </c>
      <c r="W7" s="43">
        <f t="shared" si="5"/>
        <v>176</v>
      </c>
      <c r="X7" s="43">
        <f t="shared" si="6"/>
        <v>1.257</v>
      </c>
      <c r="Y7" s="43">
        <f t="shared" ref="Y7:AA7" si="40">W7</f>
        <v>176</v>
      </c>
      <c r="Z7" s="43">
        <f t="shared" si="40"/>
        <v>1.257</v>
      </c>
      <c r="AA7" s="43">
        <f t="shared" si="40"/>
        <v>176</v>
      </c>
      <c r="AB7" s="43">
        <v>45</v>
      </c>
      <c r="AC7" s="43">
        <f t="shared" si="8"/>
        <v>182</v>
      </c>
      <c r="AD7" s="43">
        <f t="shared" si="27"/>
        <v>45.9</v>
      </c>
      <c r="AE7" s="43">
        <f t="shared" si="9"/>
        <v>182</v>
      </c>
      <c r="AF7" s="43">
        <f t="shared" si="10"/>
        <v>0.356999999999999</v>
      </c>
      <c r="AG7" s="43">
        <f t="shared" ref="AG7:AI7" si="41">AE7</f>
        <v>182</v>
      </c>
      <c r="AH7" s="43">
        <f t="shared" si="41"/>
        <v>0.356999999999999</v>
      </c>
      <c r="AI7" s="43">
        <f t="shared" si="41"/>
        <v>182</v>
      </c>
      <c r="AJ7" s="43">
        <f t="shared" ref="AJ7:AJ8" si="42">T7*0.98</f>
        <v>34.643</v>
      </c>
      <c r="AK7" s="43">
        <f t="shared" si="12"/>
        <v>188</v>
      </c>
      <c r="AL7" s="43">
        <f t="shared" si="13"/>
        <v>35.33586</v>
      </c>
      <c r="AM7" s="43">
        <f t="shared" si="14"/>
        <v>188</v>
      </c>
      <c r="AN7" s="43">
        <f t="shared" si="15"/>
        <v>-0.335860000000004</v>
      </c>
      <c r="AO7" s="43">
        <f t="shared" ref="AO7:AQ7" si="43">AM7</f>
        <v>188</v>
      </c>
      <c r="AP7" s="43">
        <f t="shared" si="43"/>
        <v>-0.335860000000004</v>
      </c>
      <c r="AQ7" s="43">
        <f t="shared" si="43"/>
        <v>188</v>
      </c>
      <c r="AR7" s="43">
        <v>60</v>
      </c>
      <c r="AS7" s="43">
        <f t="shared" si="17"/>
        <v>188</v>
      </c>
      <c r="AT7" s="43">
        <f t="shared" si="35"/>
        <v>57</v>
      </c>
      <c r="AU7" s="43">
        <f t="shared" si="18"/>
        <v>188</v>
      </c>
      <c r="AV7" s="43">
        <f t="shared" si="19"/>
        <v>2.66414</v>
      </c>
      <c r="AW7" s="43">
        <f t="shared" si="20"/>
        <v>188</v>
      </c>
    </row>
    <row r="8" customHeight="1" spans="1:49">
      <c r="A8" s="41" t="s">
        <v>12</v>
      </c>
      <c r="B8" s="43">
        <v>320</v>
      </c>
      <c r="C8" s="43">
        <f>C4+50</f>
        <v>216</v>
      </c>
      <c r="D8" s="43">
        <f>B8*30</f>
        <v>9600</v>
      </c>
      <c r="E8" s="43">
        <f t="shared" si="0"/>
        <v>216</v>
      </c>
      <c r="F8" s="43">
        <f>D8*0.95</f>
        <v>9120</v>
      </c>
      <c r="G8" s="43">
        <f t="shared" si="1"/>
        <v>216</v>
      </c>
      <c r="H8" s="43">
        <f t="shared" si="21"/>
        <v>800</v>
      </c>
      <c r="I8" s="43">
        <f>G8</f>
        <v>216</v>
      </c>
      <c r="J8" s="43">
        <f t="shared" ref="I8:K8" si="44">H8</f>
        <v>800</v>
      </c>
      <c r="K8" s="43">
        <f t="shared" si="44"/>
        <v>216</v>
      </c>
      <c r="L8" s="43">
        <v>11004</v>
      </c>
      <c r="M8" s="43">
        <f t="shared" si="37"/>
        <v>216</v>
      </c>
      <c r="N8" s="43">
        <v>12401</v>
      </c>
      <c r="O8" s="43">
        <f t="shared" si="23"/>
        <v>216</v>
      </c>
      <c r="P8" s="43">
        <f t="shared" si="2"/>
        <v>-597</v>
      </c>
      <c r="Q8" s="43">
        <f t="shared" ref="Q8:S8" si="45">O8</f>
        <v>216</v>
      </c>
      <c r="R8" s="43">
        <f t="shared" si="45"/>
        <v>-597</v>
      </c>
      <c r="S8" s="43">
        <f t="shared" si="45"/>
        <v>216</v>
      </c>
      <c r="T8" s="43">
        <f t="shared" si="25"/>
        <v>9696</v>
      </c>
      <c r="U8" s="43">
        <f t="shared" si="4"/>
        <v>219</v>
      </c>
      <c r="V8" s="43">
        <f t="shared" si="39"/>
        <v>9502.08</v>
      </c>
      <c r="W8" s="43">
        <f t="shared" si="5"/>
        <v>219</v>
      </c>
      <c r="X8" s="43">
        <f t="shared" si="6"/>
        <v>-403.08</v>
      </c>
      <c r="Y8" s="43">
        <f t="shared" ref="Y8:AA8" si="46">W8</f>
        <v>219</v>
      </c>
      <c r="Z8" s="43">
        <f t="shared" si="46"/>
        <v>-403.08</v>
      </c>
      <c r="AA8" s="43">
        <f t="shared" si="46"/>
        <v>219</v>
      </c>
      <c r="AB8" s="43">
        <f>L8*1.04</f>
        <v>11444.16</v>
      </c>
      <c r="AC8" s="43">
        <f t="shared" si="8"/>
        <v>225</v>
      </c>
      <c r="AD8" s="43">
        <f t="shared" si="27"/>
        <v>11673.0432</v>
      </c>
      <c r="AE8" s="43">
        <f t="shared" si="9"/>
        <v>225</v>
      </c>
      <c r="AF8" s="43">
        <f t="shared" si="10"/>
        <v>-631.9632</v>
      </c>
      <c r="AG8" s="43">
        <f t="shared" ref="AG8:AI8" si="47">AE8</f>
        <v>225</v>
      </c>
      <c r="AH8" s="43">
        <f t="shared" si="47"/>
        <v>-631.9632</v>
      </c>
      <c r="AI8" s="43">
        <f t="shared" si="47"/>
        <v>225</v>
      </c>
      <c r="AJ8" s="43">
        <f t="shared" si="42"/>
        <v>9502.08</v>
      </c>
      <c r="AK8" s="43">
        <f t="shared" si="12"/>
        <v>231</v>
      </c>
      <c r="AL8" s="43">
        <f t="shared" si="13"/>
        <v>9692.1216</v>
      </c>
      <c r="AM8" s="43">
        <f t="shared" si="14"/>
        <v>231</v>
      </c>
      <c r="AN8" s="43">
        <f t="shared" si="15"/>
        <v>-822.004800000001</v>
      </c>
      <c r="AO8" s="43">
        <f t="shared" ref="AO8:AQ8" si="48">AM8</f>
        <v>231</v>
      </c>
      <c r="AP8" s="43">
        <f t="shared" si="48"/>
        <v>-822.004800000001</v>
      </c>
      <c r="AQ8" s="43">
        <f t="shared" si="48"/>
        <v>231</v>
      </c>
      <c r="AR8" s="43">
        <f t="shared" ref="AR8:AR11" si="49">AB8*1.1</f>
        <v>12588.576</v>
      </c>
      <c r="AS8" s="43">
        <f t="shared" si="17"/>
        <v>231</v>
      </c>
      <c r="AT8" s="43">
        <v>12551</v>
      </c>
      <c r="AU8" s="43">
        <f t="shared" si="18"/>
        <v>231</v>
      </c>
      <c r="AV8" s="43">
        <f t="shared" si="19"/>
        <v>-784.4288</v>
      </c>
      <c r="AW8" s="43">
        <f t="shared" si="20"/>
        <v>231</v>
      </c>
    </row>
    <row r="9" customHeight="1" spans="1:49">
      <c r="A9" s="41" t="s">
        <v>13</v>
      </c>
      <c r="B9" s="43">
        <v>94</v>
      </c>
      <c r="C9" s="43">
        <f>C8+6</f>
        <v>222</v>
      </c>
      <c r="D9" s="43">
        <f>B9*30</f>
        <v>2820</v>
      </c>
      <c r="E9" s="43">
        <f t="shared" si="0"/>
        <v>222</v>
      </c>
      <c r="F9" s="43">
        <f>D9*0.95</f>
        <v>2679</v>
      </c>
      <c r="G9" s="43">
        <f t="shared" si="1"/>
        <v>222</v>
      </c>
      <c r="H9" s="43">
        <f t="shared" si="21"/>
        <v>235</v>
      </c>
      <c r="I9" s="43">
        <f>G9</f>
        <v>222</v>
      </c>
      <c r="J9" s="43">
        <f t="shared" ref="I9:K9" si="50">H9</f>
        <v>235</v>
      </c>
      <c r="K9" s="43">
        <f t="shared" si="50"/>
        <v>222</v>
      </c>
      <c r="L9" s="43">
        <v>3010</v>
      </c>
      <c r="M9" s="43">
        <f t="shared" si="37"/>
        <v>222</v>
      </c>
      <c r="N9" s="43">
        <f>L9*1.04</f>
        <v>3130.4</v>
      </c>
      <c r="O9" s="43">
        <f t="shared" si="23"/>
        <v>222</v>
      </c>
      <c r="P9" s="43">
        <f t="shared" si="2"/>
        <v>114.6</v>
      </c>
      <c r="Q9" s="43">
        <f t="shared" ref="Q9:S9" si="51">O9</f>
        <v>222</v>
      </c>
      <c r="R9" s="43">
        <f t="shared" si="51"/>
        <v>114.6</v>
      </c>
      <c r="S9" s="43">
        <f t="shared" si="51"/>
        <v>222</v>
      </c>
      <c r="T9" s="43">
        <f t="shared" si="25"/>
        <v>2848.2</v>
      </c>
      <c r="U9" s="43">
        <f t="shared" si="4"/>
        <v>225</v>
      </c>
      <c r="V9" s="43">
        <f t="shared" si="39"/>
        <v>2791.236</v>
      </c>
      <c r="W9" s="43">
        <f t="shared" si="5"/>
        <v>225</v>
      </c>
      <c r="X9" s="43">
        <f t="shared" si="6"/>
        <v>171.564</v>
      </c>
      <c r="Y9" s="43">
        <f t="shared" ref="Y9:AA9" si="52">W9</f>
        <v>225</v>
      </c>
      <c r="Z9" s="43">
        <f t="shared" si="52"/>
        <v>171.564</v>
      </c>
      <c r="AA9" s="43">
        <f t="shared" si="52"/>
        <v>225</v>
      </c>
      <c r="AB9" s="43">
        <v>3201</v>
      </c>
      <c r="AC9" s="43">
        <f t="shared" si="8"/>
        <v>231</v>
      </c>
      <c r="AD9" s="43">
        <f t="shared" si="27"/>
        <v>3265.02</v>
      </c>
      <c r="AE9" s="43">
        <f t="shared" si="9"/>
        <v>231</v>
      </c>
      <c r="AF9" s="43">
        <f t="shared" si="10"/>
        <v>107.544</v>
      </c>
      <c r="AG9" s="43">
        <f t="shared" ref="AG9:AI9" si="53">AE9</f>
        <v>231</v>
      </c>
      <c r="AH9" s="43">
        <f t="shared" si="53"/>
        <v>107.544</v>
      </c>
      <c r="AI9" s="43">
        <f t="shared" si="53"/>
        <v>231</v>
      </c>
      <c r="AJ9" s="43">
        <v>2920</v>
      </c>
      <c r="AK9" s="43">
        <f t="shared" si="12"/>
        <v>237</v>
      </c>
      <c r="AL9" s="43">
        <v>3010</v>
      </c>
      <c r="AM9" s="43">
        <f t="shared" si="14"/>
        <v>237</v>
      </c>
      <c r="AN9" s="43">
        <f t="shared" si="15"/>
        <v>17.5439999999999</v>
      </c>
      <c r="AO9" s="43">
        <f t="shared" ref="AO9:AQ9" si="54">AM9</f>
        <v>237</v>
      </c>
      <c r="AP9" s="43">
        <f t="shared" si="54"/>
        <v>17.5439999999999</v>
      </c>
      <c r="AQ9" s="43">
        <f t="shared" si="54"/>
        <v>237</v>
      </c>
      <c r="AR9" s="43">
        <f t="shared" si="49"/>
        <v>3521.1</v>
      </c>
      <c r="AS9" s="43">
        <f t="shared" si="17"/>
        <v>237</v>
      </c>
      <c r="AT9" s="43">
        <f t="shared" ref="AT9:AT12" si="55">AR9*0.95</f>
        <v>3345.045</v>
      </c>
      <c r="AU9" s="43">
        <f t="shared" si="18"/>
        <v>237</v>
      </c>
      <c r="AV9" s="43">
        <f t="shared" si="19"/>
        <v>193.599</v>
      </c>
      <c r="AW9" s="43">
        <f t="shared" si="20"/>
        <v>237</v>
      </c>
    </row>
    <row r="10" customHeight="1" spans="1:49">
      <c r="A10" s="41" t="s">
        <v>14</v>
      </c>
      <c r="B10" s="43">
        <v>380</v>
      </c>
      <c r="C10" s="43">
        <f>C4+40</f>
        <v>206</v>
      </c>
      <c r="D10" s="43">
        <v>11500</v>
      </c>
      <c r="E10" s="43">
        <f t="shared" si="0"/>
        <v>206</v>
      </c>
      <c r="F10" s="43">
        <f>D10*0.95</f>
        <v>10925</v>
      </c>
      <c r="G10" s="43">
        <f t="shared" si="1"/>
        <v>206</v>
      </c>
      <c r="H10" s="43">
        <f t="shared" si="21"/>
        <v>955</v>
      </c>
      <c r="I10" s="43">
        <f>G10</f>
        <v>206</v>
      </c>
      <c r="J10" s="43">
        <f t="shared" ref="I10:K10" si="56">H10</f>
        <v>955</v>
      </c>
      <c r="K10" s="43">
        <f t="shared" si="56"/>
        <v>206</v>
      </c>
      <c r="L10" s="43">
        <f>D10*1.02</f>
        <v>11730</v>
      </c>
      <c r="M10" s="43">
        <f t="shared" si="37"/>
        <v>206</v>
      </c>
      <c r="N10" s="43">
        <f>L10*1.04</f>
        <v>12199.2</v>
      </c>
      <c r="O10" s="43">
        <f t="shared" si="23"/>
        <v>206</v>
      </c>
      <c r="P10" s="43">
        <f t="shared" si="2"/>
        <v>485.799999999999</v>
      </c>
      <c r="Q10" s="43">
        <f t="shared" ref="Q10:S10" si="57">O10</f>
        <v>206</v>
      </c>
      <c r="R10" s="43">
        <f t="shared" si="57"/>
        <v>485.799999999999</v>
      </c>
      <c r="S10" s="43">
        <f t="shared" si="57"/>
        <v>206</v>
      </c>
      <c r="T10" s="43">
        <f t="shared" si="25"/>
        <v>11615</v>
      </c>
      <c r="U10" s="43">
        <f t="shared" si="4"/>
        <v>209</v>
      </c>
      <c r="V10" s="43">
        <f t="shared" si="39"/>
        <v>11382.7</v>
      </c>
      <c r="W10" s="43">
        <f t="shared" si="5"/>
        <v>209</v>
      </c>
      <c r="X10" s="43">
        <f t="shared" si="6"/>
        <v>718.1</v>
      </c>
      <c r="Y10" s="43">
        <f t="shared" ref="Y10:AA10" si="58">W10</f>
        <v>209</v>
      </c>
      <c r="Z10" s="43">
        <f t="shared" si="58"/>
        <v>718.1</v>
      </c>
      <c r="AA10" s="43">
        <f t="shared" si="58"/>
        <v>209</v>
      </c>
      <c r="AB10" s="43">
        <f t="shared" ref="AB10:AB11" si="59">L10*1.04</f>
        <v>12199.2</v>
      </c>
      <c r="AC10" s="43">
        <f t="shared" si="8"/>
        <v>215</v>
      </c>
      <c r="AD10" s="43">
        <f t="shared" si="27"/>
        <v>12443.184</v>
      </c>
      <c r="AE10" s="43">
        <f t="shared" si="9"/>
        <v>215</v>
      </c>
      <c r="AF10" s="43">
        <f t="shared" si="10"/>
        <v>474.116</v>
      </c>
      <c r="AG10" s="43">
        <f t="shared" ref="AG10:AI10" si="60">AE10</f>
        <v>215</v>
      </c>
      <c r="AH10" s="43">
        <f t="shared" si="60"/>
        <v>474.116</v>
      </c>
      <c r="AI10" s="43">
        <f t="shared" si="60"/>
        <v>215</v>
      </c>
      <c r="AJ10" s="43">
        <f t="shared" ref="AJ10:AJ12" si="61">T10*0.98</f>
        <v>11382.7</v>
      </c>
      <c r="AK10" s="43">
        <f t="shared" si="12"/>
        <v>221</v>
      </c>
      <c r="AL10" s="43">
        <f t="shared" ref="AL10:AL12" si="62">AJ10*1.02</f>
        <v>11610.354</v>
      </c>
      <c r="AM10" s="43">
        <f t="shared" si="14"/>
        <v>221</v>
      </c>
      <c r="AN10" s="43">
        <f t="shared" si="15"/>
        <v>246.462</v>
      </c>
      <c r="AO10" s="43">
        <f t="shared" ref="AO10:AQ10" si="63">AM10</f>
        <v>221</v>
      </c>
      <c r="AP10" s="43">
        <f t="shared" si="63"/>
        <v>246.462</v>
      </c>
      <c r="AQ10" s="43">
        <f t="shared" si="63"/>
        <v>221</v>
      </c>
      <c r="AR10" s="43">
        <f t="shared" si="49"/>
        <v>13419.12</v>
      </c>
      <c r="AS10" s="43">
        <f t="shared" si="17"/>
        <v>221</v>
      </c>
      <c r="AT10" s="43">
        <f t="shared" si="55"/>
        <v>12748.164</v>
      </c>
      <c r="AU10" s="43">
        <f t="shared" si="18"/>
        <v>221</v>
      </c>
      <c r="AV10" s="43">
        <f t="shared" si="19"/>
        <v>917.418</v>
      </c>
      <c r="AW10" s="43">
        <f t="shared" si="20"/>
        <v>221</v>
      </c>
    </row>
    <row r="11" customHeight="1" spans="1:49">
      <c r="A11" s="41" t="s">
        <v>15</v>
      </c>
      <c r="B11" s="43">
        <v>70</v>
      </c>
      <c r="C11" s="43">
        <f>C10+6</f>
        <v>212</v>
      </c>
      <c r="D11" s="43">
        <f>B11*30</f>
        <v>2100</v>
      </c>
      <c r="E11" s="43">
        <f t="shared" si="0"/>
        <v>212</v>
      </c>
      <c r="F11" s="43">
        <f>D11*0.95</f>
        <v>1995</v>
      </c>
      <c r="G11" s="43">
        <f t="shared" si="1"/>
        <v>212</v>
      </c>
      <c r="H11" s="43">
        <f t="shared" si="21"/>
        <v>175</v>
      </c>
      <c r="I11" s="43">
        <f>G11</f>
        <v>212</v>
      </c>
      <c r="J11" s="43">
        <f t="shared" ref="I11:K11" si="64">H11</f>
        <v>175</v>
      </c>
      <c r="K11" s="43">
        <f t="shared" si="64"/>
        <v>212</v>
      </c>
      <c r="L11" s="43">
        <f>D11*1.02</f>
        <v>2142</v>
      </c>
      <c r="M11" s="43">
        <f t="shared" si="37"/>
        <v>212</v>
      </c>
      <c r="N11" s="43">
        <f>L11*1.04</f>
        <v>2227.68</v>
      </c>
      <c r="O11" s="43">
        <f t="shared" si="23"/>
        <v>212</v>
      </c>
      <c r="P11" s="43">
        <f t="shared" si="2"/>
        <v>89.3199999999997</v>
      </c>
      <c r="Q11" s="43">
        <f t="shared" ref="Q11:S11" si="65">O11</f>
        <v>212</v>
      </c>
      <c r="R11" s="43">
        <f t="shared" si="65"/>
        <v>89.3199999999997</v>
      </c>
      <c r="S11" s="43">
        <f t="shared" si="65"/>
        <v>212</v>
      </c>
      <c r="T11" s="43">
        <f t="shared" si="25"/>
        <v>2121</v>
      </c>
      <c r="U11" s="43">
        <f t="shared" si="4"/>
        <v>215</v>
      </c>
      <c r="V11" s="43">
        <v>2220</v>
      </c>
      <c r="W11" s="43">
        <f t="shared" si="5"/>
        <v>215</v>
      </c>
      <c r="X11" s="43">
        <f t="shared" si="6"/>
        <v>-9.68000000000029</v>
      </c>
      <c r="Y11" s="43">
        <f t="shared" ref="Y11:AA11" si="66">W11</f>
        <v>215</v>
      </c>
      <c r="Z11" s="43">
        <f t="shared" si="66"/>
        <v>-9.68000000000029</v>
      </c>
      <c r="AA11" s="43">
        <f t="shared" si="66"/>
        <v>215</v>
      </c>
      <c r="AB11" s="43">
        <f t="shared" si="59"/>
        <v>2227.68</v>
      </c>
      <c r="AC11" s="43">
        <f t="shared" si="8"/>
        <v>221</v>
      </c>
      <c r="AD11" s="43">
        <v>25007</v>
      </c>
      <c r="AE11" s="43">
        <f t="shared" si="9"/>
        <v>221</v>
      </c>
      <c r="AF11" s="43">
        <f t="shared" si="10"/>
        <v>-22789</v>
      </c>
      <c r="AG11" s="43">
        <f t="shared" ref="AG11:AI11" si="67">AE11</f>
        <v>221</v>
      </c>
      <c r="AH11" s="43">
        <f t="shared" si="67"/>
        <v>-22789</v>
      </c>
      <c r="AI11" s="43">
        <f t="shared" si="67"/>
        <v>221</v>
      </c>
      <c r="AJ11" s="43">
        <f t="shared" si="61"/>
        <v>2078.58</v>
      </c>
      <c r="AK11" s="43">
        <f t="shared" si="12"/>
        <v>227</v>
      </c>
      <c r="AL11" s="43">
        <f t="shared" si="62"/>
        <v>2120.1516</v>
      </c>
      <c r="AM11" s="43">
        <f t="shared" si="14"/>
        <v>227</v>
      </c>
      <c r="AN11" s="43">
        <f t="shared" si="15"/>
        <v>-22830.5716</v>
      </c>
      <c r="AO11" s="43">
        <f t="shared" ref="AO11:AQ11" si="68">AM11</f>
        <v>227</v>
      </c>
      <c r="AP11" s="43">
        <f t="shared" si="68"/>
        <v>-22830.5716</v>
      </c>
      <c r="AQ11" s="43">
        <f t="shared" si="68"/>
        <v>227</v>
      </c>
      <c r="AR11" s="43">
        <f t="shared" si="49"/>
        <v>2450.448</v>
      </c>
      <c r="AS11" s="43">
        <f t="shared" si="17"/>
        <v>227</v>
      </c>
      <c r="AT11" s="43">
        <f t="shared" si="55"/>
        <v>2327.9256</v>
      </c>
      <c r="AU11" s="43">
        <f t="shared" si="18"/>
        <v>227</v>
      </c>
      <c r="AV11" s="43">
        <f t="shared" si="19"/>
        <v>-22708.0492</v>
      </c>
      <c r="AW11" s="43">
        <f t="shared" si="20"/>
        <v>227</v>
      </c>
    </row>
    <row r="12" customHeight="1" spans="1:49">
      <c r="A12" s="41" t="s">
        <v>16</v>
      </c>
      <c r="B12" s="43">
        <v>10</v>
      </c>
      <c r="C12" s="43">
        <f>C4-5</f>
        <v>161</v>
      </c>
      <c r="D12" s="43">
        <f>B12*30</f>
        <v>300</v>
      </c>
      <c r="E12" s="43">
        <f t="shared" si="0"/>
        <v>161</v>
      </c>
      <c r="F12" s="43">
        <f>D12*0.95</f>
        <v>285</v>
      </c>
      <c r="G12" s="43">
        <f t="shared" si="1"/>
        <v>161</v>
      </c>
      <c r="H12" s="43">
        <f t="shared" si="21"/>
        <v>25</v>
      </c>
      <c r="I12" s="43">
        <f>G12</f>
        <v>161</v>
      </c>
      <c r="J12" s="43">
        <f t="shared" ref="I12:K12" si="69">H12</f>
        <v>25</v>
      </c>
      <c r="K12" s="43">
        <f t="shared" si="69"/>
        <v>161</v>
      </c>
      <c r="L12" s="43">
        <v>280</v>
      </c>
      <c r="M12" s="43">
        <f t="shared" si="37"/>
        <v>161</v>
      </c>
      <c r="N12" s="43">
        <f>L12*1.04</f>
        <v>291.2</v>
      </c>
      <c r="O12" s="43">
        <f t="shared" si="23"/>
        <v>161</v>
      </c>
      <c r="P12" s="43">
        <f t="shared" si="2"/>
        <v>13.8</v>
      </c>
      <c r="Q12" s="43">
        <f t="shared" ref="Q12:S12" si="70">O12</f>
        <v>161</v>
      </c>
      <c r="R12" s="43">
        <f t="shared" si="70"/>
        <v>13.8</v>
      </c>
      <c r="S12" s="43">
        <f t="shared" si="70"/>
        <v>161</v>
      </c>
      <c r="T12" s="43">
        <f t="shared" si="25"/>
        <v>303</v>
      </c>
      <c r="U12" s="43">
        <f t="shared" si="4"/>
        <v>164</v>
      </c>
      <c r="V12" s="43">
        <f>T12*0.98</f>
        <v>296.94</v>
      </c>
      <c r="W12" s="43">
        <f t="shared" si="5"/>
        <v>164</v>
      </c>
      <c r="X12" s="43">
        <f>R12+T12-V12</f>
        <v>19.86</v>
      </c>
      <c r="Y12" s="43">
        <f t="shared" ref="Y12:AA12" si="71">W12</f>
        <v>164</v>
      </c>
      <c r="Z12" s="43">
        <f t="shared" si="71"/>
        <v>19.86</v>
      </c>
      <c r="AA12" s="43">
        <f t="shared" si="71"/>
        <v>164</v>
      </c>
      <c r="AB12" s="43">
        <v>301</v>
      </c>
      <c r="AC12" s="43">
        <f t="shared" si="8"/>
        <v>170</v>
      </c>
      <c r="AD12" s="43">
        <f>AB12*1.02</f>
        <v>307.02</v>
      </c>
      <c r="AE12" s="43">
        <f t="shared" si="9"/>
        <v>170</v>
      </c>
      <c r="AF12" s="43">
        <f t="shared" si="10"/>
        <v>13.84</v>
      </c>
      <c r="AG12" s="43">
        <f t="shared" ref="AG12:AI12" si="72">AE12</f>
        <v>170</v>
      </c>
      <c r="AH12" s="43">
        <f t="shared" si="72"/>
        <v>13.84</v>
      </c>
      <c r="AI12" s="43">
        <f t="shared" si="72"/>
        <v>170</v>
      </c>
      <c r="AJ12" s="43">
        <f t="shared" si="61"/>
        <v>296.94</v>
      </c>
      <c r="AK12" s="43">
        <f t="shared" si="12"/>
        <v>176</v>
      </c>
      <c r="AL12" s="43">
        <f t="shared" si="62"/>
        <v>302.8788</v>
      </c>
      <c r="AM12" s="43">
        <f t="shared" si="14"/>
        <v>176</v>
      </c>
      <c r="AN12" s="43">
        <f t="shared" si="15"/>
        <v>7.90120000000002</v>
      </c>
      <c r="AO12" s="43">
        <f t="shared" ref="AO12:AQ12" si="73">AM12</f>
        <v>176</v>
      </c>
      <c r="AP12" s="43">
        <f t="shared" si="73"/>
        <v>7.90120000000002</v>
      </c>
      <c r="AQ12" s="43">
        <f t="shared" si="73"/>
        <v>176</v>
      </c>
      <c r="AR12" s="43">
        <v>335</v>
      </c>
      <c r="AS12" s="43">
        <f t="shared" si="17"/>
        <v>176</v>
      </c>
      <c r="AT12" s="43">
        <f t="shared" si="55"/>
        <v>318.25</v>
      </c>
      <c r="AU12" s="43">
        <f t="shared" si="18"/>
        <v>176</v>
      </c>
      <c r="AV12" s="43">
        <f t="shared" si="19"/>
        <v>24.6512</v>
      </c>
      <c r="AW12" s="43">
        <f t="shared" si="20"/>
        <v>176</v>
      </c>
    </row>
    <row r="13" customHeight="1" spans="1:49">
      <c r="A13" s="41" t="s">
        <v>17</v>
      </c>
      <c r="B13" s="43">
        <v>25</v>
      </c>
      <c r="C13" s="43">
        <f>C10-23</f>
        <v>183</v>
      </c>
      <c r="D13" s="43">
        <f>B13*30</f>
        <v>750</v>
      </c>
      <c r="E13" s="43">
        <f t="shared" si="0"/>
        <v>183</v>
      </c>
      <c r="F13" s="43">
        <v>715</v>
      </c>
      <c r="G13" s="43">
        <f t="shared" si="1"/>
        <v>183</v>
      </c>
      <c r="H13" s="43">
        <f t="shared" si="21"/>
        <v>60</v>
      </c>
      <c r="I13" s="43">
        <f>G13</f>
        <v>183</v>
      </c>
      <c r="J13" s="43">
        <f t="shared" ref="I13:K13" si="74">H13</f>
        <v>60</v>
      </c>
      <c r="K13" s="43">
        <f t="shared" si="74"/>
        <v>183</v>
      </c>
      <c r="L13" s="43">
        <v>851</v>
      </c>
      <c r="M13" s="43">
        <f t="shared" si="37"/>
        <v>183</v>
      </c>
      <c r="N13" s="43">
        <f>L13*1.04</f>
        <v>885.04</v>
      </c>
      <c r="O13" s="43">
        <f t="shared" si="23"/>
        <v>183</v>
      </c>
      <c r="P13" s="43">
        <f t="shared" si="2"/>
        <v>25.9599999999999</v>
      </c>
      <c r="Q13" s="43">
        <f t="shared" ref="Q13:S13" si="75">O13</f>
        <v>183</v>
      </c>
      <c r="R13" s="43">
        <f t="shared" si="75"/>
        <v>25.9599999999999</v>
      </c>
      <c r="S13" s="43">
        <f t="shared" si="75"/>
        <v>183</v>
      </c>
      <c r="T13" s="43">
        <f t="shared" si="25"/>
        <v>757.5</v>
      </c>
      <c r="U13" s="43">
        <f t="shared" si="4"/>
        <v>186</v>
      </c>
      <c r="V13" s="43">
        <v>806</v>
      </c>
      <c r="W13" s="43">
        <f t="shared" si="5"/>
        <v>186</v>
      </c>
      <c r="X13" s="43">
        <f>R13+T13-V13</f>
        <v>-22.5400000000001</v>
      </c>
      <c r="Y13" s="43">
        <f t="shared" ref="Y13:AA13" si="76">W13</f>
        <v>186</v>
      </c>
      <c r="Z13" s="43">
        <f>X13</f>
        <v>-22.5400000000001</v>
      </c>
      <c r="AA13" s="43">
        <f t="shared" si="76"/>
        <v>186</v>
      </c>
      <c r="AB13" s="43">
        <f>L13*1.04</f>
        <v>885.04</v>
      </c>
      <c r="AC13" s="43">
        <f t="shared" si="8"/>
        <v>192</v>
      </c>
      <c r="AD13" s="43">
        <v>900</v>
      </c>
      <c r="AE13" s="43">
        <f t="shared" si="9"/>
        <v>192</v>
      </c>
      <c r="AF13" s="43">
        <f>Z13+AB13-AD13</f>
        <v>-37.5</v>
      </c>
      <c r="AG13" s="43">
        <f t="shared" ref="AG13:AI13" si="77">AE13</f>
        <v>192</v>
      </c>
      <c r="AH13" s="43">
        <f t="shared" si="77"/>
        <v>-37.5</v>
      </c>
      <c r="AI13" s="43">
        <f t="shared" si="77"/>
        <v>192</v>
      </c>
      <c r="AJ13" s="43">
        <v>855</v>
      </c>
      <c r="AK13" s="43">
        <f t="shared" si="12"/>
        <v>198</v>
      </c>
      <c r="AL13" s="43">
        <v>825</v>
      </c>
      <c r="AM13" s="43">
        <f t="shared" si="14"/>
        <v>198</v>
      </c>
      <c r="AN13" s="43">
        <f t="shared" si="15"/>
        <v>-7.5</v>
      </c>
      <c r="AO13" s="43">
        <f t="shared" ref="AO13:AQ13" si="78">AM13</f>
        <v>198</v>
      </c>
      <c r="AP13" s="43">
        <f>AN13</f>
        <v>-7.5</v>
      </c>
      <c r="AQ13" s="43">
        <f t="shared" si="78"/>
        <v>198</v>
      </c>
      <c r="AR13" s="43">
        <f>AB13*1.1</f>
        <v>973.544</v>
      </c>
      <c r="AS13" s="43">
        <f t="shared" si="17"/>
        <v>198</v>
      </c>
      <c r="AT13" s="43">
        <v>9500</v>
      </c>
      <c r="AU13" s="43">
        <f t="shared" si="18"/>
        <v>198</v>
      </c>
      <c r="AV13" s="43">
        <f t="shared" si="19"/>
        <v>-8533.956</v>
      </c>
      <c r="AW13" s="43">
        <f t="shared" si="20"/>
        <v>198</v>
      </c>
    </row>
    <row r="14" customHeight="1" spans="1:49">
      <c r="A14" s="41" t="s">
        <v>18</v>
      </c>
      <c r="B14" s="43">
        <v>35</v>
      </c>
      <c r="C14" s="43">
        <f>C8-35</f>
        <v>181</v>
      </c>
      <c r="D14" s="43">
        <v>935</v>
      </c>
      <c r="E14" s="43">
        <f t="shared" si="0"/>
        <v>181</v>
      </c>
      <c r="F14" s="43">
        <v>800</v>
      </c>
      <c r="G14" s="43">
        <f t="shared" si="1"/>
        <v>181</v>
      </c>
      <c r="H14" s="43">
        <f t="shared" si="21"/>
        <v>170</v>
      </c>
      <c r="I14" s="43">
        <f>G14</f>
        <v>181</v>
      </c>
      <c r="J14" s="43">
        <f t="shared" ref="I14:K14" si="79">H14</f>
        <v>170</v>
      </c>
      <c r="K14" s="43">
        <f t="shared" si="79"/>
        <v>181</v>
      </c>
      <c r="L14" s="43">
        <f>D14*1.02</f>
        <v>953.7</v>
      </c>
      <c r="M14" s="43">
        <f t="shared" si="37"/>
        <v>181</v>
      </c>
      <c r="N14" s="43">
        <v>1006</v>
      </c>
      <c r="O14" s="43">
        <f t="shared" si="23"/>
        <v>181</v>
      </c>
      <c r="P14" s="43">
        <f t="shared" si="2"/>
        <v>117.7</v>
      </c>
      <c r="Q14" s="43">
        <f t="shared" ref="Q14:S14" si="80">O14</f>
        <v>181</v>
      </c>
      <c r="R14" s="43">
        <f t="shared" si="80"/>
        <v>117.7</v>
      </c>
      <c r="S14" s="43">
        <f t="shared" si="80"/>
        <v>181</v>
      </c>
      <c r="T14" s="43">
        <f t="shared" si="25"/>
        <v>944.35</v>
      </c>
      <c r="U14" s="43">
        <f t="shared" si="4"/>
        <v>184</v>
      </c>
      <c r="V14" s="43">
        <v>924</v>
      </c>
      <c r="W14" s="43">
        <f t="shared" si="5"/>
        <v>184</v>
      </c>
      <c r="X14" s="43">
        <f>R14+T14-V14</f>
        <v>138.05</v>
      </c>
      <c r="Y14" s="43">
        <f t="shared" ref="Y14:AA14" si="81">W14</f>
        <v>184</v>
      </c>
      <c r="Z14" s="43">
        <f t="shared" si="81"/>
        <v>138.05</v>
      </c>
      <c r="AA14" s="43">
        <f t="shared" si="81"/>
        <v>184</v>
      </c>
      <c r="AB14" s="43">
        <v>999</v>
      </c>
      <c r="AC14" s="43">
        <f t="shared" si="8"/>
        <v>190</v>
      </c>
      <c r="AD14" s="43">
        <v>1020</v>
      </c>
      <c r="AE14" s="43">
        <f t="shared" si="9"/>
        <v>190</v>
      </c>
      <c r="AF14" s="43">
        <f t="shared" si="10"/>
        <v>117.05</v>
      </c>
      <c r="AG14" s="43">
        <f t="shared" ref="AG14:AI14" si="82">AE14</f>
        <v>190</v>
      </c>
      <c r="AH14" s="43">
        <f t="shared" si="82"/>
        <v>117.05</v>
      </c>
      <c r="AI14" s="43">
        <f t="shared" si="82"/>
        <v>190</v>
      </c>
      <c r="AJ14" s="43">
        <v>955</v>
      </c>
      <c r="AK14" s="43">
        <f t="shared" si="12"/>
        <v>196</v>
      </c>
      <c r="AL14" s="43">
        <f>AJ14*1.02</f>
        <v>974.1</v>
      </c>
      <c r="AM14" s="43">
        <f t="shared" si="14"/>
        <v>196</v>
      </c>
      <c r="AN14" s="43">
        <f t="shared" si="15"/>
        <v>97.9500000000002</v>
      </c>
      <c r="AO14" s="43">
        <f t="shared" ref="AO14:AQ14" si="83">AM14</f>
        <v>196</v>
      </c>
      <c r="AP14" s="43">
        <f t="shared" si="83"/>
        <v>97.9500000000002</v>
      </c>
      <c r="AQ14" s="43">
        <f t="shared" si="83"/>
        <v>196</v>
      </c>
      <c r="AR14" s="43">
        <v>1100</v>
      </c>
      <c r="AS14" s="43">
        <f t="shared" si="17"/>
        <v>196</v>
      </c>
      <c r="AT14" s="43">
        <v>1050</v>
      </c>
      <c r="AU14" s="43">
        <f t="shared" si="18"/>
        <v>196</v>
      </c>
      <c r="AV14" s="43">
        <f t="shared" si="19"/>
        <v>147.95</v>
      </c>
      <c r="AW14" s="43">
        <f t="shared" si="20"/>
        <v>196</v>
      </c>
    </row>
    <row r="15" customHeight="1" spans="1:49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</row>
    <row r="16" customHeight="1" spans="1:49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</row>
    <row r="17" customHeight="1" spans="1:49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</row>
    <row r="18" customHeight="1" spans="1:49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</row>
    <row r="19" customHeight="1" spans="1:49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</row>
    <row r="20" customHeight="1" spans="1:49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</row>
    <row r="21" customHeight="1" spans="1:49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</row>
    <row r="22" customHeight="1" spans="1:49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customHeight="1" spans="1:49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</row>
    <row r="24" customHeight="1" spans="1:49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5" customHeight="1" spans="1:49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</row>
    <row r="26" customHeight="1" spans="1:49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</row>
    <row r="27" customHeight="1" spans="1:49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</row>
    <row r="28" customHeight="1" spans="1:49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</row>
    <row r="29" customHeight="1" spans="1:49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</row>
    <row r="30" customHeight="1" spans="1:49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</row>
    <row r="31" customHeight="1" spans="1:49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</row>
    <row r="32" customHeight="1" spans="1:49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</row>
    <row r="33" customHeight="1" spans="1:49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</row>
    <row r="34" customHeight="1" spans="1:49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</row>
    <row r="35" customHeight="1" spans="1:49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</row>
    <row r="36" customHeight="1" spans="1:49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</row>
    <row r="37" customHeight="1" spans="1:49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</row>
    <row r="38" customHeight="1" spans="1:49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</row>
    <row r="39" customHeight="1" spans="1:49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</row>
    <row r="40" customHeight="1" spans="1:49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</row>
    <row r="41" customHeight="1" spans="1:49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</row>
    <row r="42" customHeight="1" spans="1:49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</row>
    <row r="43" customHeight="1" spans="1:49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</row>
    <row r="44" customHeight="1" spans="1:49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</row>
    <row r="45" customHeight="1" spans="1:49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</row>
    <row r="46" customHeight="1" spans="1:49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</row>
    <row r="47" customHeight="1" spans="1:49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</row>
    <row r="48" customHeight="1" spans="1:49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</row>
    <row r="49" customHeight="1" spans="1:49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</row>
    <row r="50" customHeight="1" spans="1:49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</row>
    <row r="51" customHeight="1" spans="1:49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</row>
    <row r="52" customHeight="1" spans="1:49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</row>
    <row r="53" customHeight="1" spans="1:49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</row>
    <row r="54" customHeight="1" spans="1:49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</row>
    <row r="55" customHeight="1" spans="1:49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</row>
    <row r="56" customHeight="1" spans="1:49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</row>
    <row r="57" customHeight="1" spans="1:49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</row>
    <row r="58" customHeight="1" spans="1:49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</row>
    <row r="59" customHeight="1" spans="1:49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</row>
    <row r="60" customHeight="1" spans="1:49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</row>
    <row r="61" customHeight="1" spans="1:49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</row>
    <row r="62" customHeight="1" spans="1:49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</row>
    <row r="63" customHeight="1" spans="1:49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</row>
    <row r="64" customHeight="1" spans="1:49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</row>
    <row r="65" customHeight="1" spans="1:49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</row>
    <row r="66" customHeight="1" spans="1:49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</row>
    <row r="67" customHeight="1" spans="1:49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</row>
    <row r="68" customHeight="1" spans="1:49">
      <c r="A68" s="44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</row>
    <row r="69" customHeight="1" spans="1:49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</row>
    <row r="70" customHeight="1" spans="1:49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</row>
    <row r="71" customHeight="1" spans="1:49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</row>
    <row r="72" customHeight="1" spans="1:49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</row>
    <row r="73" customHeight="1" spans="1:49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</row>
    <row r="74" customHeight="1" spans="1:49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</row>
    <row r="75" customHeight="1" spans="1:49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</row>
    <row r="76" customHeight="1" spans="1:49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</row>
    <row r="77" customHeight="1" spans="1:49">
      <c r="A77" s="44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</row>
    <row r="78" customHeight="1" spans="1:49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</row>
    <row r="79" customHeight="1" spans="1:49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</row>
    <row r="80" customHeight="1" spans="1:49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</row>
    <row r="81" customHeight="1" spans="1:49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</row>
    <row r="82" customHeight="1" spans="1:49">
      <c r="A82" s="44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</row>
    <row r="83" customHeight="1" spans="1:49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</row>
    <row r="84" customHeight="1" spans="1:49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</row>
    <row r="85" customHeight="1" spans="1:49">
      <c r="A85" s="44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</row>
    <row r="86" customHeight="1" spans="1:49">
      <c r="A86" s="44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</row>
    <row r="87" customHeight="1" spans="1:49">
      <c r="A87" s="44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</row>
    <row r="88" customHeight="1" spans="1:49">
      <c r="A88" s="44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</row>
    <row r="89" customHeight="1" spans="1:49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</row>
    <row r="90" customHeight="1" spans="1:49">
      <c r="A90" s="44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</row>
    <row r="91" customHeight="1" spans="1:49">
      <c r="A91" s="44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</row>
    <row r="92" customHeight="1" spans="1:49">
      <c r="A92" s="44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</row>
    <row r="93" customHeight="1" spans="1:49">
      <c r="A93" s="44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</row>
    <row r="94" customHeight="1" spans="1:49">
      <c r="A94" s="44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</row>
    <row r="95" customHeight="1" spans="1:49">
      <c r="A95" s="44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</row>
    <row r="96" customHeight="1" spans="1:49">
      <c r="A96" s="44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</row>
    <row r="97" customHeight="1" spans="1:49">
      <c r="A97" s="44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</row>
    <row r="98" customHeight="1" spans="1:49">
      <c r="A98" s="44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</row>
    <row r="99" customHeight="1" spans="1:49">
      <c r="A99" s="44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</row>
    <row r="100" customHeight="1" spans="1:49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</row>
    <row r="101" customHeight="1" spans="1:49">
      <c r="A101" s="44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</row>
    <row r="102" customHeight="1" spans="1:49">
      <c r="A102" s="44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</row>
    <row r="103" customHeight="1" spans="1:49">
      <c r="A103" s="44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</row>
    <row r="104" customHeight="1" spans="1:49">
      <c r="A104" s="44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</row>
    <row r="105" customHeight="1" spans="1:49">
      <c r="A105" s="44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</row>
    <row r="106" customHeight="1" spans="1:49">
      <c r="A106" s="44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</row>
    <row r="107" customHeight="1" spans="1:49">
      <c r="A107" s="44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</row>
    <row r="108" customHeight="1" spans="1:49">
      <c r="A108" s="44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</row>
    <row r="109" customHeight="1" spans="1:49">
      <c r="A109" s="44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</row>
    <row r="110" customHeight="1" spans="1:49">
      <c r="A110" s="44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</row>
    <row r="111" customHeight="1" spans="1:49">
      <c r="A111" s="44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</row>
    <row r="112" customHeight="1" spans="1:49">
      <c r="A112" s="44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</row>
    <row r="113" customHeight="1" spans="1:49">
      <c r="A113" s="44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</row>
    <row r="114" customHeight="1" spans="1:49">
      <c r="A114" s="44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</row>
    <row r="115" customHeight="1" spans="1:49">
      <c r="A115" s="44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</row>
    <row r="116" customHeight="1" spans="1:49">
      <c r="A116" s="44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</row>
    <row r="117" customHeight="1" spans="1:49">
      <c r="A117" s="44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</row>
    <row r="118" customHeight="1" spans="1:49">
      <c r="A118" s="44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</row>
    <row r="119" customHeight="1" spans="1:49">
      <c r="A119" s="44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</row>
    <row r="120" customHeight="1" spans="1:49">
      <c r="A120" s="44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</row>
    <row r="121" customHeight="1" spans="1:49">
      <c r="A121" s="44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</row>
    <row r="122" customHeight="1" spans="1:49">
      <c r="A122" s="44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</row>
    <row r="123" customHeight="1" spans="1:49">
      <c r="A123" s="44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</row>
    <row r="124" customHeight="1" spans="1:49">
      <c r="A124" s="44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</row>
    <row r="125" customHeight="1" spans="1:49">
      <c r="A125" s="44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</row>
    <row r="126" customHeight="1" spans="1:49">
      <c r="A126" s="44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</row>
    <row r="127" customHeight="1" spans="1:49">
      <c r="A127" s="44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</row>
    <row r="128" customHeight="1" spans="1:49">
      <c r="A128" s="44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</row>
    <row r="129" customHeight="1" spans="1:49">
      <c r="A129" s="44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</row>
    <row r="130" customHeight="1" spans="1:49">
      <c r="A130" s="44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</row>
    <row r="131" customHeight="1" spans="1:49">
      <c r="A131" s="44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</row>
    <row r="132" customHeight="1" spans="1:49">
      <c r="A132" s="44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</row>
    <row r="133" customHeight="1" spans="1:49">
      <c r="A133" s="44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</row>
    <row r="134" customHeight="1" spans="1:49">
      <c r="A134" s="44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</row>
    <row r="135" customHeight="1" spans="1:49">
      <c r="A135" s="44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</row>
    <row r="136" customHeight="1" spans="1:49">
      <c r="A136" s="44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</row>
    <row r="137" customHeight="1" spans="1:49">
      <c r="A137" s="44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</row>
    <row r="138" customHeight="1" spans="1:49">
      <c r="A138" s="44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</row>
    <row r="139" customHeight="1" spans="1:49">
      <c r="A139" s="44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</row>
    <row r="140" customHeight="1" spans="1:49">
      <c r="A140" s="44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</row>
    <row r="141" customHeight="1" spans="1:49">
      <c r="A141" s="44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</row>
    <row r="142" customHeight="1" spans="1:49">
      <c r="A142" s="44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</row>
    <row r="143" customHeight="1" spans="1:49">
      <c r="A143" s="44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</row>
    <row r="144" customHeight="1" spans="1:49">
      <c r="A144" s="44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</row>
    <row r="145" customHeight="1" spans="1:49">
      <c r="A145" s="44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</row>
    <row r="146" customHeight="1" spans="1:49">
      <c r="A146" s="44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</row>
    <row r="147" customHeight="1" spans="1:49">
      <c r="A147" s="44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</row>
    <row r="148" customHeight="1" spans="1:49">
      <c r="A148" s="44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</row>
    <row r="149" customHeight="1" spans="1:49">
      <c r="A149" s="44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</row>
    <row r="150" customHeight="1" spans="1:49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</row>
    <row r="151" customHeight="1" spans="1:49">
      <c r="A151" s="44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</row>
    <row r="152" customHeight="1" spans="1:49">
      <c r="A152" s="44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</row>
    <row r="153" customHeight="1" spans="1:49">
      <c r="A153" s="44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</row>
    <row r="154" customHeight="1" spans="1:49">
      <c r="A154" s="44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</row>
    <row r="155" customHeight="1" spans="1:49">
      <c r="A155" s="44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</row>
    <row r="156" customHeight="1" spans="1:49">
      <c r="A156" s="44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</row>
    <row r="157" customHeight="1" spans="1:49">
      <c r="A157" s="44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</row>
    <row r="158" customHeight="1" spans="1:49">
      <c r="A158" s="44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</row>
    <row r="159" customHeight="1" spans="1:49">
      <c r="A159" s="44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</row>
    <row r="160" customHeight="1" spans="1:49">
      <c r="A160" s="44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</row>
    <row r="161" customHeight="1" spans="1:49">
      <c r="A161" s="44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</row>
    <row r="162" customHeight="1" spans="1:49">
      <c r="A162" s="44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</row>
    <row r="163" customHeight="1" spans="1:49">
      <c r="A163" s="44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</row>
    <row r="164" customHeight="1" spans="1:49">
      <c r="A164" s="44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</row>
    <row r="165" customHeight="1" spans="1:49">
      <c r="A165" s="44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</row>
    <row r="166" customHeight="1" spans="1:49">
      <c r="A166" s="44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</row>
    <row r="167" customHeight="1" spans="1:49">
      <c r="A167" s="44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</row>
    <row r="168" customHeight="1" spans="1:49">
      <c r="A168" s="44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</row>
    <row r="169" customHeight="1" spans="1:49">
      <c r="A169" s="44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</row>
    <row r="170" customHeight="1" spans="1:49">
      <c r="A170" s="44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</row>
    <row r="171" customHeight="1" spans="1:49">
      <c r="A171" s="44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</row>
    <row r="172" customHeight="1" spans="1:49">
      <c r="A172" s="44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</row>
    <row r="173" customHeight="1" spans="1:49">
      <c r="A173" s="44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</row>
    <row r="174" customHeight="1" spans="1:49">
      <c r="A174" s="44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</row>
    <row r="175" customHeight="1" spans="1:49">
      <c r="A175" s="44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</row>
    <row r="176" customHeight="1" spans="1:49">
      <c r="A176" s="44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</row>
    <row r="177" customHeight="1" spans="1:49">
      <c r="A177" s="44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</row>
    <row r="178" customHeight="1" spans="1:49">
      <c r="A178" s="44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</row>
    <row r="179" customHeight="1" spans="1:49">
      <c r="A179" s="44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</row>
    <row r="180" customHeight="1" spans="1:49">
      <c r="A180" s="44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</row>
    <row r="181" customHeight="1" spans="1:49">
      <c r="A181" s="44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</row>
    <row r="182" customHeight="1" spans="1:49">
      <c r="A182" s="44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</row>
    <row r="183" customHeight="1" spans="1:49">
      <c r="A183" s="44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</row>
    <row r="184" customHeight="1" spans="1:49">
      <c r="A184" s="44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</row>
    <row r="185" customHeight="1" spans="1:49">
      <c r="A185" s="44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</row>
    <row r="186" customHeight="1" spans="1:49">
      <c r="A186" s="44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</row>
    <row r="187" customHeight="1" spans="1:49">
      <c r="A187" s="44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</row>
    <row r="188" customHeight="1" spans="1:49">
      <c r="A188" s="44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</row>
    <row r="189" customHeight="1" spans="1:49">
      <c r="A189" s="44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</row>
    <row r="190" customHeight="1" spans="1:49">
      <c r="A190" s="44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</row>
    <row r="191" customHeight="1" spans="1:49">
      <c r="A191" s="44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</row>
    <row r="192" customHeight="1" spans="1:49">
      <c r="A192" s="44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</row>
    <row r="193" customHeight="1" spans="1:49">
      <c r="A193" s="44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</row>
    <row r="194" customHeight="1" spans="1:49">
      <c r="A194" s="44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</row>
    <row r="195" customHeight="1" spans="1:49">
      <c r="A195" s="44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</row>
    <row r="196" customHeight="1" spans="1:49">
      <c r="A196" s="44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</row>
    <row r="197" customHeight="1" spans="1:49">
      <c r="A197" s="44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</row>
    <row r="198" customHeight="1" spans="1:49">
      <c r="A198" s="44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</row>
    <row r="199" customHeight="1" spans="1:49">
      <c r="A199" s="44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</row>
    <row r="200" customHeight="1" spans="1:49">
      <c r="A200" s="44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</row>
    <row r="201" customHeight="1" spans="1:49">
      <c r="A201" s="44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</row>
    <row r="202" customHeight="1" spans="1:49">
      <c r="A202" s="44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</row>
    <row r="203" customHeight="1" spans="1:49">
      <c r="A203" s="44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</row>
    <row r="204" customHeight="1" spans="1:49">
      <c r="A204" s="44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</row>
    <row r="205" customHeight="1" spans="1:49">
      <c r="A205" s="44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</row>
    <row r="206" customHeight="1" spans="1:49">
      <c r="A206" s="44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</row>
    <row r="207" customHeight="1" spans="1:49">
      <c r="A207" s="44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</row>
    <row r="208" customHeight="1" spans="1:49">
      <c r="A208" s="44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</row>
    <row r="209" customHeight="1" spans="1:49">
      <c r="A209" s="44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</row>
    <row r="210" customHeight="1" spans="1:49">
      <c r="A210" s="44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</row>
    <row r="211" customHeight="1" spans="1:49">
      <c r="A211" s="44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</row>
    <row r="212" customHeight="1" spans="1:49">
      <c r="A212" s="44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</row>
    <row r="213" customHeight="1" spans="1:49">
      <c r="A213" s="44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</row>
    <row r="214" customHeight="1" spans="1:49">
      <c r="A214" s="44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</row>
    <row r="215" customHeight="1" spans="1:49">
      <c r="A215" s="44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</row>
    <row r="216" customHeight="1" spans="1:49">
      <c r="A216" s="44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</row>
    <row r="217" customHeight="1" spans="1:49">
      <c r="A217" s="44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</row>
    <row r="218" customHeight="1" spans="1:49">
      <c r="A218" s="44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</row>
    <row r="219" customHeight="1" spans="1:49">
      <c r="A219" s="44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</row>
    <row r="220" customHeight="1" spans="1:49">
      <c r="A220" s="44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</row>
    <row r="221" customHeight="1" spans="1:49">
      <c r="A221" s="44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</row>
    <row r="222" customHeight="1" spans="1:49">
      <c r="A222" s="44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</row>
    <row r="223" customHeight="1" spans="1:49">
      <c r="A223" s="44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</row>
    <row r="224" customHeight="1" spans="1:49">
      <c r="A224" s="44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</row>
    <row r="225" customHeight="1" spans="1:49">
      <c r="A225" s="44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</row>
    <row r="226" customHeight="1" spans="1:49">
      <c r="A226" s="44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</row>
    <row r="227" customHeight="1" spans="1:49">
      <c r="A227" s="44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</row>
    <row r="228" customHeight="1" spans="1:49">
      <c r="A228" s="44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</row>
    <row r="229" customHeight="1" spans="1:49">
      <c r="A229" s="44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</row>
    <row r="230" customHeight="1" spans="1:49">
      <c r="A230" s="44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</row>
    <row r="231" customHeight="1" spans="1:49">
      <c r="A231" s="44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</row>
    <row r="232" customHeight="1" spans="1:49">
      <c r="A232" s="44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</row>
    <row r="233" customHeight="1" spans="1:49">
      <c r="A233" s="44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</row>
    <row r="234" customHeight="1" spans="1:49">
      <c r="A234" s="44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</row>
    <row r="235" customHeight="1" spans="1:49">
      <c r="A235" s="44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</row>
    <row r="236" customHeight="1" spans="1:49">
      <c r="A236" s="44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</row>
    <row r="237" customHeight="1" spans="1:49">
      <c r="A237" s="44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</row>
    <row r="238" customHeight="1" spans="1:49">
      <c r="A238" s="44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</row>
    <row r="239" customHeight="1" spans="1:49">
      <c r="A239" s="44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</row>
    <row r="240" customHeight="1" spans="1:49">
      <c r="A240" s="44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</row>
    <row r="241" customHeight="1" spans="1:49">
      <c r="A241" s="44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</row>
    <row r="242" customHeight="1" spans="1:49">
      <c r="A242" s="44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</row>
    <row r="243" customHeight="1" spans="1:49">
      <c r="A243" s="44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</row>
    <row r="244" customHeight="1" spans="1:49">
      <c r="A244" s="44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</row>
    <row r="245" customHeight="1" spans="1:49">
      <c r="A245" s="44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</row>
    <row r="246" customHeight="1" spans="1:49">
      <c r="A246" s="44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</row>
    <row r="247" customHeight="1" spans="1:49">
      <c r="A247" s="44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</row>
    <row r="248" customHeight="1" spans="1:49">
      <c r="A248" s="44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</row>
    <row r="249" customHeight="1" spans="1:49">
      <c r="A249" s="44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</row>
    <row r="250" customHeight="1" spans="1:49">
      <c r="A250" s="44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</row>
    <row r="251" customHeight="1" spans="1:49">
      <c r="A251" s="44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</row>
    <row r="252" customHeight="1" spans="1:49">
      <c r="A252" s="44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</row>
    <row r="253" customHeight="1" spans="1:49">
      <c r="A253" s="44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</row>
    <row r="254" customHeight="1" spans="1:49">
      <c r="A254" s="44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</row>
    <row r="255" customHeight="1" spans="1:49">
      <c r="A255" s="44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</row>
    <row r="256" customHeight="1" spans="1:49">
      <c r="A256" s="44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</row>
    <row r="257" customHeight="1" spans="1:49">
      <c r="A257" s="44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</row>
    <row r="258" customHeight="1" spans="1:49">
      <c r="A258" s="44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</row>
    <row r="259" customHeight="1" spans="1:49">
      <c r="A259" s="44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</row>
    <row r="260" customHeight="1" spans="1:49">
      <c r="A260" s="44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</row>
    <row r="261" customHeight="1" spans="1:49">
      <c r="A261" s="44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</row>
    <row r="262" customHeight="1" spans="1:49">
      <c r="A262" s="44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</row>
    <row r="263" customHeight="1" spans="1:49">
      <c r="A263" s="44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</row>
    <row r="264" customHeight="1" spans="1:49">
      <c r="A264" s="44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</row>
    <row r="265" customHeight="1" spans="1:49">
      <c r="A265" s="44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</row>
    <row r="266" customHeight="1" spans="1:49">
      <c r="A266" s="44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</row>
    <row r="267" customHeight="1" spans="1:49">
      <c r="A267" s="44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</row>
    <row r="268" customHeight="1" spans="1:49">
      <c r="A268" s="44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</row>
    <row r="269" customHeight="1" spans="1:49">
      <c r="A269" s="44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</row>
    <row r="270" customHeight="1" spans="1:49">
      <c r="A270" s="44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</row>
    <row r="271" customHeight="1" spans="1:49">
      <c r="A271" s="44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</row>
    <row r="272" customHeight="1" spans="1:49">
      <c r="A272" s="44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</row>
    <row r="273" customHeight="1" spans="1:49">
      <c r="A273" s="44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</row>
    <row r="274" customHeight="1" spans="1:49">
      <c r="A274" s="44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</row>
    <row r="275" customHeight="1" spans="1:49">
      <c r="A275" s="44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</row>
    <row r="276" customHeight="1" spans="1:49">
      <c r="A276" s="44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</row>
    <row r="277" customHeight="1" spans="1:49">
      <c r="A277" s="44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</row>
    <row r="278" customHeight="1" spans="1:49">
      <c r="A278" s="44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</row>
    <row r="279" customHeight="1" spans="1:49">
      <c r="A279" s="44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</row>
    <row r="280" customHeight="1" spans="1:49">
      <c r="A280" s="44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</row>
    <row r="281" customHeight="1" spans="1:49">
      <c r="A281" s="44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</row>
    <row r="282" customHeight="1" spans="1:49">
      <c r="A282" s="44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</row>
    <row r="283" customHeight="1" spans="1:49">
      <c r="A283" s="44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</row>
    <row r="284" customHeight="1" spans="1:49">
      <c r="A284" s="44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</row>
    <row r="285" customHeight="1" spans="1:49">
      <c r="A285" s="44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</row>
    <row r="286" customHeight="1" spans="1:49">
      <c r="A286" s="44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</row>
    <row r="287" customHeight="1" spans="1:49">
      <c r="A287" s="44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</row>
    <row r="288" customHeight="1" spans="1:49">
      <c r="A288" s="44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</row>
    <row r="289" customHeight="1" spans="1:49">
      <c r="A289" s="44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</row>
    <row r="290" customHeight="1" spans="1:49">
      <c r="A290" s="44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</row>
    <row r="291" customHeight="1" spans="1:49">
      <c r="A291" s="44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</row>
    <row r="292" customHeight="1" spans="1:49">
      <c r="A292" s="44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</row>
    <row r="293" customHeight="1" spans="1:49">
      <c r="A293" s="44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</row>
    <row r="294" customHeight="1" spans="1:49">
      <c r="A294" s="44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</row>
    <row r="295" customHeight="1" spans="1:49">
      <c r="A295" s="44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</row>
    <row r="296" customHeight="1" spans="1:49">
      <c r="A296" s="44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</row>
    <row r="297" customHeight="1" spans="1:49">
      <c r="A297" s="44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</row>
    <row r="298" customHeight="1" spans="1:49">
      <c r="A298" s="44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</row>
    <row r="299" customHeight="1" spans="1:49">
      <c r="A299" s="44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</row>
    <row r="300" customHeight="1" spans="1:49">
      <c r="A300" s="44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</row>
    <row r="301" customHeight="1" spans="1:49">
      <c r="A301" s="44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</row>
    <row r="302" customHeight="1" spans="1:49">
      <c r="A302" s="44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</row>
    <row r="303" customHeight="1" spans="1:49">
      <c r="A303" s="44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</row>
    <row r="304" customHeight="1" spans="1:49">
      <c r="A304" s="44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</row>
    <row r="305" customHeight="1" spans="1:49">
      <c r="A305" s="44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</row>
    <row r="306" customHeight="1" spans="1:49">
      <c r="A306" s="44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</row>
    <row r="307" customHeight="1" spans="1:49">
      <c r="A307" s="44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</row>
    <row r="308" customHeight="1" spans="1:49">
      <c r="A308" s="44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</row>
    <row r="309" customHeight="1" spans="1:49">
      <c r="A309" s="44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</row>
    <row r="310" customHeight="1" spans="1:49">
      <c r="A310" s="44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</row>
    <row r="311" customHeight="1" spans="1:49">
      <c r="A311" s="44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</row>
    <row r="312" customHeight="1" spans="1:49">
      <c r="A312" s="44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</row>
    <row r="313" customHeight="1" spans="1:49">
      <c r="A313" s="44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</row>
    <row r="314" customHeight="1" spans="1:49">
      <c r="A314" s="44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</row>
    <row r="315" customHeight="1" spans="1:49">
      <c r="A315" s="44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</row>
    <row r="316" customHeight="1" spans="1:49">
      <c r="A316" s="44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</row>
    <row r="317" customHeight="1" spans="1:49">
      <c r="A317" s="44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</row>
    <row r="318" customHeight="1" spans="1:49">
      <c r="A318" s="44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</row>
    <row r="319" customHeight="1" spans="1:49">
      <c r="A319" s="44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</row>
    <row r="320" customHeight="1" spans="1:49">
      <c r="A320" s="44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</row>
    <row r="321" customHeight="1" spans="1:49">
      <c r="A321" s="44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</row>
    <row r="322" customHeight="1" spans="1:49">
      <c r="A322" s="44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</row>
    <row r="323" customHeight="1" spans="1:49">
      <c r="A323" s="44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</row>
    <row r="324" customHeight="1" spans="1:49">
      <c r="A324" s="44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</row>
    <row r="325" customHeight="1" spans="1:49">
      <c r="A325" s="44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</row>
    <row r="326" customHeight="1" spans="1:49">
      <c r="A326" s="44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</row>
    <row r="327" customHeight="1" spans="1:49">
      <c r="A327" s="44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</row>
    <row r="328" customHeight="1" spans="1:49">
      <c r="A328" s="44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</row>
    <row r="329" customHeight="1" spans="1:49">
      <c r="A329" s="44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</row>
    <row r="330" customHeight="1" spans="1:49">
      <c r="A330" s="44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</row>
    <row r="331" customHeight="1" spans="1:49">
      <c r="A331" s="44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</row>
    <row r="332" customHeight="1" spans="1:49">
      <c r="A332" s="44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</row>
    <row r="333" customHeight="1" spans="1:49">
      <c r="A333" s="44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</row>
    <row r="334" customHeight="1" spans="1:49">
      <c r="A334" s="44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</row>
    <row r="335" customHeight="1" spans="1:49">
      <c r="A335" s="44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</row>
    <row r="336" customHeight="1" spans="1:49">
      <c r="A336" s="44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</row>
    <row r="337" customHeight="1" spans="1:49">
      <c r="A337" s="44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</row>
    <row r="338" customHeight="1" spans="1:49">
      <c r="A338" s="44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</row>
    <row r="339" customHeight="1" spans="1:49">
      <c r="A339" s="44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</row>
    <row r="340" customHeight="1" spans="1:49">
      <c r="A340" s="44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</row>
    <row r="341" customHeight="1" spans="1:49">
      <c r="A341" s="44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</row>
    <row r="342" customHeight="1" spans="1:49">
      <c r="A342" s="44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</row>
    <row r="343" customHeight="1" spans="1:49">
      <c r="A343" s="44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</row>
    <row r="344" customHeight="1" spans="1:49">
      <c r="A344" s="44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</row>
    <row r="345" customHeight="1" spans="1:49">
      <c r="A345" s="44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</row>
    <row r="346" customHeight="1" spans="1:49">
      <c r="A346" s="44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</row>
    <row r="347" customHeight="1" spans="1:49">
      <c r="A347" s="44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</row>
    <row r="348" customHeight="1" spans="1:49">
      <c r="A348" s="44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</row>
    <row r="349" customHeight="1" spans="1:49">
      <c r="A349" s="44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</row>
    <row r="350" customHeight="1" spans="1:49">
      <c r="A350" s="44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</row>
    <row r="351" customHeight="1" spans="1:49">
      <c r="A351" s="44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</row>
    <row r="352" customHeight="1" spans="1:49">
      <c r="A352" s="44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</row>
    <row r="353" customHeight="1" spans="1:49">
      <c r="A353" s="44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</row>
    <row r="354" customHeight="1" spans="1:49">
      <c r="A354" s="44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</row>
    <row r="355" customHeight="1" spans="1:49">
      <c r="A355" s="44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</row>
    <row r="356" customHeight="1" spans="1:49">
      <c r="A356" s="44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</row>
    <row r="357" customHeight="1" spans="1:49">
      <c r="A357" s="44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</row>
    <row r="358" customHeight="1" spans="1:49">
      <c r="A358" s="44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</row>
    <row r="359" customHeight="1" spans="1:49">
      <c r="A359" s="44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</row>
    <row r="360" customHeight="1" spans="1:49">
      <c r="A360" s="44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</row>
    <row r="361" customHeight="1" spans="1:49">
      <c r="A361" s="44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</row>
    <row r="362" customHeight="1" spans="1:49">
      <c r="A362" s="44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</row>
    <row r="363" customHeight="1" spans="1:49">
      <c r="A363" s="44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</row>
    <row r="364" customHeight="1" spans="1:49">
      <c r="A364" s="44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</row>
    <row r="365" customHeight="1" spans="1:49">
      <c r="A365" s="44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</row>
    <row r="366" customHeight="1" spans="1:49">
      <c r="A366" s="44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</row>
    <row r="367" customHeight="1" spans="1:49">
      <c r="A367" s="44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</row>
    <row r="368" customHeight="1" spans="1:49">
      <c r="A368" s="44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</row>
    <row r="369" customHeight="1" spans="1:49">
      <c r="A369" s="44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</row>
    <row r="370" customHeight="1" spans="1:49">
      <c r="A370" s="44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</row>
    <row r="371" customHeight="1" spans="1:49">
      <c r="A371" s="44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</row>
    <row r="372" customHeight="1" spans="1:49">
      <c r="A372" s="44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</row>
    <row r="373" customHeight="1" spans="1:49">
      <c r="A373" s="44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</row>
    <row r="374" customHeight="1" spans="1:49">
      <c r="A374" s="44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</row>
    <row r="375" customHeight="1" spans="1:49">
      <c r="A375" s="44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</row>
    <row r="376" customHeight="1" spans="1:49">
      <c r="A376" s="44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</row>
    <row r="377" customHeight="1" spans="1:49">
      <c r="A377" s="44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</row>
    <row r="378" customHeight="1" spans="1:49">
      <c r="A378" s="44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</row>
    <row r="379" customHeight="1" spans="1:49">
      <c r="A379" s="44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</row>
    <row r="380" customHeight="1" spans="1:49">
      <c r="A380" s="44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</row>
    <row r="381" customHeight="1" spans="1:49">
      <c r="A381" s="44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</row>
    <row r="382" customHeight="1" spans="1:49">
      <c r="A382" s="44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</row>
    <row r="383" customHeight="1" spans="1:49">
      <c r="A383" s="44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</row>
    <row r="384" customHeight="1" spans="1:49">
      <c r="A384" s="44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</row>
    <row r="385" customHeight="1" spans="1:49">
      <c r="A385" s="44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</row>
    <row r="386" customHeight="1" spans="1:49">
      <c r="A386" s="44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</row>
    <row r="387" customHeight="1" spans="1:49">
      <c r="A387" s="44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</row>
    <row r="388" customHeight="1" spans="1:49">
      <c r="A388" s="44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</row>
    <row r="389" customHeight="1" spans="1:49">
      <c r="A389" s="44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</row>
    <row r="390" customHeight="1" spans="1:49">
      <c r="A390" s="44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</row>
    <row r="391" customHeight="1" spans="1:49">
      <c r="A391" s="44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</row>
    <row r="392" customHeight="1" spans="1:49">
      <c r="A392" s="44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</row>
    <row r="393" customHeight="1" spans="1:49">
      <c r="A393" s="44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</row>
    <row r="394" customHeight="1" spans="1:49">
      <c r="A394" s="44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</row>
    <row r="395" customHeight="1" spans="1:49">
      <c r="A395" s="44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</row>
    <row r="396" customHeight="1" spans="1:49">
      <c r="A396" s="44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</row>
    <row r="397" customHeight="1" spans="1:49">
      <c r="A397" s="44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</row>
    <row r="398" customHeight="1" spans="1:49">
      <c r="A398" s="44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</row>
    <row r="399" customHeight="1" spans="1:49">
      <c r="A399" s="44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</row>
    <row r="400" customHeight="1" spans="1:49">
      <c r="A400" s="44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</row>
    <row r="401" customHeight="1" spans="1:49">
      <c r="A401" s="44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</row>
    <row r="402" customHeight="1" spans="1:49">
      <c r="A402" s="44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</row>
    <row r="403" customHeight="1" spans="1:49">
      <c r="A403" s="44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</row>
    <row r="404" customHeight="1" spans="1:49">
      <c r="A404" s="44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</row>
    <row r="405" customHeight="1" spans="1:49">
      <c r="A405" s="44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</row>
    <row r="406" customHeight="1" spans="1:49">
      <c r="A406" s="44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</row>
    <row r="407" customHeight="1" spans="1:49">
      <c r="A407" s="44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</row>
    <row r="408" customHeight="1" spans="1:49">
      <c r="A408" s="44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</row>
    <row r="409" customHeight="1" spans="1:49">
      <c r="A409" s="44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</row>
    <row r="410" customHeight="1" spans="1:49">
      <c r="A410" s="44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</row>
    <row r="411" customHeight="1" spans="1:49">
      <c r="A411" s="44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</row>
    <row r="412" customHeight="1" spans="1:49">
      <c r="A412" s="44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</row>
    <row r="413" customHeight="1" spans="1:49">
      <c r="A413" s="44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</row>
    <row r="414" customHeight="1" spans="1:49">
      <c r="A414" s="44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</row>
    <row r="415" customHeight="1" spans="1:49">
      <c r="A415" s="44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</row>
    <row r="416" customHeight="1" spans="1:49">
      <c r="A416" s="44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</row>
    <row r="417" customHeight="1" spans="1:49">
      <c r="A417" s="44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</row>
    <row r="418" customHeight="1" spans="1:49">
      <c r="A418" s="44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</row>
    <row r="419" customHeight="1" spans="1:49">
      <c r="A419" s="44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</row>
    <row r="420" customHeight="1" spans="1:49">
      <c r="A420" s="44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</row>
    <row r="421" customHeight="1" spans="1:49">
      <c r="A421" s="44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</row>
    <row r="422" customHeight="1" spans="1:49">
      <c r="A422" s="44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</row>
    <row r="423" customHeight="1" spans="1:49">
      <c r="A423" s="44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</row>
    <row r="424" customHeight="1" spans="1:49">
      <c r="A424" s="44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</row>
    <row r="425" customHeight="1" spans="1:49">
      <c r="A425" s="44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</row>
    <row r="426" customHeight="1" spans="1:49">
      <c r="A426" s="44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</row>
    <row r="427" customHeight="1" spans="1:49">
      <c r="A427" s="44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</row>
    <row r="428" customHeight="1" spans="1:49">
      <c r="A428" s="44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</row>
    <row r="429" customHeight="1" spans="1:49">
      <c r="A429" s="44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</row>
    <row r="430" customHeight="1" spans="1:49">
      <c r="A430" s="44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</row>
    <row r="431" customHeight="1" spans="1:49">
      <c r="A431" s="44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</row>
    <row r="432" customHeight="1" spans="1:49">
      <c r="A432" s="44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</row>
    <row r="433" customHeight="1" spans="1:49">
      <c r="A433" s="44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</row>
    <row r="434" customHeight="1" spans="1:49">
      <c r="A434" s="44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</row>
    <row r="435" customHeight="1" spans="1:49">
      <c r="A435" s="44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</row>
    <row r="436" customHeight="1" spans="1:49">
      <c r="A436" s="44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</row>
    <row r="437" customHeight="1" spans="1:49">
      <c r="A437" s="44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</row>
    <row r="438" customHeight="1" spans="1:49">
      <c r="A438" s="44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</row>
    <row r="439" customHeight="1" spans="1:49">
      <c r="A439" s="44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</row>
    <row r="440" customHeight="1" spans="1:49">
      <c r="A440" s="44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</row>
    <row r="441" customHeight="1" spans="1:49">
      <c r="A441" s="44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</row>
    <row r="442" customHeight="1" spans="1:49">
      <c r="A442" s="44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</row>
    <row r="443" customHeight="1" spans="1:49">
      <c r="A443" s="44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</row>
    <row r="444" customHeight="1" spans="1:49">
      <c r="A444" s="44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</row>
    <row r="445" customHeight="1" spans="1:49">
      <c r="A445" s="44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</row>
    <row r="446" customHeight="1" spans="1:49">
      <c r="A446" s="44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</row>
    <row r="447" customHeight="1" spans="1:49">
      <c r="A447" s="44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</row>
    <row r="448" customHeight="1" spans="1:49">
      <c r="A448" s="44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</row>
    <row r="449" customHeight="1" spans="1:49">
      <c r="A449" s="44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</row>
    <row r="450" customHeight="1" spans="1:49">
      <c r="A450" s="44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</row>
    <row r="451" customHeight="1" spans="1:49">
      <c r="A451" s="44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</row>
    <row r="452" customHeight="1" spans="1:49">
      <c r="A452" s="44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</row>
    <row r="453" customHeight="1" spans="1:49">
      <c r="A453" s="44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</row>
    <row r="454" customHeight="1" spans="1:49">
      <c r="A454" s="44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</row>
    <row r="455" customHeight="1" spans="1:49">
      <c r="A455" s="44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</row>
    <row r="456" customHeight="1" spans="1:49">
      <c r="A456" s="44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</row>
    <row r="457" customHeight="1" spans="1:49">
      <c r="A457" s="44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</row>
    <row r="458" customHeight="1" spans="1:49">
      <c r="A458" s="44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</row>
    <row r="459" customHeight="1" spans="1:49">
      <c r="A459" s="44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</row>
    <row r="460" customHeight="1" spans="1:49">
      <c r="A460" s="44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</row>
    <row r="461" customHeight="1" spans="1:49">
      <c r="A461" s="44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</row>
    <row r="462" customHeight="1" spans="1:49">
      <c r="A462" s="44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</row>
    <row r="463" customHeight="1" spans="1:49">
      <c r="A463" s="44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</row>
    <row r="464" customHeight="1" spans="1:49">
      <c r="A464" s="44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</row>
    <row r="465" customHeight="1" spans="1:49">
      <c r="A465" s="44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</row>
    <row r="466" customHeight="1" spans="1:49">
      <c r="A466" s="44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</row>
    <row r="467" customHeight="1" spans="1:49">
      <c r="A467" s="44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</row>
    <row r="468" customHeight="1" spans="1:49">
      <c r="A468" s="44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</row>
    <row r="469" customHeight="1" spans="1:49">
      <c r="A469" s="44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</row>
    <row r="470" customHeight="1" spans="1:49">
      <c r="A470" s="44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</row>
    <row r="471" customHeight="1" spans="1:49">
      <c r="A471" s="44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</row>
    <row r="472" customHeight="1" spans="1:49">
      <c r="A472" s="44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</row>
    <row r="473" customHeight="1" spans="1:49">
      <c r="A473" s="44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</row>
    <row r="474" customHeight="1" spans="1:49">
      <c r="A474" s="44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</row>
    <row r="475" customHeight="1" spans="1:49">
      <c r="A475" s="44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</row>
    <row r="476" customHeight="1" spans="1:49">
      <c r="A476" s="44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</row>
    <row r="477" customHeight="1" spans="1:49">
      <c r="A477" s="44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</row>
    <row r="478" customHeight="1" spans="1:49">
      <c r="A478" s="44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</row>
    <row r="479" customHeight="1" spans="1:49">
      <c r="A479" s="44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</row>
    <row r="480" customHeight="1" spans="1:49">
      <c r="A480" s="44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</row>
    <row r="481" customHeight="1" spans="1:49">
      <c r="A481" s="44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</row>
    <row r="482" customHeight="1" spans="1:49">
      <c r="A482" s="44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</row>
    <row r="483" customHeight="1" spans="1:49">
      <c r="A483" s="44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</row>
    <row r="484" customHeight="1" spans="1:49">
      <c r="A484" s="44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</row>
    <row r="485" customHeight="1" spans="1:49">
      <c r="A485" s="44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</row>
    <row r="486" customHeight="1" spans="1:49">
      <c r="A486" s="44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</row>
    <row r="487" customHeight="1" spans="1:49">
      <c r="A487" s="44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</row>
    <row r="488" customHeight="1" spans="1:49">
      <c r="A488" s="44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</row>
    <row r="489" customHeight="1" spans="1:49">
      <c r="A489" s="44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</row>
    <row r="490" customHeight="1" spans="1:49">
      <c r="A490" s="44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</row>
    <row r="491" customHeight="1" spans="1:49">
      <c r="A491" s="44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</row>
    <row r="492" customHeight="1" spans="1:49">
      <c r="A492" s="44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</row>
    <row r="493" customHeight="1" spans="1:49">
      <c r="A493" s="44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</row>
    <row r="494" customHeight="1" spans="1:49">
      <c r="A494" s="44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</row>
    <row r="495" customHeight="1" spans="1:49">
      <c r="A495" s="44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</row>
    <row r="496" customHeight="1" spans="1:49">
      <c r="A496" s="44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</row>
    <row r="497" customHeight="1" spans="1:49">
      <c r="A497" s="44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</row>
    <row r="498" customHeight="1" spans="1:49">
      <c r="A498" s="44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</row>
    <row r="499" customHeight="1" spans="1:49">
      <c r="A499" s="44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</row>
    <row r="500" customHeight="1" spans="1:49">
      <c r="A500" s="44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</row>
    <row r="501" customHeight="1" spans="1:49">
      <c r="A501" s="44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</row>
    <row r="502" customHeight="1" spans="1:49">
      <c r="A502" s="44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</row>
    <row r="503" customHeight="1" spans="1:49">
      <c r="A503" s="44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</row>
    <row r="504" customHeight="1" spans="1:49">
      <c r="A504" s="44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</row>
    <row r="505" customHeight="1" spans="1:49">
      <c r="A505" s="44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</row>
    <row r="506" customHeight="1" spans="1:49">
      <c r="A506" s="44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</row>
    <row r="507" customHeight="1" spans="1:49">
      <c r="A507" s="44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</row>
    <row r="508" customHeight="1" spans="1:49">
      <c r="A508" s="44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</row>
    <row r="509" customHeight="1" spans="1:49">
      <c r="A509" s="44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</row>
    <row r="510" customHeight="1" spans="1:49">
      <c r="A510" s="44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</row>
    <row r="511" customHeight="1" spans="1:49">
      <c r="A511" s="44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</row>
    <row r="512" customHeight="1" spans="1:49">
      <c r="A512" s="44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</row>
    <row r="513" customHeight="1" spans="1:49">
      <c r="A513" s="44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</row>
    <row r="514" customHeight="1" spans="1:49">
      <c r="A514" s="44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</row>
    <row r="515" customHeight="1" spans="1:49">
      <c r="A515" s="44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</row>
    <row r="516" customHeight="1" spans="1:49">
      <c r="A516" s="44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</row>
    <row r="517" customHeight="1" spans="1:49">
      <c r="A517" s="44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</row>
    <row r="518" customHeight="1" spans="1:49">
      <c r="A518" s="44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</row>
    <row r="519" customHeight="1" spans="1:49">
      <c r="A519" s="44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</row>
    <row r="520" customHeight="1" spans="1:49">
      <c r="A520" s="44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</row>
    <row r="521" customHeight="1" spans="1:49">
      <c r="A521" s="44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</row>
    <row r="522" customHeight="1" spans="1:49">
      <c r="A522" s="44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</row>
    <row r="523" customHeight="1" spans="1:49">
      <c r="A523" s="44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</row>
    <row r="524" customHeight="1" spans="1:49">
      <c r="A524" s="44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</row>
    <row r="525" customHeight="1" spans="1:49">
      <c r="A525" s="44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</row>
    <row r="526" customHeight="1" spans="1:49">
      <c r="A526" s="44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</row>
    <row r="527" customHeight="1" spans="1:49">
      <c r="A527" s="44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</row>
    <row r="528" customHeight="1" spans="1:49">
      <c r="A528" s="44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</row>
    <row r="529" customHeight="1" spans="1:49">
      <c r="A529" s="44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</row>
    <row r="530" customHeight="1" spans="1:49">
      <c r="A530" s="44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</row>
    <row r="531" customHeight="1" spans="1:49">
      <c r="A531" s="44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</row>
    <row r="532" customHeight="1" spans="1:49">
      <c r="A532" s="44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</row>
    <row r="533" customHeight="1" spans="1:49">
      <c r="A533" s="44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</row>
    <row r="534" customHeight="1" spans="1:49">
      <c r="A534" s="44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</row>
    <row r="535" customHeight="1" spans="1:49">
      <c r="A535" s="44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</row>
    <row r="536" customHeight="1" spans="1:49">
      <c r="A536" s="44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</row>
    <row r="537" customHeight="1" spans="1:49">
      <c r="A537" s="44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</row>
    <row r="538" customHeight="1" spans="1:49">
      <c r="A538" s="44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</row>
    <row r="539" customHeight="1" spans="1:49">
      <c r="A539" s="44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</row>
    <row r="540" customHeight="1" spans="1:49">
      <c r="A540" s="44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</row>
    <row r="541" customHeight="1" spans="1:49">
      <c r="A541" s="44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</row>
    <row r="542" customHeight="1" spans="1:49">
      <c r="A542" s="44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</row>
    <row r="543" customHeight="1" spans="1:49">
      <c r="A543" s="44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</row>
    <row r="544" customHeight="1" spans="1:49">
      <c r="A544" s="44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</row>
    <row r="545" customHeight="1" spans="1:49">
      <c r="A545" s="44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</row>
    <row r="546" customHeight="1" spans="1:49">
      <c r="A546" s="44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</row>
    <row r="547" customHeight="1" spans="1:49">
      <c r="A547" s="44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</row>
    <row r="548" customHeight="1" spans="1:49">
      <c r="A548" s="44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</row>
    <row r="549" customHeight="1" spans="1:49">
      <c r="A549" s="44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</row>
    <row r="550" customHeight="1" spans="1:49">
      <c r="A550" s="44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</row>
    <row r="551" customHeight="1" spans="1:49">
      <c r="A551" s="44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</row>
    <row r="552" customHeight="1" spans="1:49">
      <c r="A552" s="44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</row>
    <row r="553" customHeight="1" spans="1:49">
      <c r="A553" s="44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</row>
    <row r="554" customHeight="1" spans="1:49">
      <c r="A554" s="44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</row>
    <row r="555" customHeight="1" spans="1:49">
      <c r="A555" s="44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</row>
    <row r="556" customHeight="1" spans="1:49">
      <c r="A556" s="44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</row>
    <row r="557" customHeight="1" spans="1:49">
      <c r="A557" s="44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</row>
    <row r="558" customHeight="1" spans="1:49">
      <c r="A558" s="44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</row>
    <row r="559" customHeight="1" spans="1:49">
      <c r="A559" s="44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</row>
    <row r="560" customHeight="1" spans="1:49">
      <c r="A560" s="44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</row>
    <row r="561" customHeight="1" spans="1:49">
      <c r="A561" s="44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</row>
    <row r="562" customHeight="1" spans="1:49">
      <c r="A562" s="44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</row>
    <row r="563" customHeight="1" spans="1:49">
      <c r="A563" s="44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</row>
    <row r="564" customHeight="1" spans="1:49">
      <c r="A564" s="44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</row>
    <row r="565" customHeight="1" spans="1:49">
      <c r="A565" s="44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</row>
    <row r="566" customHeight="1" spans="1:49">
      <c r="A566" s="44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</row>
    <row r="567" customHeight="1" spans="1:49">
      <c r="A567" s="44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</row>
    <row r="568" customHeight="1" spans="1:49">
      <c r="A568" s="44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</row>
    <row r="569" customHeight="1" spans="1:49">
      <c r="A569" s="44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</row>
    <row r="570" customHeight="1" spans="1:49">
      <c r="A570" s="44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</row>
    <row r="571" customHeight="1" spans="1:49">
      <c r="A571" s="44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</row>
    <row r="572" customHeight="1" spans="1:49">
      <c r="A572" s="44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</row>
    <row r="573" customHeight="1" spans="1:49">
      <c r="A573" s="44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</row>
    <row r="574" customHeight="1" spans="1:49">
      <c r="A574" s="44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</row>
    <row r="575" customHeight="1" spans="1:49">
      <c r="A575" s="44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</row>
    <row r="576" customHeight="1" spans="1:49">
      <c r="A576" s="44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</row>
    <row r="577" customHeight="1" spans="1:49">
      <c r="A577" s="44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</row>
    <row r="578" customHeight="1" spans="1:49">
      <c r="A578" s="44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</row>
    <row r="579" customHeight="1" spans="1:49">
      <c r="A579" s="44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</row>
    <row r="580" customHeight="1" spans="1:49">
      <c r="A580" s="44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</row>
    <row r="581" customHeight="1" spans="1:49">
      <c r="A581" s="44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</row>
    <row r="582" customHeight="1" spans="1:49">
      <c r="A582" s="44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</row>
    <row r="583" customHeight="1" spans="1:49">
      <c r="A583" s="44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</row>
    <row r="584" customHeight="1" spans="1:49">
      <c r="A584" s="44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</row>
    <row r="585" customHeight="1" spans="1:49">
      <c r="A585" s="44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</row>
    <row r="586" customHeight="1" spans="1:49">
      <c r="A586" s="44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</row>
    <row r="587" customHeight="1" spans="1:49">
      <c r="A587" s="44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</row>
    <row r="588" customHeight="1" spans="1:49">
      <c r="A588" s="44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</row>
    <row r="589" customHeight="1" spans="1:49">
      <c r="A589" s="44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</row>
    <row r="590" customHeight="1" spans="1:49">
      <c r="A590" s="44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</row>
    <row r="591" customHeight="1" spans="1:49">
      <c r="A591" s="44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</row>
    <row r="592" customHeight="1" spans="1:49">
      <c r="A592" s="44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</row>
    <row r="593" customHeight="1" spans="1:49">
      <c r="A593" s="44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</row>
    <row r="594" customHeight="1" spans="1:49">
      <c r="A594" s="44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</row>
    <row r="595" customHeight="1" spans="1:49">
      <c r="A595" s="44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</row>
    <row r="596" customHeight="1" spans="1:49">
      <c r="A596" s="44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</row>
    <row r="597" customHeight="1" spans="1:49">
      <c r="A597" s="44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</row>
    <row r="598" customHeight="1" spans="1:49">
      <c r="A598" s="44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</row>
    <row r="599" customHeight="1" spans="1:49">
      <c r="A599" s="44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</row>
    <row r="600" customHeight="1" spans="1:49">
      <c r="A600" s="44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</row>
    <row r="601" customHeight="1" spans="1:49">
      <c r="A601" s="44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</row>
    <row r="602" customHeight="1" spans="1:49">
      <c r="A602" s="44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</row>
    <row r="603" customHeight="1" spans="1:49">
      <c r="A603" s="44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</row>
    <row r="604" customHeight="1" spans="1:49">
      <c r="A604" s="44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</row>
    <row r="605" customHeight="1" spans="1:49">
      <c r="A605" s="44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</row>
    <row r="606" customHeight="1" spans="1:49">
      <c r="A606" s="44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</row>
    <row r="607" customHeight="1" spans="1:49">
      <c r="A607" s="44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</row>
    <row r="608" customHeight="1" spans="1:49">
      <c r="A608" s="44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</row>
    <row r="609" customHeight="1" spans="1:49">
      <c r="A609" s="44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</row>
    <row r="610" customHeight="1" spans="1:49">
      <c r="A610" s="44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</row>
    <row r="611" customHeight="1" spans="1:49">
      <c r="A611" s="44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</row>
    <row r="612" customHeight="1" spans="1:49">
      <c r="A612" s="44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</row>
    <row r="613" customHeight="1" spans="1:49">
      <c r="A613" s="44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</row>
    <row r="614" customHeight="1" spans="1:49">
      <c r="A614" s="44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</row>
    <row r="615" customHeight="1" spans="1:49">
      <c r="A615" s="44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</row>
    <row r="616" customHeight="1" spans="1:49">
      <c r="A616" s="44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</row>
    <row r="617" customHeight="1" spans="1:49">
      <c r="A617" s="44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</row>
    <row r="618" customHeight="1" spans="1:49">
      <c r="A618" s="44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</row>
    <row r="619" customHeight="1" spans="1:49">
      <c r="A619" s="44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</row>
    <row r="620" customHeight="1" spans="1:49">
      <c r="A620" s="44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</row>
    <row r="621" customHeight="1" spans="1:49">
      <c r="A621" s="44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</row>
    <row r="622" customHeight="1" spans="1:49">
      <c r="A622" s="44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</row>
    <row r="623" customHeight="1" spans="1:49">
      <c r="A623" s="44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</row>
    <row r="624" customHeight="1" spans="1:49">
      <c r="A624" s="44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</row>
    <row r="625" customHeight="1" spans="1:49">
      <c r="A625" s="44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</row>
    <row r="626" customHeight="1" spans="1:49">
      <c r="A626" s="44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</row>
    <row r="627" customHeight="1" spans="1:49">
      <c r="A627" s="44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</row>
    <row r="628" customHeight="1" spans="1:49">
      <c r="A628" s="44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</row>
    <row r="629" customHeight="1" spans="1:49">
      <c r="A629" s="44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</row>
    <row r="630" customHeight="1" spans="1:49">
      <c r="A630" s="44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</row>
    <row r="631" customHeight="1" spans="1:49">
      <c r="A631" s="44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</row>
    <row r="632" customHeight="1" spans="1:49">
      <c r="A632" s="44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</row>
    <row r="633" customHeight="1" spans="1:49">
      <c r="A633" s="44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</row>
    <row r="634" customHeight="1" spans="1:49">
      <c r="A634" s="44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</row>
    <row r="635" customHeight="1" spans="1:49">
      <c r="A635" s="44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</row>
    <row r="636" customHeight="1" spans="1:49">
      <c r="A636" s="44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</row>
    <row r="637" customHeight="1" spans="1:49">
      <c r="A637" s="44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</row>
    <row r="638" customHeight="1" spans="1:49">
      <c r="A638" s="44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</row>
    <row r="639" customHeight="1" spans="1:49">
      <c r="A639" s="44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</row>
    <row r="640" customHeight="1" spans="1:49">
      <c r="A640" s="44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</row>
    <row r="641" customHeight="1" spans="1:49">
      <c r="A641" s="44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</row>
    <row r="642" customHeight="1" spans="1:49">
      <c r="A642" s="44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</row>
    <row r="643" customHeight="1" spans="1:49">
      <c r="A643" s="44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</row>
    <row r="644" customHeight="1" spans="1:49">
      <c r="A644" s="44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</row>
    <row r="645" customHeight="1" spans="1:49">
      <c r="A645" s="44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</row>
    <row r="646" customHeight="1" spans="1:49">
      <c r="A646" s="44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</row>
    <row r="647" customHeight="1" spans="1:49">
      <c r="A647" s="44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</row>
    <row r="648" customHeight="1" spans="1:49">
      <c r="A648" s="44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</row>
    <row r="649" customHeight="1" spans="1:49">
      <c r="A649" s="44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</row>
    <row r="650" customHeight="1" spans="1:49">
      <c r="A650" s="44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</row>
    <row r="651" customHeight="1" spans="1:49">
      <c r="A651" s="44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</row>
    <row r="652" customHeight="1" spans="1:49">
      <c r="A652" s="44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</row>
    <row r="653" customHeight="1" spans="1:49">
      <c r="A653" s="44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</row>
    <row r="654" customHeight="1" spans="1:49">
      <c r="A654" s="44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</row>
    <row r="655" customHeight="1" spans="1:49">
      <c r="A655" s="44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</row>
    <row r="656" customHeight="1" spans="1:49">
      <c r="A656" s="44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</row>
    <row r="657" customHeight="1" spans="1:49">
      <c r="A657" s="44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</row>
    <row r="658" customHeight="1" spans="1:49">
      <c r="A658" s="44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</row>
    <row r="659" customHeight="1" spans="1:49">
      <c r="A659" s="44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</row>
    <row r="660" customHeight="1" spans="1:49">
      <c r="A660" s="44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</row>
    <row r="661" customHeight="1" spans="1:49">
      <c r="A661" s="44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</row>
    <row r="662" customHeight="1" spans="1:49">
      <c r="A662" s="44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</row>
    <row r="663" customHeight="1" spans="1:49">
      <c r="A663" s="44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</row>
    <row r="664" customHeight="1" spans="1:49">
      <c r="A664" s="44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</row>
    <row r="665" customHeight="1" spans="1:49">
      <c r="A665" s="44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</row>
    <row r="666" customHeight="1" spans="1:49">
      <c r="A666" s="44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</row>
    <row r="667" customHeight="1" spans="1:49">
      <c r="A667" s="44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</row>
    <row r="668" customHeight="1" spans="1:49">
      <c r="A668" s="44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</row>
    <row r="669" customHeight="1" spans="1:49">
      <c r="A669" s="44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</row>
    <row r="670" customHeight="1" spans="1:49">
      <c r="A670" s="44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</row>
    <row r="671" customHeight="1" spans="1:49">
      <c r="A671" s="44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</row>
    <row r="672" customHeight="1" spans="1:49">
      <c r="A672" s="44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</row>
    <row r="673" customHeight="1" spans="1:49">
      <c r="A673" s="44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</row>
    <row r="674" customHeight="1" spans="1:49">
      <c r="A674" s="44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</row>
    <row r="675" customHeight="1" spans="1:49">
      <c r="A675" s="44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</row>
    <row r="676" customHeight="1" spans="1:49">
      <c r="A676" s="44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</row>
    <row r="677" customHeight="1" spans="1:49">
      <c r="A677" s="44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</row>
    <row r="678" customHeight="1" spans="1:49">
      <c r="A678" s="44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</row>
    <row r="679" customHeight="1" spans="1:49">
      <c r="A679" s="44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</row>
    <row r="680" customHeight="1" spans="1:49">
      <c r="A680" s="44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</row>
    <row r="681" customHeight="1" spans="1:49">
      <c r="A681" s="44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</row>
    <row r="682" customHeight="1" spans="1:49">
      <c r="A682" s="44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</row>
    <row r="683" customHeight="1" spans="1:49">
      <c r="A683" s="44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</row>
    <row r="684" customHeight="1" spans="1:49">
      <c r="A684" s="44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</row>
    <row r="685" customHeight="1" spans="1:49">
      <c r="A685" s="44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</row>
    <row r="686" customHeight="1" spans="1:49">
      <c r="A686" s="44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</row>
    <row r="687" customHeight="1" spans="1:49">
      <c r="A687" s="44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</row>
    <row r="688" customHeight="1" spans="1:49">
      <c r="A688" s="44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</row>
    <row r="689" customHeight="1" spans="1:49">
      <c r="A689" s="44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</row>
    <row r="690" customHeight="1" spans="1:49">
      <c r="A690" s="44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</row>
    <row r="691" customHeight="1" spans="1:49">
      <c r="A691" s="44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</row>
    <row r="692" customHeight="1" spans="1:49">
      <c r="A692" s="44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</row>
    <row r="693" customHeight="1" spans="1:49">
      <c r="A693" s="44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</row>
    <row r="694" customHeight="1" spans="1:49">
      <c r="A694" s="44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</row>
    <row r="695" customHeight="1" spans="1:49">
      <c r="A695" s="44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</row>
    <row r="696" customHeight="1" spans="1:49">
      <c r="A696" s="44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</row>
    <row r="697" customHeight="1" spans="1:49">
      <c r="A697" s="44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</row>
    <row r="698" customHeight="1" spans="1:49">
      <c r="A698" s="44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</row>
    <row r="699" customHeight="1" spans="1:49">
      <c r="A699" s="44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</row>
    <row r="700" customHeight="1" spans="1:49">
      <c r="A700" s="44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</row>
    <row r="701" customHeight="1" spans="1:49">
      <c r="A701" s="44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</row>
    <row r="702" customHeight="1" spans="1:49">
      <c r="A702" s="44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</row>
    <row r="703" customHeight="1" spans="1:49">
      <c r="A703" s="44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</row>
    <row r="704" customHeight="1" spans="1:49">
      <c r="A704" s="44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</row>
    <row r="705" customHeight="1" spans="1:49">
      <c r="A705" s="44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</row>
    <row r="706" customHeight="1" spans="1:49">
      <c r="A706" s="44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</row>
    <row r="707" customHeight="1" spans="1:49">
      <c r="A707" s="44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</row>
    <row r="708" customHeight="1" spans="1:49">
      <c r="A708" s="44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</row>
    <row r="709" customHeight="1" spans="1:49">
      <c r="A709" s="44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</row>
    <row r="710" customHeight="1" spans="1:49">
      <c r="A710" s="44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</row>
    <row r="711" customHeight="1" spans="1:49">
      <c r="A711" s="44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</row>
    <row r="712" customHeight="1" spans="1:49">
      <c r="A712" s="44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</row>
    <row r="713" customHeight="1" spans="1:49">
      <c r="A713" s="44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</row>
    <row r="714" customHeight="1" spans="1:49">
      <c r="A714" s="44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</row>
    <row r="715" customHeight="1" spans="1:49">
      <c r="A715" s="44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</row>
    <row r="716" customHeight="1" spans="1:49">
      <c r="A716" s="44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</row>
    <row r="717" customHeight="1" spans="1:49">
      <c r="A717" s="44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</row>
    <row r="718" customHeight="1" spans="1:49">
      <c r="A718" s="44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</row>
    <row r="719" customHeight="1" spans="1:49">
      <c r="A719" s="44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</row>
    <row r="720" customHeight="1" spans="1:49">
      <c r="A720" s="44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</row>
    <row r="721" customHeight="1" spans="1:49">
      <c r="A721" s="44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</row>
    <row r="722" customHeight="1" spans="1:49">
      <c r="A722" s="44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</row>
    <row r="723" customHeight="1" spans="1:49">
      <c r="A723" s="44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</row>
    <row r="724" customHeight="1" spans="1:49">
      <c r="A724" s="44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</row>
    <row r="725" customHeight="1" spans="1:49">
      <c r="A725" s="44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</row>
    <row r="726" customHeight="1" spans="1:49">
      <c r="A726" s="44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</row>
    <row r="727" customHeight="1" spans="1:49">
      <c r="A727" s="44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</row>
    <row r="728" customHeight="1" spans="1:49">
      <c r="A728" s="44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</row>
    <row r="729" customHeight="1" spans="1:49">
      <c r="A729" s="44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</row>
    <row r="730" customHeight="1" spans="1:49">
      <c r="A730" s="44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</row>
    <row r="731" customHeight="1" spans="1:49">
      <c r="A731" s="44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</row>
    <row r="732" customHeight="1" spans="1:49">
      <c r="A732" s="44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</row>
    <row r="733" customHeight="1" spans="1:49">
      <c r="A733" s="44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</row>
    <row r="734" customHeight="1" spans="1:49">
      <c r="A734" s="44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</row>
    <row r="735" customHeight="1" spans="1:49">
      <c r="A735" s="44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</row>
    <row r="736" customHeight="1" spans="1:49">
      <c r="A736" s="44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</row>
    <row r="737" customHeight="1" spans="1:49">
      <c r="A737" s="44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</row>
    <row r="738" customHeight="1" spans="1:49">
      <c r="A738" s="44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</row>
    <row r="739" customHeight="1" spans="1:49">
      <c r="A739" s="44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</row>
    <row r="740" customHeight="1" spans="1:49">
      <c r="A740" s="44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</row>
    <row r="741" customHeight="1" spans="1:49">
      <c r="A741" s="44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</row>
    <row r="742" customHeight="1" spans="1:49">
      <c r="A742" s="44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</row>
    <row r="743" customHeight="1" spans="1:49">
      <c r="A743" s="44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</row>
    <row r="744" customHeight="1" spans="1:49">
      <c r="A744" s="44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</row>
    <row r="745" customHeight="1" spans="1:49">
      <c r="A745" s="44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</row>
    <row r="746" customHeight="1" spans="1:49">
      <c r="A746" s="44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</row>
    <row r="747" customHeight="1" spans="1:49">
      <c r="A747" s="44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</row>
    <row r="748" customHeight="1" spans="1:49">
      <c r="A748" s="44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</row>
    <row r="749" customHeight="1" spans="1:49">
      <c r="A749" s="44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</row>
    <row r="750" customHeight="1" spans="1:49">
      <c r="A750" s="44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</row>
    <row r="751" customHeight="1" spans="1:49">
      <c r="A751" s="44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</row>
    <row r="752" customHeight="1" spans="1:49">
      <c r="A752" s="44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</row>
    <row r="753" customHeight="1" spans="1:49">
      <c r="A753" s="44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</row>
    <row r="754" customHeight="1" spans="1:49">
      <c r="A754" s="44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</row>
    <row r="755" customHeight="1" spans="1:49">
      <c r="A755" s="44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</row>
    <row r="756" customHeight="1" spans="1:49">
      <c r="A756" s="44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</row>
    <row r="757" customHeight="1" spans="1:49">
      <c r="A757" s="44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</row>
    <row r="758" customHeight="1" spans="1:49">
      <c r="A758" s="44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</row>
    <row r="759" customHeight="1" spans="1:49">
      <c r="A759" s="44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</row>
    <row r="760" customHeight="1" spans="1:49">
      <c r="A760" s="44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</row>
    <row r="761" customHeight="1" spans="1:49">
      <c r="A761" s="44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</row>
    <row r="762" customHeight="1" spans="1:49">
      <c r="A762" s="44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</row>
    <row r="763" customHeight="1" spans="1:49">
      <c r="A763" s="44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</row>
    <row r="764" customHeight="1" spans="1:49">
      <c r="A764" s="44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</row>
    <row r="765" customHeight="1" spans="1:49">
      <c r="A765" s="44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</row>
    <row r="766" customHeight="1" spans="1:49">
      <c r="A766" s="44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</row>
    <row r="767" customHeight="1" spans="1:49">
      <c r="A767" s="44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</row>
    <row r="768" customHeight="1" spans="1:49">
      <c r="A768" s="44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</row>
    <row r="769" customHeight="1" spans="1:49">
      <c r="A769" s="44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</row>
    <row r="770" customHeight="1" spans="1:49">
      <c r="A770" s="44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</row>
    <row r="771" customHeight="1" spans="1:49">
      <c r="A771" s="44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</row>
    <row r="772" customHeight="1" spans="1:49">
      <c r="A772" s="44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</row>
    <row r="773" customHeight="1" spans="1:49">
      <c r="A773" s="44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</row>
    <row r="774" customHeight="1" spans="1:49">
      <c r="A774" s="44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</row>
    <row r="775" customHeight="1" spans="1:49">
      <c r="A775" s="44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</row>
    <row r="776" customHeight="1" spans="1:49">
      <c r="A776" s="44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</row>
    <row r="777" customHeight="1" spans="1:49">
      <c r="A777" s="44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</row>
    <row r="778" customHeight="1" spans="1:49">
      <c r="A778" s="44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</row>
    <row r="779" customHeight="1" spans="1:49">
      <c r="A779" s="44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</row>
    <row r="780" customHeight="1" spans="1:49">
      <c r="A780" s="44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</row>
    <row r="781" customHeight="1" spans="1:49">
      <c r="A781" s="44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</row>
    <row r="782" customHeight="1" spans="1:49">
      <c r="A782" s="44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</row>
    <row r="783" customHeight="1" spans="1:49">
      <c r="A783" s="44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</row>
    <row r="784" customHeight="1" spans="1:49">
      <c r="A784" s="44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</row>
    <row r="785" customHeight="1" spans="1:49">
      <c r="A785" s="44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</row>
    <row r="786" customHeight="1" spans="1:49">
      <c r="A786" s="44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</row>
    <row r="787" customHeight="1" spans="1:49">
      <c r="A787" s="44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</row>
    <row r="788" customHeight="1" spans="1:49">
      <c r="A788" s="44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</row>
    <row r="789" customHeight="1" spans="1:49">
      <c r="A789" s="44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</row>
    <row r="790" customHeight="1" spans="1:49">
      <c r="A790" s="44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</row>
    <row r="791" customHeight="1" spans="1:49">
      <c r="A791" s="44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</row>
    <row r="792" customHeight="1" spans="1:49">
      <c r="A792" s="44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</row>
    <row r="793" customHeight="1" spans="1:49">
      <c r="A793" s="44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</row>
    <row r="794" customHeight="1" spans="1:49">
      <c r="A794" s="44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</row>
    <row r="795" customHeight="1" spans="1:49">
      <c r="A795" s="44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</row>
    <row r="796" customHeight="1" spans="1:49">
      <c r="A796" s="44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</row>
    <row r="797" customHeight="1" spans="1:49">
      <c r="A797" s="44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</row>
    <row r="798" customHeight="1" spans="1:49">
      <c r="A798" s="44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</row>
    <row r="799" customHeight="1" spans="1:49">
      <c r="A799" s="44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</row>
    <row r="800" customHeight="1" spans="1:49">
      <c r="A800" s="44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</row>
    <row r="801" customHeight="1" spans="1:49">
      <c r="A801" s="44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</row>
    <row r="802" customHeight="1" spans="1:49">
      <c r="A802" s="44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</row>
    <row r="803" customHeight="1" spans="1:49">
      <c r="A803" s="44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</row>
    <row r="804" customHeight="1" spans="1:49">
      <c r="A804" s="44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</row>
    <row r="805" customHeight="1" spans="1:49">
      <c r="A805" s="44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</row>
    <row r="806" customHeight="1" spans="1:49">
      <c r="A806" s="44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</row>
    <row r="807" customHeight="1" spans="1:49">
      <c r="A807" s="44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</row>
    <row r="808" customHeight="1" spans="1:49">
      <c r="A808" s="44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</row>
    <row r="809" customHeight="1" spans="1:49">
      <c r="A809" s="44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</row>
    <row r="810" customHeight="1" spans="1:49">
      <c r="A810" s="44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</row>
    <row r="811" customHeight="1" spans="1:49">
      <c r="A811" s="44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</row>
    <row r="812" customHeight="1" spans="1:49">
      <c r="A812" s="44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</row>
    <row r="813" customHeight="1" spans="1:49">
      <c r="A813" s="44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</row>
    <row r="814" customHeight="1" spans="1:49">
      <c r="A814" s="44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</row>
    <row r="815" customHeight="1" spans="1:49">
      <c r="A815" s="44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</row>
    <row r="816" customHeight="1" spans="1:49">
      <c r="A816" s="44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</row>
    <row r="817" customHeight="1" spans="1:49">
      <c r="A817" s="44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</row>
    <row r="818" customHeight="1" spans="1:49">
      <c r="A818" s="44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</row>
    <row r="819" customHeight="1" spans="1:49">
      <c r="A819" s="44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</row>
    <row r="820" customHeight="1" spans="1:49">
      <c r="A820" s="44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</row>
    <row r="821" customHeight="1" spans="1:49">
      <c r="A821" s="44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</row>
    <row r="822" customHeight="1" spans="1:49">
      <c r="A822" s="44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</row>
    <row r="823" customHeight="1" spans="1:49">
      <c r="A823" s="44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</row>
    <row r="824" customHeight="1" spans="1:49">
      <c r="A824" s="44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</row>
    <row r="825" customHeight="1" spans="1:49">
      <c r="A825" s="44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</row>
    <row r="826" customHeight="1" spans="1:49">
      <c r="A826" s="44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</row>
    <row r="827" customHeight="1" spans="1:49">
      <c r="A827" s="44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</row>
    <row r="828" customHeight="1" spans="1:49">
      <c r="A828" s="44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</row>
    <row r="829" customHeight="1" spans="1:49">
      <c r="A829" s="44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</row>
    <row r="830" customHeight="1" spans="1:49">
      <c r="A830" s="44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</row>
    <row r="831" customHeight="1" spans="1:49">
      <c r="A831" s="44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</row>
    <row r="832" customHeight="1" spans="1:49">
      <c r="A832" s="44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</row>
    <row r="833" customHeight="1" spans="1:49">
      <c r="A833" s="44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</row>
    <row r="834" customHeight="1" spans="1:49">
      <c r="A834" s="44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</row>
    <row r="835" customHeight="1" spans="1:49">
      <c r="A835" s="44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</row>
    <row r="836" customHeight="1" spans="1:49">
      <c r="A836" s="44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</row>
    <row r="837" customHeight="1" spans="1:49">
      <c r="A837" s="44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</row>
    <row r="838" customHeight="1" spans="1:49">
      <c r="A838" s="44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</row>
    <row r="839" customHeight="1" spans="1:49">
      <c r="A839" s="44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</row>
    <row r="840" customHeight="1" spans="1:49">
      <c r="A840" s="44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</row>
    <row r="841" customHeight="1" spans="1:49">
      <c r="A841" s="44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</row>
    <row r="842" customHeight="1" spans="1:49">
      <c r="A842" s="44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</row>
    <row r="843" customHeight="1" spans="1:49">
      <c r="A843" s="44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</row>
    <row r="844" customHeight="1" spans="1:49">
      <c r="A844" s="44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</row>
    <row r="845" customHeight="1" spans="1:49">
      <c r="A845" s="44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</row>
    <row r="846" customHeight="1" spans="1:49">
      <c r="A846" s="44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</row>
    <row r="847" customHeight="1" spans="1:49">
      <c r="A847" s="44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</row>
    <row r="848" customHeight="1" spans="1:49">
      <c r="A848" s="44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</row>
    <row r="849" customHeight="1" spans="1:49">
      <c r="A849" s="44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</row>
    <row r="850" customHeight="1" spans="1:49">
      <c r="A850" s="44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</row>
    <row r="851" customHeight="1" spans="1:49">
      <c r="A851" s="44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</row>
    <row r="852" customHeight="1" spans="1:49">
      <c r="A852" s="44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</row>
    <row r="853" customHeight="1" spans="1:49">
      <c r="A853" s="44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</row>
    <row r="854" customHeight="1" spans="1:49">
      <c r="A854" s="44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</row>
    <row r="855" customHeight="1" spans="1:49">
      <c r="A855" s="44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</row>
    <row r="856" customHeight="1" spans="1:49">
      <c r="A856" s="44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</row>
    <row r="857" customHeight="1" spans="1:49">
      <c r="A857" s="44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</row>
    <row r="858" customHeight="1" spans="1:49">
      <c r="A858" s="44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</row>
    <row r="859" customHeight="1" spans="1:49">
      <c r="A859" s="44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</row>
    <row r="860" customHeight="1" spans="1:49">
      <c r="A860" s="44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</row>
    <row r="861" customHeight="1" spans="1:49">
      <c r="A861" s="44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</row>
    <row r="862" customHeight="1" spans="1:49">
      <c r="A862" s="44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</row>
    <row r="863" customHeight="1" spans="1:49">
      <c r="A863" s="44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</row>
    <row r="864" customHeight="1" spans="1:49">
      <c r="A864" s="44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</row>
    <row r="865" customHeight="1" spans="1:49">
      <c r="A865" s="44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</row>
    <row r="866" customHeight="1" spans="1:49">
      <c r="A866" s="44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</row>
    <row r="867" customHeight="1" spans="1:49">
      <c r="A867" s="44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</row>
    <row r="868" customHeight="1" spans="1:49">
      <c r="A868" s="44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</row>
    <row r="869" customHeight="1" spans="1:49">
      <c r="A869" s="44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</row>
    <row r="870" customHeight="1" spans="1:49">
      <c r="A870" s="44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</row>
    <row r="871" customHeight="1" spans="1:49">
      <c r="A871" s="44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</row>
    <row r="872" customHeight="1" spans="1:49">
      <c r="A872" s="44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</row>
    <row r="873" customHeight="1" spans="1:49">
      <c r="A873" s="44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</row>
    <row r="874" customHeight="1" spans="1:49">
      <c r="A874" s="44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</row>
    <row r="875" customHeight="1" spans="1:49">
      <c r="A875" s="44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</row>
    <row r="876" customHeight="1" spans="1:49">
      <c r="A876" s="44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</row>
    <row r="877" customHeight="1" spans="1:49">
      <c r="A877" s="44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</row>
    <row r="878" customHeight="1" spans="1:49">
      <c r="A878" s="44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</row>
    <row r="879" customHeight="1" spans="1:49">
      <c r="A879" s="44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</row>
    <row r="880" customHeight="1" spans="1:49">
      <c r="A880" s="44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</row>
    <row r="881" customHeight="1" spans="1:49">
      <c r="A881" s="44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</row>
    <row r="882" customHeight="1" spans="1:49">
      <c r="A882" s="44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</row>
    <row r="883" customHeight="1" spans="1:49">
      <c r="A883" s="44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</row>
    <row r="884" customHeight="1" spans="1:49">
      <c r="A884" s="44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</row>
    <row r="885" customHeight="1" spans="1:49">
      <c r="A885" s="44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</row>
    <row r="886" customHeight="1" spans="1:49">
      <c r="A886" s="44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</row>
    <row r="887" customHeight="1" spans="1:49">
      <c r="A887" s="44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</row>
    <row r="888" customHeight="1" spans="1:49">
      <c r="A888" s="44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</row>
    <row r="889" customHeight="1" spans="1:49">
      <c r="A889" s="44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</row>
    <row r="890" customHeight="1" spans="1:49">
      <c r="A890" s="44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</row>
    <row r="891" customHeight="1" spans="1:49">
      <c r="A891" s="44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</row>
    <row r="892" customHeight="1" spans="1:49">
      <c r="A892" s="44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</row>
    <row r="893" customHeight="1" spans="1:49">
      <c r="A893" s="44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</row>
    <row r="894" customHeight="1" spans="1:49">
      <c r="A894" s="44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</row>
    <row r="895" customHeight="1" spans="1:49">
      <c r="A895" s="44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</row>
    <row r="896" customHeight="1" spans="1:49">
      <c r="A896" s="44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</row>
    <row r="897" customHeight="1" spans="1:49">
      <c r="A897" s="44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</row>
    <row r="898" customHeight="1" spans="1:49">
      <c r="A898" s="44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</row>
    <row r="899" customHeight="1" spans="1:49">
      <c r="A899" s="44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</row>
    <row r="900" customHeight="1" spans="1:49">
      <c r="A900" s="44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</row>
    <row r="901" customHeight="1" spans="1:49">
      <c r="A901" s="44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</row>
    <row r="902" customHeight="1" spans="1:49">
      <c r="A902" s="44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</row>
    <row r="903" customHeight="1" spans="1:49">
      <c r="A903" s="44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</row>
    <row r="904" customHeight="1" spans="1:49">
      <c r="A904" s="44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</row>
    <row r="905" customHeight="1" spans="1:49">
      <c r="A905" s="44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</row>
    <row r="906" customHeight="1" spans="1:49">
      <c r="A906" s="44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</row>
    <row r="907" customHeight="1" spans="1:49">
      <c r="A907" s="44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</row>
    <row r="908" customHeight="1" spans="1:49">
      <c r="A908" s="44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</row>
    <row r="909" customHeight="1" spans="1:49">
      <c r="A909" s="44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</row>
    <row r="910" customHeight="1" spans="1:49">
      <c r="A910" s="44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</row>
    <row r="911" customHeight="1" spans="1:49">
      <c r="A911" s="44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</row>
    <row r="912" customHeight="1" spans="1:49">
      <c r="A912" s="44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</row>
    <row r="913" customHeight="1" spans="1:49">
      <c r="A913" s="44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</row>
    <row r="914" customHeight="1" spans="1:49">
      <c r="A914" s="44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</row>
    <row r="915" customHeight="1" spans="1:49">
      <c r="A915" s="44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</row>
    <row r="916" customHeight="1" spans="1:49">
      <c r="A916" s="44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</row>
    <row r="917" customHeight="1" spans="1:49">
      <c r="A917" s="44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</row>
    <row r="918" customHeight="1" spans="1:49">
      <c r="A918" s="44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</row>
    <row r="919" customHeight="1" spans="1:49">
      <c r="A919" s="44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</row>
    <row r="920" customHeight="1" spans="1:49">
      <c r="A920" s="44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</row>
    <row r="921" customHeight="1" spans="1:49">
      <c r="A921" s="44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</row>
    <row r="922" customHeight="1" spans="1:49">
      <c r="A922" s="44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</row>
    <row r="923" customHeight="1" spans="1:49">
      <c r="A923" s="44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</row>
    <row r="924" customHeight="1" spans="1:49">
      <c r="A924" s="44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</row>
    <row r="925" customHeight="1" spans="1:49">
      <c r="A925" s="44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</row>
    <row r="926" customHeight="1" spans="1:49">
      <c r="A926" s="44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</row>
    <row r="927" customHeight="1" spans="1:49">
      <c r="A927" s="44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</row>
    <row r="928" customHeight="1" spans="1:49">
      <c r="A928" s="44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</row>
    <row r="929" customHeight="1" spans="1:49">
      <c r="A929" s="44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</row>
    <row r="930" customHeight="1" spans="1:49">
      <c r="A930" s="44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</row>
    <row r="931" customHeight="1" spans="1:49">
      <c r="A931" s="44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</row>
    <row r="932" customHeight="1" spans="1:49">
      <c r="A932" s="44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</row>
    <row r="933" customHeight="1" spans="1:49">
      <c r="A933" s="44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</row>
    <row r="934" customHeight="1" spans="1:49">
      <c r="A934" s="44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</row>
    <row r="935" customHeight="1" spans="1:49">
      <c r="A935" s="44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</row>
    <row r="936" customHeight="1" spans="1:49">
      <c r="A936" s="44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</row>
    <row r="937" customHeight="1" spans="1:49">
      <c r="A937" s="44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</row>
    <row r="938" customHeight="1" spans="1:49">
      <c r="A938" s="44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</row>
    <row r="939" customHeight="1" spans="1:49">
      <c r="A939" s="44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</row>
    <row r="940" customHeight="1" spans="1:49">
      <c r="A940" s="44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</row>
    <row r="941" customHeight="1" spans="1:49">
      <c r="A941" s="44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</row>
    <row r="942" customHeight="1" spans="1:49">
      <c r="A942" s="44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</row>
    <row r="943" customHeight="1" spans="1:49">
      <c r="A943" s="44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</row>
    <row r="944" customHeight="1" spans="1:49">
      <c r="A944" s="44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</row>
    <row r="945" customHeight="1" spans="1:49">
      <c r="A945" s="44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</row>
    <row r="946" customHeight="1" spans="1:49">
      <c r="A946" s="44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</row>
    <row r="947" customHeight="1" spans="1:49">
      <c r="A947" s="44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</row>
    <row r="948" customHeight="1" spans="1:49">
      <c r="A948" s="44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</row>
    <row r="949" customHeight="1" spans="1:49">
      <c r="A949" s="44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</row>
    <row r="950" customHeight="1" spans="1:49">
      <c r="A950" s="44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</row>
    <row r="951" customHeight="1" spans="1:49">
      <c r="A951" s="44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</row>
    <row r="952" customHeight="1" spans="1:49">
      <c r="A952" s="44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</row>
    <row r="953" customHeight="1" spans="1:49">
      <c r="A953" s="44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</row>
    <row r="954" customHeight="1" spans="1:49">
      <c r="A954" s="44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</row>
    <row r="955" customHeight="1" spans="1:49">
      <c r="A955" s="44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</row>
    <row r="956" customHeight="1" spans="1:49">
      <c r="A956" s="44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</row>
    <row r="957" customHeight="1" spans="1:49">
      <c r="A957" s="44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</row>
    <row r="958" customHeight="1" spans="1:49">
      <c r="A958" s="44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</row>
    <row r="959" customHeight="1" spans="1:49">
      <c r="A959" s="44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</row>
    <row r="960" customHeight="1" spans="1:49">
      <c r="A960" s="44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</row>
    <row r="961" customHeight="1" spans="1:49">
      <c r="A961" s="44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</row>
    <row r="962" customHeight="1" spans="1:49">
      <c r="A962" s="44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</row>
    <row r="963" customHeight="1" spans="1:49">
      <c r="A963" s="44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</row>
    <row r="964" customHeight="1" spans="1:49">
      <c r="A964" s="44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</row>
    <row r="965" customHeight="1" spans="1:49">
      <c r="A965" s="44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</row>
    <row r="966" customHeight="1" spans="1:49">
      <c r="A966" s="44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</row>
    <row r="967" customHeight="1" spans="1:49">
      <c r="A967" s="44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</row>
    <row r="968" customHeight="1" spans="1:49">
      <c r="A968" s="44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</row>
    <row r="969" customHeight="1" spans="1:49">
      <c r="A969" s="44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</row>
    <row r="970" customHeight="1" spans="1:49">
      <c r="A970" s="44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</row>
    <row r="971" customHeight="1" spans="1:49">
      <c r="A971" s="44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</row>
    <row r="972" customHeight="1" spans="1:49">
      <c r="A972" s="44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</row>
    <row r="973" customHeight="1" spans="1:49">
      <c r="A973" s="44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</row>
    <row r="974" customHeight="1" spans="1:49">
      <c r="A974" s="44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</row>
    <row r="975" customHeight="1" spans="1:49">
      <c r="A975" s="44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</row>
    <row r="976" customHeight="1" spans="1:49">
      <c r="A976" s="44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</row>
    <row r="977" customHeight="1" spans="1:49">
      <c r="A977" s="44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</row>
    <row r="978" customHeight="1" spans="1:49">
      <c r="A978" s="44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</row>
    <row r="979" customHeight="1" spans="1:49">
      <c r="A979" s="44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</row>
    <row r="980" customHeight="1" spans="1:49">
      <c r="A980" s="44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</row>
    <row r="981" customHeight="1" spans="1:49">
      <c r="A981" s="44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</row>
    <row r="982" customHeight="1" spans="1:49">
      <c r="A982" s="44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</row>
    <row r="983" customHeight="1" spans="1:49">
      <c r="A983" s="44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</row>
    <row r="984" customHeight="1" spans="1:49">
      <c r="A984" s="44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</row>
    <row r="985" customHeight="1" spans="1:49">
      <c r="A985" s="44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</row>
    <row r="986" customHeight="1" spans="1:49">
      <c r="A986" s="44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</row>
    <row r="987" customHeight="1" spans="1:49">
      <c r="A987" s="44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</row>
    <row r="988" customHeight="1" spans="1:49">
      <c r="A988" s="44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</row>
    <row r="989" customHeight="1" spans="1:49">
      <c r="A989" s="44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</row>
    <row r="990" customHeight="1" spans="1:49">
      <c r="A990" s="44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</row>
    <row r="991" customHeight="1" spans="1:49">
      <c r="A991" s="44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</row>
    <row r="992" customHeight="1" spans="1:49">
      <c r="A992" s="44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</row>
    <row r="993" customHeight="1" spans="1:49">
      <c r="A993" s="44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</row>
    <row r="994" customHeight="1" spans="1:49">
      <c r="A994" s="44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</row>
    <row r="995" customHeight="1" spans="1:49">
      <c r="A995" s="44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</row>
    <row r="996" customHeight="1" spans="1:49">
      <c r="A996" s="44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</row>
    <row r="997" customHeight="1" spans="1:49">
      <c r="A997" s="44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</row>
    <row r="998" customHeight="1" spans="1:49">
      <c r="A998" s="44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</row>
    <row r="999" customHeight="1" spans="1:49">
      <c r="A999" s="44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</row>
    <row r="1000" customHeight="1" spans="1:49">
      <c r="A1000" s="44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</row>
    <row r="1001" customHeight="1" spans="1:49">
      <c r="A1001" s="44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</row>
    <row r="1002" customHeight="1" spans="1:49">
      <c r="A1002" s="44"/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</row>
    <row r="1003" customHeight="1" spans="1:49">
      <c r="A1003" s="44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</row>
    <row r="1004" customHeight="1" spans="1:49">
      <c r="A1004" s="44"/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</row>
    <row r="1005" customHeight="1" spans="1:49">
      <c r="A1005" s="44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</row>
    <row r="1006" customHeight="1" spans="1:49">
      <c r="A1006" s="44"/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</row>
    <row r="1007" customHeight="1" spans="1:49">
      <c r="A1007" s="44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</row>
    <row r="1008" customHeight="1" spans="1:49">
      <c r="A1008" s="44"/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</row>
    <row r="1009" customHeight="1" spans="1:49">
      <c r="A1009" s="44"/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</row>
    <row r="1010" customHeight="1" spans="1:49">
      <c r="A1010" s="44"/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</row>
    <row r="1011" customHeight="1" spans="1:49">
      <c r="A1011" s="44"/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</row>
    <row r="1012" customHeight="1" spans="1:49">
      <c r="A1012" s="44"/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</row>
    <row r="1013" customHeight="1" spans="1:49">
      <c r="A1013" s="44"/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</row>
    <row r="1014" customHeight="1" spans="1:49">
      <c r="A1014" s="44"/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</row>
  </sheetData>
  <mergeCells count="30">
    <mergeCell ref="B1:I1"/>
    <mergeCell ref="J1:Q1"/>
    <mergeCell ref="R1:Y1"/>
    <mergeCell ref="Z1:AG1"/>
    <mergeCell ref="AH1:AO1"/>
    <mergeCell ref="AP1:A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3"/>
  <sheetViews>
    <sheetView workbookViewId="0">
      <selection activeCell="A13" sqref="A13"/>
    </sheetView>
  </sheetViews>
  <sheetFormatPr defaultColWidth="14.4272727272727" defaultRowHeight="15.75" customHeight="1" outlineLevelCol="7"/>
  <cols>
    <col min="1" max="1" width="34.5454545454545" customWidth="1"/>
    <col min="2" max="2" width="30.8181818181818" customWidth="1"/>
    <col min="4" max="4" width="15.4272727272727" customWidth="1"/>
    <col min="5" max="5" width="30.6363636363636" customWidth="1"/>
    <col min="6" max="7" width="15" customWidth="1"/>
  </cols>
  <sheetData>
    <row r="1" customHeight="1" spans="1:8">
      <c r="A1" s="5"/>
      <c r="B1" s="28">
        <v>0</v>
      </c>
      <c r="C1" s="28">
        <v>1</v>
      </c>
      <c r="D1" s="28">
        <v>2</v>
      </c>
      <c r="E1" s="28">
        <v>3</v>
      </c>
      <c r="F1" s="28">
        <v>4</v>
      </c>
      <c r="G1" s="29">
        <v>5</v>
      </c>
      <c r="H1" s="30"/>
    </row>
    <row r="2" customHeight="1" spans="1:8">
      <c r="A2" s="1" t="s">
        <v>1</v>
      </c>
      <c r="B2" s="14">
        <v>44378</v>
      </c>
      <c r="C2" s="14">
        <v>44409</v>
      </c>
      <c r="D2" s="14">
        <v>44440</v>
      </c>
      <c r="E2" s="14">
        <v>44470</v>
      </c>
      <c r="F2" s="14">
        <v>44501</v>
      </c>
      <c r="G2" s="31">
        <v>44531</v>
      </c>
      <c r="H2" s="32"/>
    </row>
    <row r="3" customHeight="1" spans="1:8">
      <c r="A3" s="3" t="s">
        <v>8</v>
      </c>
      <c r="B3" s="5">
        <f>VLOOKUP($A3,'Jute Ledger'!$A$1:$AW$14,4+(B$1*8),0)</f>
        <v>38000</v>
      </c>
      <c r="C3" s="5">
        <f>VLOOKUP($A3,'Jute Ledger'!$A$1:$AW$14,4+(C$1*8),0)</f>
        <v>39005</v>
      </c>
      <c r="D3" s="5">
        <f>VLOOKUP($A3,'Jute Ledger'!$A$1:$AW$14,4+(D$1*8),0)</f>
        <v>38380</v>
      </c>
      <c r="E3" s="5">
        <f>VLOOKUP($A3,'Jute Ledger'!$A$1:$AW$14,4+(E$1*8),0)</f>
        <v>41005</v>
      </c>
      <c r="F3" s="5">
        <f>VLOOKUP($A3,'Jute Ledger'!$A$1:$AW$14,4+(F$1*8),0)</f>
        <v>31001</v>
      </c>
      <c r="G3" s="19">
        <f>VLOOKUP($A3,'Jute Ledger'!$A$1:$AW$14,4+(G$1*8),0)</f>
        <v>45201</v>
      </c>
      <c r="H3" s="33"/>
    </row>
    <row r="4" customHeight="1" spans="1:8">
      <c r="A4" s="3" t="s">
        <v>9</v>
      </c>
      <c r="B4" s="5">
        <f>VLOOKUP($A4,'Jute Ledger'!$A$1:$AW$14,4+(B$1*8),0)</f>
        <v>19350</v>
      </c>
      <c r="C4" s="5">
        <f>VLOOKUP($A4,'Jute Ledger'!$A$1:$AW$14,4+(C$1*8),0)</f>
        <v>20505</v>
      </c>
      <c r="D4" s="5">
        <f>VLOOKUP($A4,'Jute Ledger'!$A$1:$AW$14,4+(D$1*8),0)</f>
        <v>19543.5</v>
      </c>
      <c r="E4" s="5">
        <f>VLOOKUP($A4,'Jute Ledger'!$A$1:$AW$14,4+(E$1*8),0)</f>
        <v>22321</v>
      </c>
      <c r="F4" s="5">
        <f>VLOOKUP($A4,'Jute Ledger'!$A$1:$AW$14,4+(F$1*8),0)</f>
        <v>19152.63</v>
      </c>
      <c r="G4" s="19">
        <f>VLOOKUP($A4,'Jute Ledger'!$A$1:$AW$14,4+(G$1*8),0)</f>
        <v>25504</v>
      </c>
      <c r="H4" s="33"/>
    </row>
    <row r="5" customHeight="1" spans="1:8">
      <c r="A5" s="3" t="s">
        <v>10</v>
      </c>
      <c r="B5" s="5">
        <f>VLOOKUP($A5,'Jute Ledger'!$A$1:$AW$14,4+(B$1*8),0)</f>
        <v>45500</v>
      </c>
      <c r="C5" s="5">
        <f>VLOOKUP($A5,'Jute Ledger'!$A$1:$AW$14,4+(C$1*8),0)</f>
        <v>46410</v>
      </c>
      <c r="D5" s="5">
        <f>VLOOKUP($A5,'Jute Ledger'!$A$1:$AW$14,4+(D$1*8),0)</f>
        <v>45955</v>
      </c>
      <c r="E5" s="5">
        <f>VLOOKUP($A5,'Jute Ledger'!$A$1:$AW$14,4+(E$1*8),0)</f>
        <v>48266.4</v>
      </c>
      <c r="F5" s="5">
        <f>VLOOKUP($A5,'Jute Ledger'!$A$1:$AW$14,4+(F$1*8),0)</f>
        <v>42000</v>
      </c>
      <c r="G5" s="19">
        <f>VLOOKUP($A5,'Jute Ledger'!$A$1:$AW$14,4+(G$1*8),0)</f>
        <v>53093.04</v>
      </c>
      <c r="H5" s="33"/>
    </row>
    <row r="6" customHeight="1" spans="1:8">
      <c r="A6" s="3" t="s">
        <v>11</v>
      </c>
      <c r="B6" s="5">
        <f>VLOOKUP($A6,'Jute Ledger'!$A$1:$AW$14,4+(B$1*8),0)</f>
        <v>35</v>
      </c>
      <c r="C6" s="5">
        <f>VLOOKUP($A6,'Jute Ledger'!$A$1:$AW$14,4+(C$1*8),0)</f>
        <v>30</v>
      </c>
      <c r="D6" s="5">
        <f>VLOOKUP($A6,'Jute Ledger'!$A$1:$AW$14,4+(D$1*8),0)</f>
        <v>35.35</v>
      </c>
      <c r="E6" s="5">
        <f>VLOOKUP($A6,'Jute Ledger'!$A$1:$AW$14,4+(E$1*8),0)</f>
        <v>45</v>
      </c>
      <c r="F6" s="5">
        <f>VLOOKUP($A6,'Jute Ledger'!$A$1:$AW$14,4+(F$1*8),0)</f>
        <v>34.643</v>
      </c>
      <c r="G6" s="19">
        <f>VLOOKUP($A6,'Jute Ledger'!$A$1:$AW$14,4+(G$1*8),0)</f>
        <v>60</v>
      </c>
      <c r="H6" s="33"/>
    </row>
    <row r="7" customHeight="1" spans="1:8">
      <c r="A7" s="3" t="s">
        <v>12</v>
      </c>
      <c r="B7" s="5">
        <f>VLOOKUP($A7,'Jute Ledger'!$A$1:$AW$14,4+(B$1*8),0)</f>
        <v>9600</v>
      </c>
      <c r="C7" s="5">
        <f>VLOOKUP($A7,'Jute Ledger'!$A$1:$AW$14,4+(C$1*8),0)</f>
        <v>11004</v>
      </c>
      <c r="D7" s="5">
        <f>VLOOKUP($A7,'Jute Ledger'!$A$1:$AW$14,4+(D$1*8),0)</f>
        <v>9696</v>
      </c>
      <c r="E7" s="5">
        <f>VLOOKUP($A7,'Jute Ledger'!$A$1:$AW$14,4+(E$1*8),0)</f>
        <v>11444.16</v>
      </c>
      <c r="F7" s="5">
        <f>VLOOKUP($A7,'Jute Ledger'!$A$1:$AW$14,4+(F$1*8),0)</f>
        <v>9502.08</v>
      </c>
      <c r="G7" s="19">
        <f>VLOOKUP($A7,'Jute Ledger'!$A$1:$AW$14,4+(G$1*8),0)</f>
        <v>12588.576</v>
      </c>
      <c r="H7" s="33"/>
    </row>
    <row r="8" customHeight="1" spans="1:8">
      <c r="A8" s="3" t="s">
        <v>13</v>
      </c>
      <c r="B8" s="5">
        <f>VLOOKUP($A8,'Jute Ledger'!$A$1:$AW$14,4+(B$1*8),0)</f>
        <v>2820</v>
      </c>
      <c r="C8" s="5">
        <f>VLOOKUP($A8,'Jute Ledger'!$A$1:$AW$14,4+(C$1*8),0)</f>
        <v>3010</v>
      </c>
      <c r="D8" s="5">
        <f>VLOOKUP($A8,'Jute Ledger'!$A$1:$AW$14,4+(D$1*8),0)</f>
        <v>2848.2</v>
      </c>
      <c r="E8" s="5">
        <f>VLOOKUP($A8,'Jute Ledger'!$A$1:$AW$14,4+(E$1*8),0)</f>
        <v>3201</v>
      </c>
      <c r="F8" s="5">
        <f>VLOOKUP($A8,'Jute Ledger'!$A$1:$AW$14,4+(F$1*8),0)</f>
        <v>2920</v>
      </c>
      <c r="G8" s="19">
        <f>VLOOKUP($A8,'Jute Ledger'!$A$1:$AW$14,4+(G$1*8),0)</f>
        <v>3521.1</v>
      </c>
      <c r="H8" s="33"/>
    </row>
    <row r="9" customHeight="1" spans="1:8">
      <c r="A9" s="3" t="s">
        <v>14</v>
      </c>
      <c r="B9" s="5">
        <f>VLOOKUP($A9,'Jute Ledger'!$A$1:$AW$14,4+(B$1*8),0)</f>
        <v>11500</v>
      </c>
      <c r="C9" s="5">
        <f>VLOOKUP($A9,'Jute Ledger'!$A$1:$AW$14,4+(C$1*8),0)</f>
        <v>11730</v>
      </c>
      <c r="D9" s="5">
        <f>VLOOKUP($A9,'Jute Ledger'!$A$1:$AW$14,4+(D$1*8),0)</f>
        <v>11615</v>
      </c>
      <c r="E9" s="5">
        <f>VLOOKUP($A9,'Jute Ledger'!$A$1:$AW$14,4+(E$1*8),0)</f>
        <v>12199.2</v>
      </c>
      <c r="F9" s="5">
        <f>VLOOKUP($A9,'Jute Ledger'!$A$1:$AW$14,4+(F$1*8),0)</f>
        <v>11382.7</v>
      </c>
      <c r="G9" s="19">
        <f>VLOOKUP($A9,'Jute Ledger'!$A$1:$AW$14,4+(G$1*8),0)</f>
        <v>13419.12</v>
      </c>
      <c r="H9" s="33"/>
    </row>
    <row r="10" customHeight="1" spans="1:8">
      <c r="A10" s="3" t="s">
        <v>15</v>
      </c>
      <c r="B10" s="5">
        <f>VLOOKUP($A10,'Jute Ledger'!$A$1:$AW$14,4+(B$1*8),0)</f>
        <v>2100</v>
      </c>
      <c r="C10" s="5">
        <f>VLOOKUP($A10,'Jute Ledger'!$A$1:$AW$14,4+(C$1*8),0)</f>
        <v>2142</v>
      </c>
      <c r="D10" s="5">
        <f>VLOOKUP($A10,'Jute Ledger'!$A$1:$AW$14,4+(D$1*8),0)</f>
        <v>2121</v>
      </c>
      <c r="E10" s="5">
        <f>VLOOKUP($A10,'Jute Ledger'!$A$1:$AW$14,4+(E$1*8),0)</f>
        <v>2227.68</v>
      </c>
      <c r="F10" s="5">
        <f>VLOOKUP($A10,'Jute Ledger'!$A$1:$AW$14,4+(F$1*8),0)</f>
        <v>2078.58</v>
      </c>
      <c r="G10" s="19">
        <f>VLOOKUP($A10,'Jute Ledger'!$A$1:$AW$14,4+(G$1*8),0)</f>
        <v>2450.448</v>
      </c>
      <c r="H10" s="33"/>
    </row>
    <row r="11" customHeight="1" spans="1:8">
      <c r="A11" s="3" t="s">
        <v>16</v>
      </c>
      <c r="B11" s="5">
        <f>VLOOKUP($A11,'Jute Ledger'!$A$1:$AW$14,4+(B$1*8),0)</f>
        <v>300</v>
      </c>
      <c r="C11" s="5">
        <f>VLOOKUP($A11,'Jute Ledger'!$A$1:$AW$14,4+(C$1*8),0)</f>
        <v>280</v>
      </c>
      <c r="D11" s="5">
        <f>VLOOKUP($A11,'Jute Ledger'!$A$1:$AW$14,4+(D$1*8),0)</f>
        <v>303</v>
      </c>
      <c r="E11" s="5">
        <f>VLOOKUP($A11,'Jute Ledger'!$A$1:$AW$14,4+(E$1*8),0)</f>
        <v>301</v>
      </c>
      <c r="F11" s="5">
        <f>VLOOKUP($A11,'Jute Ledger'!$A$1:$AW$14,4+(F$1*8),0)</f>
        <v>296.94</v>
      </c>
      <c r="G11" s="19">
        <f>VLOOKUP($A11,'Jute Ledger'!$A$1:$AW$14,4+(G$1*8),0)</f>
        <v>335</v>
      </c>
      <c r="H11" s="33"/>
    </row>
    <row r="12" customHeight="1" spans="1:8">
      <c r="A12" s="3" t="s">
        <v>17</v>
      </c>
      <c r="B12" s="5">
        <f>VLOOKUP($A12,'Jute Ledger'!$A$1:$AW$14,4+(B$1*8),0)</f>
        <v>750</v>
      </c>
      <c r="C12" s="5">
        <f>VLOOKUP($A12,'Jute Ledger'!$A$1:$AW$14,4+(C$1*8),0)</f>
        <v>851</v>
      </c>
      <c r="D12" s="5">
        <f>VLOOKUP($A12,'Jute Ledger'!$A$1:$AW$14,4+(D$1*8),0)</f>
        <v>757.5</v>
      </c>
      <c r="E12" s="5">
        <f>VLOOKUP($A12,'Jute Ledger'!$A$1:$AW$14,4+(E$1*8),0)</f>
        <v>885.04</v>
      </c>
      <c r="F12" s="5">
        <f>VLOOKUP($A12,'Jute Ledger'!$A$1:$AW$14,4+(F$1*8),0)</f>
        <v>855</v>
      </c>
      <c r="G12" s="19">
        <f>VLOOKUP($A12,'Jute Ledger'!$A$1:$AW$14,4+(G$1*8),0)</f>
        <v>973.544</v>
      </c>
      <c r="H12" s="33"/>
    </row>
    <row r="13" customHeight="1" spans="1:8">
      <c r="A13" s="3" t="s">
        <v>18</v>
      </c>
      <c r="B13" s="5">
        <f>VLOOKUP($A13,'Jute Ledger'!$A$1:$AW$14,4+(B$1*8),0)</f>
        <v>935</v>
      </c>
      <c r="C13" s="5">
        <f>VLOOKUP($A13,'Jute Ledger'!$A$1:$AW$14,4+(C$1*8),0)</f>
        <v>953.7</v>
      </c>
      <c r="D13" s="5">
        <f>VLOOKUP($A13,'Jute Ledger'!$A$1:$AW$14,4+(D$1*8),0)</f>
        <v>944.35</v>
      </c>
      <c r="E13" s="5">
        <f>VLOOKUP($A13,'Jute Ledger'!$A$1:$AW$14,4+(E$1*8),0)</f>
        <v>999</v>
      </c>
      <c r="F13" s="5">
        <f>VLOOKUP($A13,'Jute Ledger'!$A$1:$AW$14,4+(F$1*8),0)</f>
        <v>955</v>
      </c>
      <c r="G13" s="19">
        <f>VLOOKUP($A13,'Jute Ledger'!$A$1:$AW$14,4+(G$1*8),0)</f>
        <v>1100</v>
      </c>
      <c r="H13" s="33"/>
    </row>
    <row r="18" customHeight="1" spans="1:7">
      <c r="A18" s="1" t="s">
        <v>1</v>
      </c>
      <c r="B18" s="14">
        <v>44378</v>
      </c>
      <c r="C18" s="14">
        <v>44409</v>
      </c>
      <c r="D18" s="14">
        <v>44440</v>
      </c>
      <c r="E18" s="14">
        <v>44470</v>
      </c>
      <c r="F18" s="14">
        <v>44501</v>
      </c>
      <c r="G18" s="14">
        <v>44531</v>
      </c>
    </row>
    <row r="19" customHeight="1" spans="1:7">
      <c r="A19" s="3" t="s">
        <v>8</v>
      </c>
      <c r="B19" s="5">
        <f>VLOOKUP($A19,'Jute Ledger'!$A$1:$AW$14,6+(B$1*8),0)</f>
        <v>36400</v>
      </c>
      <c r="C19" s="5">
        <f>VLOOKUP($A19,'Jute Ledger'!$A$1:$AW$14,6+(C$1*8),0)</f>
        <v>40565.2</v>
      </c>
      <c r="D19" s="5">
        <f>VLOOKUP($A19,'Jute Ledger'!$A$1:$AW$14,6+(D$1*8),0)</f>
        <v>38006</v>
      </c>
      <c r="E19" s="5">
        <f>VLOOKUP($A19,'Jute Ledger'!$A$1:$AW$14,6+(E$1*8),0)</f>
        <v>42000</v>
      </c>
      <c r="F19" s="5">
        <f>VLOOKUP($A19,'Jute Ledger'!$A$1:$AW$14,6+(F$1*8),0)</f>
        <v>31621.02</v>
      </c>
      <c r="G19" s="5">
        <f>VLOOKUP($A19,'Jute Ledger'!$A$1:$AW$14,6+(G$1*8),0)</f>
        <v>43550</v>
      </c>
    </row>
    <row r="20" customHeight="1" spans="1:7">
      <c r="A20" s="3" t="s">
        <v>9</v>
      </c>
      <c r="B20" s="5">
        <f>VLOOKUP($A20,'Jute Ledger'!$A$1:$AW$14,6+(B$1*8),0)</f>
        <v>18382.5</v>
      </c>
      <c r="C20" s="5">
        <f>VLOOKUP($A20,'Jute Ledger'!$A$1:$AW$14,6+(C$1*8),0)</f>
        <v>21325.2</v>
      </c>
      <c r="D20" s="5">
        <f>VLOOKUP($A20,'Jute Ledger'!$A$1:$AW$14,6+(D$1*8),0)</f>
        <v>20005</v>
      </c>
      <c r="E20" s="5">
        <f>VLOOKUP($A20,'Jute Ledger'!$A$1:$AW$14,6+(E$1*8),0)</f>
        <v>22767.42</v>
      </c>
      <c r="F20" s="5">
        <f>VLOOKUP($A20,'Jute Ledger'!$A$1:$AW$14,6+(F$1*8),0)</f>
        <v>19535.6826</v>
      </c>
      <c r="G20" s="5">
        <f>VLOOKUP($A20,'Jute Ledger'!$A$1:$AW$14,6+(G$1*8),0)</f>
        <v>25222</v>
      </c>
    </row>
    <row r="21" customHeight="1" spans="1:7">
      <c r="A21" s="3" t="s">
        <v>10</v>
      </c>
      <c r="B21" s="5">
        <f>VLOOKUP($A21,'Jute Ledger'!$A$1:$AW$14,6+(B$1*8),0)</f>
        <v>44250</v>
      </c>
      <c r="C21" s="5">
        <f>VLOOKUP($A21,'Jute Ledger'!$A$1:$AW$14,6+(C$1*8),0)</f>
        <v>48266.4</v>
      </c>
      <c r="D21" s="5">
        <f>VLOOKUP($A21,'Jute Ledger'!$A$1:$AW$14,6+(D$1*8),0)</f>
        <v>45035.9</v>
      </c>
      <c r="E21" s="5">
        <f>VLOOKUP($A21,'Jute Ledger'!$A$1:$AW$14,6+(E$1*8),0)</f>
        <v>49231.728</v>
      </c>
      <c r="F21" s="5">
        <f>VLOOKUP($A21,'Jute Ledger'!$A$1:$AW$14,6+(F$1*8),0)</f>
        <v>42840</v>
      </c>
      <c r="G21" s="5">
        <f>VLOOKUP($A21,'Jute Ledger'!$A$1:$AW$14,6+(G$1*8),0)</f>
        <v>50438.388</v>
      </c>
    </row>
    <row r="22" customHeight="1" spans="1:7">
      <c r="A22" s="3" t="s">
        <v>11</v>
      </c>
      <c r="B22" s="5">
        <f>VLOOKUP($A22,'Jute Ledger'!$A$1:$AW$14,6+(B$1*8),0)</f>
        <v>33.25</v>
      </c>
      <c r="C22" s="5">
        <f>VLOOKUP($A22,'Jute Ledger'!$A$1:$AW$14,6+(C$1*8),0)</f>
        <v>31.2</v>
      </c>
      <c r="D22" s="5">
        <f>VLOOKUP($A22,'Jute Ledger'!$A$1:$AW$14,6+(D$1*8),0)</f>
        <v>34.643</v>
      </c>
      <c r="E22" s="5">
        <f>VLOOKUP($A22,'Jute Ledger'!$A$1:$AW$14,6+(E$1*8),0)</f>
        <v>45.9</v>
      </c>
      <c r="F22" s="5">
        <f>VLOOKUP($A22,'Jute Ledger'!$A$1:$AW$14,6+(F$1*8),0)</f>
        <v>35.33586</v>
      </c>
      <c r="G22" s="5">
        <f>VLOOKUP($A22,'Jute Ledger'!$A$1:$AW$14,6+(G$1*8),0)</f>
        <v>57</v>
      </c>
    </row>
    <row r="23" customHeight="1" spans="1:7">
      <c r="A23" s="3" t="s">
        <v>12</v>
      </c>
      <c r="B23" s="5">
        <f>VLOOKUP($A23,'Jute Ledger'!$A$1:$AW$14,6+(B$1*8),0)</f>
        <v>9120</v>
      </c>
      <c r="C23" s="5">
        <f>VLOOKUP($A23,'Jute Ledger'!$A$1:$AW$14,6+(C$1*8),0)</f>
        <v>12401</v>
      </c>
      <c r="D23" s="5">
        <f>VLOOKUP($A23,'Jute Ledger'!$A$1:$AW$14,6+(D$1*8),0)</f>
        <v>9502.08</v>
      </c>
      <c r="E23" s="5">
        <f>VLOOKUP($A23,'Jute Ledger'!$A$1:$AW$14,6+(E$1*8),0)</f>
        <v>11673.0432</v>
      </c>
      <c r="F23" s="5">
        <f>VLOOKUP($A23,'Jute Ledger'!$A$1:$AW$14,6+(F$1*8),0)</f>
        <v>9692.1216</v>
      </c>
      <c r="G23" s="5">
        <f>VLOOKUP($A23,'Jute Ledger'!$A$1:$AW$14,6+(G$1*8),0)</f>
        <v>12551</v>
      </c>
    </row>
    <row r="24" customHeight="1" spans="1:7">
      <c r="A24" s="3" t="s">
        <v>13</v>
      </c>
      <c r="B24" s="5">
        <f>VLOOKUP($A24,'Jute Ledger'!$A$1:$AW$14,6+(B$1*8),0)</f>
        <v>2679</v>
      </c>
      <c r="C24" s="5">
        <f>VLOOKUP($A24,'Jute Ledger'!$A$1:$AW$14,6+(C$1*8),0)</f>
        <v>3130.4</v>
      </c>
      <c r="D24" s="5">
        <f>VLOOKUP($A24,'Jute Ledger'!$A$1:$AW$14,6+(D$1*8),0)</f>
        <v>2791.236</v>
      </c>
      <c r="E24" s="5">
        <f>VLOOKUP($A24,'Jute Ledger'!$A$1:$AW$14,6+(E$1*8),0)</f>
        <v>3265.02</v>
      </c>
      <c r="F24" s="5">
        <f>VLOOKUP($A24,'Jute Ledger'!$A$1:$AW$14,6+(F$1*8),0)</f>
        <v>3010</v>
      </c>
      <c r="G24" s="5">
        <f>VLOOKUP($A24,'Jute Ledger'!$A$1:$AW$14,6+(G$1*8),0)</f>
        <v>3345.045</v>
      </c>
    </row>
    <row r="25" customHeight="1" spans="1:7">
      <c r="A25" s="3" t="s">
        <v>14</v>
      </c>
      <c r="B25" s="5">
        <f>VLOOKUP($A25,'Jute Ledger'!$A$1:$AW$14,6+(B$1*8),0)</f>
        <v>10925</v>
      </c>
      <c r="C25" s="5">
        <f>VLOOKUP($A25,'Jute Ledger'!$A$1:$AW$14,6+(C$1*8),0)</f>
        <v>12199.2</v>
      </c>
      <c r="D25" s="5">
        <f>VLOOKUP($A25,'Jute Ledger'!$A$1:$AW$14,6+(D$1*8),0)</f>
        <v>11382.7</v>
      </c>
      <c r="E25" s="5">
        <f>VLOOKUP($A25,'Jute Ledger'!$A$1:$AW$14,6+(E$1*8),0)</f>
        <v>12443.184</v>
      </c>
      <c r="F25" s="5">
        <f>VLOOKUP($A25,'Jute Ledger'!$A$1:$AW$14,6+(F$1*8),0)</f>
        <v>11610.354</v>
      </c>
      <c r="G25" s="5">
        <f>VLOOKUP($A25,'Jute Ledger'!$A$1:$AW$14,6+(G$1*8),0)</f>
        <v>12748.164</v>
      </c>
    </row>
    <row r="26" customHeight="1" spans="1:7">
      <c r="A26" s="3" t="s">
        <v>15</v>
      </c>
      <c r="B26" s="5">
        <f>VLOOKUP($A26,'Jute Ledger'!$A$1:$AW$14,6+(B$1*8),0)</f>
        <v>1995</v>
      </c>
      <c r="C26" s="5">
        <f>VLOOKUP($A26,'Jute Ledger'!$A$1:$AW$14,6+(C$1*8),0)</f>
        <v>2227.68</v>
      </c>
      <c r="D26" s="5">
        <f>VLOOKUP($A26,'Jute Ledger'!$A$1:$AW$14,6+(D$1*8),0)</f>
        <v>2220</v>
      </c>
      <c r="E26" s="5">
        <f>VLOOKUP($A26,'Jute Ledger'!$A$1:$AW$14,6+(E$1*8),0)</f>
        <v>25007</v>
      </c>
      <c r="F26" s="5">
        <f>VLOOKUP($A26,'Jute Ledger'!$A$1:$AW$14,6+(F$1*8),0)</f>
        <v>2120.1516</v>
      </c>
      <c r="G26" s="5">
        <f>VLOOKUP($A26,'Jute Ledger'!$A$1:$AW$14,6+(G$1*8),0)</f>
        <v>2327.9256</v>
      </c>
    </row>
    <row r="27" customHeight="1" spans="1:7">
      <c r="A27" s="3" t="s">
        <v>16</v>
      </c>
      <c r="B27" s="5">
        <f>VLOOKUP($A27,'Jute Ledger'!$A$1:$AW$14,6+(B$1*8),0)</f>
        <v>285</v>
      </c>
      <c r="C27" s="5">
        <f>VLOOKUP($A27,'Jute Ledger'!$A$1:$AW$14,6+(C$1*8),0)</f>
        <v>291.2</v>
      </c>
      <c r="D27" s="5">
        <f>VLOOKUP($A27,'Jute Ledger'!$A$1:$AW$14,6+(D$1*8),0)</f>
        <v>296.94</v>
      </c>
      <c r="E27" s="5">
        <f>VLOOKUP($A27,'Jute Ledger'!$A$1:$AW$14,6+(E$1*8),0)</f>
        <v>307.02</v>
      </c>
      <c r="F27" s="5">
        <f>VLOOKUP($A27,'Jute Ledger'!$A$1:$AW$14,6+(F$1*8),0)</f>
        <v>302.8788</v>
      </c>
      <c r="G27" s="5">
        <f>VLOOKUP($A27,'Jute Ledger'!$A$1:$AW$14,6+(G$1*8),0)</f>
        <v>318.25</v>
      </c>
    </row>
    <row r="28" customHeight="1" spans="1:7">
      <c r="A28" s="3" t="s">
        <v>17</v>
      </c>
      <c r="B28" s="5">
        <f>VLOOKUP($A28,'Jute Ledger'!$A$1:$AW$14,6+(B$1*8),0)</f>
        <v>715</v>
      </c>
      <c r="C28" s="5">
        <f>VLOOKUP($A28,'Jute Ledger'!$A$1:$AW$14,6+(C$1*8),0)</f>
        <v>885.04</v>
      </c>
      <c r="D28" s="5">
        <f>VLOOKUP($A28,'Jute Ledger'!$A$1:$AW$14,6+(D$1*8),0)</f>
        <v>806</v>
      </c>
      <c r="E28" s="5">
        <f>VLOOKUP($A28,'Jute Ledger'!$A$1:$AW$14,6+(E$1*8),0)</f>
        <v>900</v>
      </c>
      <c r="F28" s="5">
        <f>VLOOKUP($A28,'Jute Ledger'!$A$1:$AW$14,6+(F$1*8),0)</f>
        <v>825</v>
      </c>
      <c r="G28" s="5">
        <f>VLOOKUP($A28,'Jute Ledger'!$A$1:$AW$14,6+(G$1*8),0)</f>
        <v>9500</v>
      </c>
    </row>
    <row r="29" customHeight="1" spans="1:7">
      <c r="A29" s="3" t="s">
        <v>18</v>
      </c>
      <c r="B29" s="5">
        <f>VLOOKUP($A29,'Jute Ledger'!$A$1:$AW$14,6+(B$1*8),0)</f>
        <v>800</v>
      </c>
      <c r="C29" s="5">
        <f>VLOOKUP($A29,'Jute Ledger'!$A$1:$AW$14,6+(C$1*8),0)</f>
        <v>1006</v>
      </c>
      <c r="D29" s="5">
        <f>VLOOKUP($A29,'Jute Ledger'!$A$1:$AW$14,6+(D$1*8),0)</f>
        <v>924</v>
      </c>
      <c r="E29" s="5">
        <f>VLOOKUP($A29,'Jute Ledger'!$A$1:$AW$14,6+(E$1*8),0)</f>
        <v>1020</v>
      </c>
      <c r="F29" s="5">
        <f>VLOOKUP($A29,'Jute Ledger'!$A$1:$AW$14,6+(F$1*8),0)</f>
        <v>974.1</v>
      </c>
      <c r="G29" s="5">
        <f>VLOOKUP($A29,'Jute Ledger'!$A$1:$AW$14,6+(G$1*8),0)</f>
        <v>1050</v>
      </c>
    </row>
    <row r="32" customHeight="1" spans="2:6">
      <c r="B32" s="1" t="s">
        <v>1</v>
      </c>
      <c r="C32" s="2" t="s">
        <v>19</v>
      </c>
      <c r="E32" s="1" t="s">
        <v>1</v>
      </c>
      <c r="F32" s="2" t="s">
        <v>20</v>
      </c>
    </row>
    <row r="33" customHeight="1" spans="2:6">
      <c r="B33" s="3" t="s">
        <v>8</v>
      </c>
      <c r="C33" s="5">
        <f t="shared" ref="C33:C43" si="0">SUM(B19:G19)</f>
        <v>232142.22</v>
      </c>
      <c r="E33" s="3" t="s">
        <v>8</v>
      </c>
      <c r="F33" s="5">
        <f t="shared" ref="F33:F43" si="1">SUM(B3:G3)</f>
        <v>232592</v>
      </c>
    </row>
    <row r="34" customHeight="1" spans="2:6">
      <c r="B34" s="3" t="s">
        <v>9</v>
      </c>
      <c r="C34" s="5">
        <f t="shared" si="0"/>
        <v>127237.8026</v>
      </c>
      <c r="E34" s="3" t="s">
        <v>9</v>
      </c>
      <c r="F34" s="5">
        <f t="shared" si="1"/>
        <v>126376.13</v>
      </c>
    </row>
    <row r="35" customHeight="1" spans="2:6">
      <c r="B35" s="3" t="s">
        <v>10</v>
      </c>
      <c r="C35" s="5">
        <f t="shared" si="0"/>
        <v>280062.416</v>
      </c>
      <c r="E35" s="3" t="s">
        <v>10</v>
      </c>
      <c r="F35" s="5">
        <f t="shared" si="1"/>
        <v>281224.44</v>
      </c>
    </row>
    <row r="36" customHeight="1" spans="2:6">
      <c r="B36" s="3" t="s">
        <v>11</v>
      </c>
      <c r="C36" s="5">
        <f t="shared" si="0"/>
        <v>237.32886</v>
      </c>
      <c r="E36" s="3" t="s">
        <v>11</v>
      </c>
      <c r="F36" s="5">
        <f t="shared" si="1"/>
        <v>239.993</v>
      </c>
    </row>
    <row r="37" customHeight="1" spans="2:6">
      <c r="B37" s="3" t="s">
        <v>12</v>
      </c>
      <c r="C37" s="5">
        <f t="shared" si="0"/>
        <v>64939.2448</v>
      </c>
      <c r="E37" s="3" t="s">
        <v>12</v>
      </c>
      <c r="F37" s="5">
        <f t="shared" si="1"/>
        <v>63834.816</v>
      </c>
    </row>
    <row r="38" customHeight="1" spans="2:6">
      <c r="B38" s="3" t="s">
        <v>13</v>
      </c>
      <c r="C38" s="5">
        <f t="shared" si="0"/>
        <v>18220.701</v>
      </c>
      <c r="E38" s="3" t="s">
        <v>13</v>
      </c>
      <c r="F38" s="5">
        <f t="shared" si="1"/>
        <v>18320.3</v>
      </c>
    </row>
    <row r="39" customHeight="1" spans="2:6">
      <c r="B39" s="3" t="s">
        <v>14</v>
      </c>
      <c r="C39" s="5">
        <f t="shared" si="0"/>
        <v>71308.602</v>
      </c>
      <c r="E39" s="3" t="s">
        <v>14</v>
      </c>
      <c r="F39" s="5">
        <f t="shared" si="1"/>
        <v>71846.02</v>
      </c>
    </row>
    <row r="40" customHeight="1" spans="2:6">
      <c r="B40" s="3" t="s">
        <v>15</v>
      </c>
      <c r="C40" s="5">
        <f t="shared" si="0"/>
        <v>35897.7572</v>
      </c>
      <c r="E40" s="3" t="s">
        <v>15</v>
      </c>
      <c r="F40" s="5">
        <f t="shared" si="1"/>
        <v>13119.708</v>
      </c>
    </row>
    <row r="41" customHeight="1" spans="2:6">
      <c r="B41" s="3" t="s">
        <v>16</v>
      </c>
      <c r="C41" s="5">
        <f t="shared" si="0"/>
        <v>1801.2888</v>
      </c>
      <c r="E41" s="3" t="s">
        <v>16</v>
      </c>
      <c r="F41" s="5">
        <f t="shared" si="1"/>
        <v>1815.94</v>
      </c>
    </row>
    <row r="42" customHeight="1" spans="2:6">
      <c r="B42" s="3" t="s">
        <v>17</v>
      </c>
      <c r="C42" s="5">
        <f t="shared" si="0"/>
        <v>13631.04</v>
      </c>
      <c r="E42" s="3" t="s">
        <v>17</v>
      </c>
      <c r="F42" s="5">
        <f t="shared" si="1"/>
        <v>5072.084</v>
      </c>
    </row>
    <row r="43" customHeight="1" spans="2:6">
      <c r="B43" s="3" t="s">
        <v>18</v>
      </c>
      <c r="C43" s="5">
        <f t="shared" si="0"/>
        <v>5774.1</v>
      </c>
      <c r="E43" s="3" t="s">
        <v>18</v>
      </c>
      <c r="F43" s="5">
        <f t="shared" si="1"/>
        <v>5887.05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0"/>
  <sheetViews>
    <sheetView workbookViewId="0">
      <selection activeCell="A13" sqref="A13"/>
    </sheetView>
  </sheetViews>
  <sheetFormatPr defaultColWidth="14.4272727272727" defaultRowHeight="15.75" customHeight="1" outlineLevelCol="7"/>
  <cols>
    <col min="1" max="1" width="36.8181818181818" customWidth="1"/>
    <col min="2" max="2" width="12.1363636363636" customWidth="1"/>
    <col min="3" max="3" width="30.6363636363636" customWidth="1"/>
    <col min="4" max="4" width="15.4272727272727" customWidth="1"/>
    <col min="5" max="5" width="13" customWidth="1"/>
    <col min="6" max="7" width="15" customWidth="1"/>
  </cols>
  <sheetData>
    <row r="1" customHeight="1" spans="1:8">
      <c r="A1" s="19"/>
      <c r="B1" s="20">
        <v>0</v>
      </c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1"/>
    </row>
    <row r="2" customHeight="1" spans="1:8">
      <c r="A2" s="1" t="s">
        <v>1</v>
      </c>
      <c r="B2" s="22">
        <v>44378</v>
      </c>
      <c r="C2" s="22">
        <v>44409</v>
      </c>
      <c r="D2" s="22">
        <v>44440</v>
      </c>
      <c r="E2" s="22">
        <v>44470</v>
      </c>
      <c r="F2" s="22">
        <v>44501</v>
      </c>
      <c r="G2" s="23">
        <v>44531</v>
      </c>
      <c r="H2" s="24" t="s">
        <v>21</v>
      </c>
    </row>
    <row r="3" customHeight="1" spans="1:8">
      <c r="A3" s="3" t="s">
        <v>8</v>
      </c>
      <c r="B3" s="5">
        <f>VLOOKUP($A3,'Jute Ledger'!$A$1:$AW$14,6+(B$1*8),0)*VLOOKUP($A3,'Jute Ledger'!$A$1:$AW$14,7+(B$1*8),0)</f>
        <v>6042400</v>
      </c>
      <c r="C3" s="5">
        <f>VLOOKUP($A3,'Jute Ledger'!$A$1:$AW$14,6+(C$1*8),0)*VLOOKUP($A3,'Jute Ledger'!$A$1:$AW$14,7+(C$1*8),0)</f>
        <v>6733823.2</v>
      </c>
      <c r="D3" s="5">
        <f>VLOOKUP($A3,'Jute Ledger'!$A$1:$AW$14,6+(D$1*8),0)*VLOOKUP($A3,'Jute Ledger'!$A$1:$AW$14,7+(D$1*8),0)</f>
        <v>6423014</v>
      </c>
      <c r="E3" s="5">
        <f>VLOOKUP($A3,'Jute Ledger'!$A$1:$AW$14,6+(E$1*8),0)*VLOOKUP($A3,'Jute Ledger'!$A$1:$AW$14,7+(E$1*8),0)</f>
        <v>7350000</v>
      </c>
      <c r="F3" s="5">
        <f>VLOOKUP($A3,'Jute Ledger'!$A$1:$AW$14,6+(F$1*8),0)*VLOOKUP($A3,'Jute Ledger'!$A$1:$AW$14,7+(F$1*8),0)</f>
        <v>5723404.62</v>
      </c>
      <c r="G3" s="19">
        <f>VLOOKUP($A3,'Jute Ledger'!$A$1:$AW$14,6+(G$1*8),0)*VLOOKUP($A3,'Jute Ledger'!$A$1:$AW$14,7+(G$1*8),0)</f>
        <v>7882550</v>
      </c>
      <c r="H3" s="5">
        <f t="shared" ref="H3:H13" si="0">SUM(C3:G3)</f>
        <v>34112791.82</v>
      </c>
    </row>
    <row r="4" customHeight="1" spans="1:8">
      <c r="A4" s="3" t="s">
        <v>9</v>
      </c>
      <c r="B4" s="5">
        <f>VLOOKUP($A4,'Jute Ledger'!$A$1:$AW$14,6+(B$1*8),0)*VLOOKUP($A4,'Jute Ledger'!$A$1:$AW$14,7+(B$1*8),0)</f>
        <v>3088260</v>
      </c>
      <c r="C4" s="5">
        <f>VLOOKUP($A4,'Jute Ledger'!$A$1:$AW$14,6+(C$1*8),0)*VLOOKUP($A4,'Jute Ledger'!$A$1:$AW$14,7+(C$1*8),0)</f>
        <v>3582633.6</v>
      </c>
      <c r="D4" s="5">
        <f>VLOOKUP($A4,'Jute Ledger'!$A$1:$AW$14,6+(D$1*8),0)*VLOOKUP($A4,'Jute Ledger'!$A$1:$AW$14,7+(D$1*8),0)</f>
        <v>3420855</v>
      </c>
      <c r="E4" s="5">
        <f>VLOOKUP($A4,'Jute Ledger'!$A$1:$AW$14,6+(E$1*8),0)*VLOOKUP($A4,'Jute Ledger'!$A$1:$AW$14,7+(E$1*8),0)</f>
        <v>4029833.34</v>
      </c>
      <c r="F4" s="5">
        <f>VLOOKUP($A4,'Jute Ledger'!$A$1:$AW$14,6+(F$1*8),0)*VLOOKUP($A4,'Jute Ledger'!$A$1:$AW$14,7+(F$1*8),0)</f>
        <v>3575029.9158</v>
      </c>
      <c r="G4" s="19">
        <f>VLOOKUP($A4,'Jute Ledger'!$A$1:$AW$14,6+(G$1*8),0)*VLOOKUP($A4,'Jute Ledger'!$A$1:$AW$14,7+(G$1*8),0)</f>
        <v>4615626</v>
      </c>
      <c r="H4" s="5">
        <f t="shared" si="0"/>
        <v>19223977.8558</v>
      </c>
    </row>
    <row r="5" customHeight="1" spans="1:8">
      <c r="A5" s="3" t="s">
        <v>10</v>
      </c>
      <c r="B5" s="5">
        <f>VLOOKUP($A5,'Jute Ledger'!$A$1:$AW$14,6+(B$1*8),0)*VLOOKUP($A5,'Jute Ledger'!$A$1:$AW$14,7+(B$1*8),0)</f>
        <v>8319000</v>
      </c>
      <c r="C5" s="5">
        <f>VLOOKUP($A5,'Jute Ledger'!$A$1:$AW$14,6+(C$1*8),0)*VLOOKUP($A5,'Jute Ledger'!$A$1:$AW$14,7+(C$1*8),0)</f>
        <v>9074083.2</v>
      </c>
      <c r="D5" s="5">
        <f>VLOOKUP($A5,'Jute Ledger'!$A$1:$AW$14,6+(D$1*8),0)*VLOOKUP($A5,'Jute Ledger'!$A$1:$AW$14,7+(D$1*8),0)</f>
        <v>8601856.9</v>
      </c>
      <c r="E5" s="5">
        <f>VLOOKUP($A5,'Jute Ledger'!$A$1:$AW$14,6+(E$1*8),0)*VLOOKUP($A5,'Jute Ledger'!$A$1:$AW$14,7+(E$1*8),0)</f>
        <v>9698650.416</v>
      </c>
      <c r="F5" s="5">
        <f>VLOOKUP($A5,'Jute Ledger'!$A$1:$AW$14,6+(F$1*8),0)*VLOOKUP($A5,'Jute Ledger'!$A$1:$AW$14,7+(F$1*8),0)</f>
        <v>8696520</v>
      </c>
      <c r="G5" s="19">
        <f>VLOOKUP($A5,'Jute Ledger'!$A$1:$AW$14,6+(G$1*8),0)*VLOOKUP($A5,'Jute Ledger'!$A$1:$AW$14,7+(G$1*8),0)</f>
        <v>10238992.764</v>
      </c>
      <c r="H5" s="5">
        <f t="shared" si="0"/>
        <v>46310103.28</v>
      </c>
    </row>
    <row r="6" customHeight="1" spans="1:8">
      <c r="A6" s="3" t="s">
        <v>11</v>
      </c>
      <c r="B6" s="5">
        <f>VLOOKUP($A6,'Jute Ledger'!$A$1:$AW$14,6+(B$1*8),0)*VLOOKUP($A6,'Jute Ledger'!$A$1:$AW$14,7+(B$1*8),0)</f>
        <v>5752.25</v>
      </c>
      <c r="C6" s="5">
        <f>VLOOKUP($A6,'Jute Ledger'!$A$1:$AW$14,6+(C$1*8),0)*VLOOKUP($A6,'Jute Ledger'!$A$1:$AW$14,7+(C$1*8),0)</f>
        <v>5397.6</v>
      </c>
      <c r="D6" s="5">
        <f>VLOOKUP($A6,'Jute Ledger'!$A$1:$AW$14,6+(D$1*8),0)*VLOOKUP($A6,'Jute Ledger'!$A$1:$AW$14,7+(D$1*8),0)</f>
        <v>6097.168</v>
      </c>
      <c r="E6" s="5">
        <f>VLOOKUP($A6,'Jute Ledger'!$A$1:$AW$14,6+(E$1*8),0)*VLOOKUP($A6,'Jute Ledger'!$A$1:$AW$14,7+(E$1*8),0)</f>
        <v>8353.8</v>
      </c>
      <c r="F6" s="5">
        <f>VLOOKUP($A6,'Jute Ledger'!$A$1:$AW$14,6+(F$1*8),0)*VLOOKUP($A6,'Jute Ledger'!$A$1:$AW$14,7+(F$1*8),0)</f>
        <v>6643.14168</v>
      </c>
      <c r="G6" s="19">
        <f>VLOOKUP($A6,'Jute Ledger'!$A$1:$AW$14,6+(G$1*8),0)*VLOOKUP($A6,'Jute Ledger'!$A$1:$AW$14,7+(G$1*8),0)</f>
        <v>10716</v>
      </c>
      <c r="H6" s="5">
        <f t="shared" si="0"/>
        <v>37207.70968</v>
      </c>
    </row>
    <row r="7" customHeight="1" spans="1:8">
      <c r="A7" s="3" t="s">
        <v>12</v>
      </c>
      <c r="B7" s="5">
        <f>VLOOKUP($A7,'Jute Ledger'!$A$1:$AW$14,6+(B$1*8),0)*VLOOKUP($A7,'Jute Ledger'!$A$1:$AW$14,7+(B$1*8),0)</f>
        <v>1969920</v>
      </c>
      <c r="C7" s="5">
        <f>VLOOKUP($A7,'Jute Ledger'!$A$1:$AW$14,6+(C$1*8),0)*VLOOKUP($A7,'Jute Ledger'!$A$1:$AW$14,7+(C$1*8),0)</f>
        <v>2678616</v>
      </c>
      <c r="D7" s="5">
        <f>VLOOKUP($A7,'Jute Ledger'!$A$1:$AW$14,6+(D$1*8),0)*VLOOKUP($A7,'Jute Ledger'!$A$1:$AW$14,7+(D$1*8),0)</f>
        <v>2080955.52</v>
      </c>
      <c r="E7" s="5">
        <f>VLOOKUP($A7,'Jute Ledger'!$A$1:$AW$14,6+(E$1*8),0)*VLOOKUP($A7,'Jute Ledger'!$A$1:$AW$14,7+(E$1*8),0)</f>
        <v>2626434.72</v>
      </c>
      <c r="F7" s="5">
        <f>VLOOKUP($A7,'Jute Ledger'!$A$1:$AW$14,6+(F$1*8),0)*VLOOKUP($A7,'Jute Ledger'!$A$1:$AW$14,7+(F$1*8),0)</f>
        <v>2238880.0896</v>
      </c>
      <c r="G7" s="19">
        <f>VLOOKUP($A7,'Jute Ledger'!$A$1:$AW$14,6+(G$1*8),0)*VLOOKUP($A7,'Jute Ledger'!$A$1:$AW$14,7+(G$1*8),0)</f>
        <v>2899281</v>
      </c>
      <c r="H7" s="5">
        <f t="shared" si="0"/>
        <v>12524167.3296</v>
      </c>
    </row>
    <row r="8" customHeight="1" spans="1:8">
      <c r="A8" s="3" t="s">
        <v>13</v>
      </c>
      <c r="B8" s="5">
        <f>VLOOKUP($A8,'Jute Ledger'!$A$1:$AW$14,6+(B$1*8),0)*VLOOKUP($A8,'Jute Ledger'!$A$1:$AW$14,7+(B$1*8),0)</f>
        <v>594738</v>
      </c>
      <c r="C8" s="5">
        <f>VLOOKUP($A8,'Jute Ledger'!$A$1:$AW$14,6+(C$1*8),0)*VLOOKUP($A8,'Jute Ledger'!$A$1:$AW$14,7+(C$1*8),0)</f>
        <v>694948.8</v>
      </c>
      <c r="D8" s="5">
        <f>VLOOKUP($A8,'Jute Ledger'!$A$1:$AW$14,6+(D$1*8),0)*VLOOKUP($A8,'Jute Ledger'!$A$1:$AW$14,7+(D$1*8),0)</f>
        <v>628028.1</v>
      </c>
      <c r="E8" s="5">
        <f>VLOOKUP($A8,'Jute Ledger'!$A$1:$AW$14,6+(E$1*8),0)*VLOOKUP($A8,'Jute Ledger'!$A$1:$AW$14,7+(E$1*8),0)</f>
        <v>754219.62</v>
      </c>
      <c r="F8" s="5">
        <f>VLOOKUP($A8,'Jute Ledger'!$A$1:$AW$14,6+(F$1*8),0)*VLOOKUP($A8,'Jute Ledger'!$A$1:$AW$14,7+(F$1*8),0)</f>
        <v>713370</v>
      </c>
      <c r="G8" s="19">
        <f>VLOOKUP($A8,'Jute Ledger'!$A$1:$AW$14,6+(G$1*8),0)*VLOOKUP($A8,'Jute Ledger'!$A$1:$AW$14,7+(G$1*8),0)</f>
        <v>792775.665</v>
      </c>
      <c r="H8" s="5">
        <f t="shared" si="0"/>
        <v>3583342.185</v>
      </c>
    </row>
    <row r="9" customHeight="1" spans="1:8">
      <c r="A9" s="3" t="s">
        <v>14</v>
      </c>
      <c r="B9" s="5">
        <f>VLOOKUP($A9,'Jute Ledger'!$A$1:$AW$14,6+(B$1*8),0)*VLOOKUP($A9,'Jute Ledger'!$A$1:$AW$14,7+(B$1*8),0)</f>
        <v>2250550</v>
      </c>
      <c r="C9" s="5">
        <f>VLOOKUP($A9,'Jute Ledger'!$A$1:$AW$14,6+(C$1*8),0)*VLOOKUP($A9,'Jute Ledger'!$A$1:$AW$14,7+(C$1*8),0)</f>
        <v>2513035.2</v>
      </c>
      <c r="D9" s="5">
        <f>VLOOKUP($A9,'Jute Ledger'!$A$1:$AW$14,6+(D$1*8),0)*VLOOKUP($A9,'Jute Ledger'!$A$1:$AW$14,7+(D$1*8),0)</f>
        <v>2378984.3</v>
      </c>
      <c r="E9" s="5">
        <f>VLOOKUP($A9,'Jute Ledger'!$A$1:$AW$14,6+(E$1*8),0)*VLOOKUP($A9,'Jute Ledger'!$A$1:$AW$14,7+(E$1*8),0)</f>
        <v>2675284.56</v>
      </c>
      <c r="F9" s="5">
        <f>VLOOKUP($A9,'Jute Ledger'!$A$1:$AW$14,6+(F$1*8),0)*VLOOKUP($A9,'Jute Ledger'!$A$1:$AW$14,7+(F$1*8),0)</f>
        <v>2565888.234</v>
      </c>
      <c r="G9" s="19">
        <f>VLOOKUP($A9,'Jute Ledger'!$A$1:$AW$14,6+(G$1*8),0)*VLOOKUP($A9,'Jute Ledger'!$A$1:$AW$14,7+(G$1*8),0)</f>
        <v>2817344.244</v>
      </c>
      <c r="H9" s="5">
        <f t="shared" si="0"/>
        <v>12950536.538</v>
      </c>
    </row>
    <row r="10" customHeight="1" spans="1:8">
      <c r="A10" s="3" t="s">
        <v>15</v>
      </c>
      <c r="B10" s="5">
        <f>VLOOKUP($A10,'Jute Ledger'!$A$1:$AW$14,6+(B$1*8),0)*VLOOKUP($A10,'Jute Ledger'!$A$1:$AW$14,7+(B$1*8),0)</f>
        <v>422940</v>
      </c>
      <c r="C10" s="5">
        <f>VLOOKUP($A10,'Jute Ledger'!$A$1:$AW$14,6+(C$1*8),0)*VLOOKUP($A10,'Jute Ledger'!$A$1:$AW$14,7+(C$1*8),0)</f>
        <v>472268.16</v>
      </c>
      <c r="D10" s="5">
        <f>VLOOKUP($A10,'Jute Ledger'!$A$1:$AW$14,6+(D$1*8),0)*VLOOKUP($A10,'Jute Ledger'!$A$1:$AW$14,7+(D$1*8),0)</f>
        <v>477300</v>
      </c>
      <c r="E10" s="5">
        <f>VLOOKUP($A10,'Jute Ledger'!$A$1:$AW$14,6+(E$1*8),0)*VLOOKUP($A10,'Jute Ledger'!$A$1:$AW$14,7+(E$1*8),0)</f>
        <v>5526547</v>
      </c>
      <c r="F10" s="5">
        <f>VLOOKUP($A10,'Jute Ledger'!$A$1:$AW$14,6+(F$1*8),0)*VLOOKUP($A10,'Jute Ledger'!$A$1:$AW$14,7+(F$1*8),0)</f>
        <v>481274.4132</v>
      </c>
      <c r="G10" s="19">
        <f>VLOOKUP($A10,'Jute Ledger'!$A$1:$AW$14,6+(G$1*8),0)*VLOOKUP($A10,'Jute Ledger'!$A$1:$AW$14,7+(G$1*8),0)</f>
        <v>528439.1112</v>
      </c>
      <c r="H10" s="5">
        <f t="shared" si="0"/>
        <v>7485828.6844</v>
      </c>
    </row>
    <row r="11" customHeight="1" spans="1:8">
      <c r="A11" s="3" t="s">
        <v>16</v>
      </c>
      <c r="B11" s="5">
        <f>VLOOKUP($A11,'Jute Ledger'!$A$1:$AW$14,6+(B$1*8),0)*VLOOKUP($A11,'Jute Ledger'!$A$1:$AW$14,7+(B$1*8),0)</f>
        <v>45885</v>
      </c>
      <c r="C11" s="5">
        <f>VLOOKUP($A11,'Jute Ledger'!$A$1:$AW$14,6+(C$1*8),0)*VLOOKUP($A11,'Jute Ledger'!$A$1:$AW$14,7+(C$1*8),0)</f>
        <v>46883.2</v>
      </c>
      <c r="D11" s="5">
        <f>VLOOKUP($A11,'Jute Ledger'!$A$1:$AW$14,6+(D$1*8),0)*VLOOKUP($A11,'Jute Ledger'!$A$1:$AW$14,7+(D$1*8),0)</f>
        <v>48698.16</v>
      </c>
      <c r="E11" s="5">
        <f>VLOOKUP($A11,'Jute Ledger'!$A$1:$AW$14,6+(E$1*8),0)*VLOOKUP($A11,'Jute Ledger'!$A$1:$AW$14,7+(E$1*8),0)</f>
        <v>52193.4</v>
      </c>
      <c r="F11" s="5">
        <f>VLOOKUP($A11,'Jute Ledger'!$A$1:$AW$14,6+(F$1*8),0)*VLOOKUP($A11,'Jute Ledger'!$A$1:$AW$14,7+(F$1*8),0)</f>
        <v>53306.6688</v>
      </c>
      <c r="G11" s="19">
        <f>VLOOKUP($A11,'Jute Ledger'!$A$1:$AW$14,6+(G$1*8),0)*VLOOKUP($A11,'Jute Ledger'!$A$1:$AW$14,7+(G$1*8),0)</f>
        <v>56012</v>
      </c>
      <c r="H11" s="5">
        <f t="shared" si="0"/>
        <v>257093.4288</v>
      </c>
    </row>
    <row r="12" customHeight="1" spans="1:8">
      <c r="A12" s="3" t="s">
        <v>17</v>
      </c>
      <c r="B12" s="5">
        <f>VLOOKUP($A12,'Jute Ledger'!$A$1:$AW$14,6+(B$1*8),0)*VLOOKUP($A12,'Jute Ledger'!$A$1:$AW$14,7+(B$1*8),0)</f>
        <v>130845</v>
      </c>
      <c r="C12" s="5">
        <f>VLOOKUP($A12,'Jute Ledger'!$A$1:$AW$14,6+(C$1*8),0)*VLOOKUP($A12,'Jute Ledger'!$A$1:$AW$14,7+(C$1*8),0)</f>
        <v>161962.32</v>
      </c>
      <c r="D12" s="5">
        <f>VLOOKUP($A12,'Jute Ledger'!$A$1:$AW$14,6+(D$1*8),0)*VLOOKUP($A12,'Jute Ledger'!$A$1:$AW$14,7+(D$1*8),0)</f>
        <v>149916</v>
      </c>
      <c r="E12" s="5">
        <f>VLOOKUP($A12,'Jute Ledger'!$A$1:$AW$14,6+(E$1*8),0)*VLOOKUP($A12,'Jute Ledger'!$A$1:$AW$14,7+(E$1*8),0)</f>
        <v>172800</v>
      </c>
      <c r="F12" s="5">
        <f>VLOOKUP($A12,'Jute Ledger'!$A$1:$AW$14,6+(F$1*8),0)*VLOOKUP($A12,'Jute Ledger'!$A$1:$AW$14,7+(F$1*8),0)</f>
        <v>163350</v>
      </c>
      <c r="G12" s="19">
        <f>VLOOKUP($A12,'Jute Ledger'!$A$1:$AW$14,6+(G$1*8),0)*VLOOKUP($A12,'Jute Ledger'!$A$1:$AW$14,7+(G$1*8),0)</f>
        <v>1881000</v>
      </c>
      <c r="H12" s="5">
        <f t="shared" si="0"/>
        <v>2529028.32</v>
      </c>
    </row>
    <row r="13" customHeight="1" spans="1:8">
      <c r="A13" s="3" t="s">
        <v>18</v>
      </c>
      <c r="B13" s="5">
        <f>VLOOKUP($A13,'Jute Ledger'!$A$1:$AW$14,6+(B$1*8),0)*VLOOKUP($A13,'Jute Ledger'!$A$1:$AW$14,7+(B$1*8),0)</f>
        <v>144800</v>
      </c>
      <c r="C13" s="5">
        <f>VLOOKUP($A13,'Jute Ledger'!$A$1:$AW$14,6+(C$1*8),0)*VLOOKUP($A13,'Jute Ledger'!$A$1:$AW$14,7+(C$1*8),0)</f>
        <v>182086</v>
      </c>
      <c r="D13" s="5">
        <f>VLOOKUP($A13,'Jute Ledger'!$A$1:$AW$14,6+(D$1*8),0)*VLOOKUP($A13,'Jute Ledger'!$A$1:$AW$14,7+(D$1*8),0)</f>
        <v>170016</v>
      </c>
      <c r="E13" s="5">
        <f>VLOOKUP($A13,'Jute Ledger'!$A$1:$AW$14,6+(E$1*8),0)*VLOOKUP($A13,'Jute Ledger'!$A$1:$AW$14,7+(E$1*8),0)</f>
        <v>193800</v>
      </c>
      <c r="F13" s="5">
        <f>VLOOKUP($A13,'Jute Ledger'!$A$1:$AW$14,6+(F$1*8),0)*VLOOKUP($A13,'Jute Ledger'!$A$1:$AW$14,7+(F$1*8),0)</f>
        <v>190923.6</v>
      </c>
      <c r="G13" s="19">
        <f>VLOOKUP($A13,'Jute Ledger'!$A$1:$AW$14,6+(G$1*8),0)*VLOOKUP($A13,'Jute Ledger'!$A$1:$AW$14,7+(G$1*8),0)</f>
        <v>205800</v>
      </c>
      <c r="H13" s="5">
        <f t="shared" si="0"/>
        <v>942625.6</v>
      </c>
    </row>
    <row r="18" customHeight="1" spans="3:6">
      <c r="C18" s="1" t="s">
        <v>1</v>
      </c>
      <c r="D18" s="1" t="s">
        <v>21</v>
      </c>
      <c r="E18" s="1" t="s">
        <v>22</v>
      </c>
      <c r="F18" s="1" t="s">
        <v>23</v>
      </c>
    </row>
    <row r="19" customHeight="1" spans="3:6">
      <c r="C19" s="3" t="s">
        <v>10</v>
      </c>
      <c r="D19" s="5">
        <v>48001069.008</v>
      </c>
      <c r="E19" s="5">
        <f>D19</f>
        <v>48001069.008</v>
      </c>
      <c r="F19" s="18">
        <f t="shared" ref="F19:F29" si="1">E19/$E$29</f>
        <v>0.333893728735945</v>
      </c>
    </row>
    <row r="20" customHeight="1" spans="3:6">
      <c r="C20" s="3" t="s">
        <v>8</v>
      </c>
      <c r="D20" s="5">
        <v>35607885.64</v>
      </c>
      <c r="E20" s="5">
        <f t="shared" ref="E20:E29" si="2">D20+E19</f>
        <v>83608954.648</v>
      </c>
      <c r="F20" s="18">
        <f t="shared" si="1"/>
        <v>0.581580914760097</v>
      </c>
    </row>
    <row r="21" customHeight="1" spans="3:6">
      <c r="C21" s="3" t="s">
        <v>9</v>
      </c>
      <c r="D21" s="5">
        <v>19303599.9488</v>
      </c>
      <c r="E21" s="5">
        <f t="shared" si="2"/>
        <v>102912554.5968</v>
      </c>
      <c r="F21" s="18">
        <f t="shared" si="1"/>
        <v>0.715856069420874</v>
      </c>
    </row>
    <row r="22" customHeight="1" spans="3:6">
      <c r="C22" s="3" t="s">
        <v>14</v>
      </c>
      <c r="D22" s="5">
        <v>13124058.576</v>
      </c>
      <c r="E22" s="5">
        <f t="shared" si="2"/>
        <v>116036613.1728</v>
      </c>
      <c r="F22" s="18">
        <f t="shared" si="1"/>
        <v>0.807146554084023</v>
      </c>
    </row>
    <row r="23" customHeight="1" spans="3:6">
      <c r="C23" s="3" t="s">
        <v>12</v>
      </c>
      <c r="D23" s="5">
        <v>12716052.5152</v>
      </c>
      <c r="E23" s="5">
        <f t="shared" si="2"/>
        <v>128752665.688</v>
      </c>
      <c r="F23" s="18">
        <f t="shared" si="1"/>
        <v>0.895598963100052</v>
      </c>
    </row>
    <row r="24" customHeight="1" spans="3:6">
      <c r="C24" s="3" t="s">
        <v>15</v>
      </c>
      <c r="D24" s="5">
        <v>7626274.116</v>
      </c>
      <c r="E24" s="5">
        <f t="shared" si="2"/>
        <v>136378939.804</v>
      </c>
      <c r="F24" s="18">
        <f t="shared" si="1"/>
        <v>0.948647054602541</v>
      </c>
    </row>
    <row r="25" customHeight="1" spans="3:6">
      <c r="C25" s="3" t="s">
        <v>13</v>
      </c>
      <c r="D25" s="5">
        <v>3604877.46</v>
      </c>
      <c r="E25" s="5">
        <f t="shared" si="2"/>
        <v>139983817.264</v>
      </c>
      <c r="F25" s="18">
        <f t="shared" si="1"/>
        <v>0.973722453997395</v>
      </c>
    </row>
    <row r="26" customHeight="1" spans="3:6">
      <c r="C26" s="3" t="s">
        <v>17</v>
      </c>
      <c r="D26" s="5">
        <v>2544491</v>
      </c>
      <c r="E26" s="5">
        <f t="shared" si="2"/>
        <v>142528308.264</v>
      </c>
      <c r="F26" s="18">
        <f t="shared" si="1"/>
        <v>0.99142184289191</v>
      </c>
    </row>
    <row r="27" customHeight="1" spans="3:6">
      <c r="C27" s="3" t="s">
        <v>18</v>
      </c>
      <c r="D27" s="5">
        <v>948587.7</v>
      </c>
      <c r="E27" s="5">
        <f t="shared" si="2"/>
        <v>143476895.964</v>
      </c>
      <c r="F27" s="18">
        <f t="shared" si="1"/>
        <v>0.998020185194105</v>
      </c>
    </row>
    <row r="28" customHeight="1" spans="3:6">
      <c r="C28" s="3" t="s">
        <v>16</v>
      </c>
      <c r="D28" s="5">
        <v>248472.89784</v>
      </c>
      <c r="E28" s="5">
        <f t="shared" si="2"/>
        <v>143725368.86184</v>
      </c>
      <c r="F28" s="18">
        <f t="shared" si="1"/>
        <v>0.99974855383389</v>
      </c>
    </row>
    <row r="29" customHeight="1" spans="3:6">
      <c r="C29" s="25" t="s">
        <v>11</v>
      </c>
      <c r="D29" s="26">
        <v>36148.28232</v>
      </c>
      <c r="E29" s="26">
        <f t="shared" si="2"/>
        <v>143761517.14416</v>
      </c>
      <c r="F29" s="27">
        <f t="shared" si="1"/>
        <v>1</v>
      </c>
    </row>
    <row r="30" customHeight="1" spans="3:6">
      <c r="C30" s="3" t="s">
        <v>21</v>
      </c>
      <c r="D30" s="5">
        <f>SUM(D19:D29)</f>
        <v>143761517.14416</v>
      </c>
      <c r="E30" s="5"/>
      <c r="F30" s="18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C13"/>
  <sheetViews>
    <sheetView workbookViewId="0">
      <selection activeCell="C17" sqref="C17"/>
    </sheetView>
  </sheetViews>
  <sheetFormatPr defaultColWidth="14.4272727272727" defaultRowHeight="15.75" customHeight="1" outlineLevelCol="2"/>
  <cols>
    <col min="1" max="1" width="31.3636363636364" customWidth="1"/>
  </cols>
  <sheetData>
    <row r="2" customHeight="1" spans="1:3">
      <c r="A2" s="1" t="s">
        <v>1</v>
      </c>
      <c r="B2" s="1" t="s">
        <v>6</v>
      </c>
      <c r="C2" s="1" t="s">
        <v>24</v>
      </c>
    </row>
    <row r="3" customHeight="1" spans="1:3">
      <c r="A3" s="3" t="s">
        <v>8</v>
      </c>
      <c r="B3" s="5">
        <f>SUM('Month wise volume analysis'!B19:G19)</f>
        <v>232142.22</v>
      </c>
      <c r="C3" s="5">
        <f>VLOOKUP(A3,'Month wise sales revenue analys'!$C$18:$F$30,2,0)</f>
        <v>35607885.64</v>
      </c>
    </row>
    <row r="4" customHeight="1" spans="1:3">
      <c r="A4" s="3" t="s">
        <v>9</v>
      </c>
      <c r="B4" s="5">
        <f>SUM('Month wise volume analysis'!B20:G20)</f>
        <v>127237.8026</v>
      </c>
      <c r="C4" s="5">
        <f>VLOOKUP(A4,'Month wise sales revenue analys'!$C$18:$F$30,2,0)</f>
        <v>19303599.9488</v>
      </c>
    </row>
    <row r="5" customHeight="1" spans="1:3">
      <c r="A5" s="3" t="s">
        <v>10</v>
      </c>
      <c r="B5" s="5">
        <f>SUM('Month wise volume analysis'!B21:G21)</f>
        <v>280062.416</v>
      </c>
      <c r="C5" s="5">
        <f>VLOOKUP(A5,'Month wise sales revenue analys'!$C$18:$F$30,2,0)</f>
        <v>48001069.008</v>
      </c>
    </row>
    <row r="6" customHeight="1" spans="1:3">
      <c r="A6" s="3" t="s">
        <v>11</v>
      </c>
      <c r="B6" s="5">
        <f>SUM('Month wise volume analysis'!B22:G22)</f>
        <v>237.32886</v>
      </c>
      <c r="C6" s="5">
        <f>VLOOKUP(A6,'Month wise sales revenue analys'!$C$18:$F$30,2,0)</f>
        <v>36148.28232</v>
      </c>
    </row>
    <row r="7" customHeight="1" spans="1:3">
      <c r="A7" s="3" t="s">
        <v>12</v>
      </c>
      <c r="B7" s="5">
        <f>SUM('Month wise volume analysis'!B23:G23)</f>
        <v>64939.2448</v>
      </c>
      <c r="C7" s="5">
        <f>VLOOKUP(A7,'Month wise sales revenue analys'!$C$18:$F$30,2,0)</f>
        <v>12716052.5152</v>
      </c>
    </row>
    <row r="8" customHeight="1" spans="1:3">
      <c r="A8" s="3" t="s">
        <v>13</v>
      </c>
      <c r="B8" s="5">
        <f>SUM('Month wise volume analysis'!B24:G24)</f>
        <v>18220.701</v>
      </c>
      <c r="C8" s="5">
        <f>VLOOKUP(A8,'Month wise sales revenue analys'!$C$18:$F$30,2,0)</f>
        <v>3604877.46</v>
      </c>
    </row>
    <row r="9" customHeight="1" spans="1:3">
      <c r="A9" s="3" t="s">
        <v>14</v>
      </c>
      <c r="B9" s="5">
        <f>SUM('Month wise volume analysis'!B25:G25)</f>
        <v>71308.602</v>
      </c>
      <c r="C9" s="5">
        <f>VLOOKUP(A9,'Month wise sales revenue analys'!$C$18:$F$30,2,0)</f>
        <v>13124058.576</v>
      </c>
    </row>
    <row r="10" customHeight="1" spans="1:3">
      <c r="A10" s="3" t="s">
        <v>15</v>
      </c>
      <c r="B10" s="5">
        <f>SUM('Month wise volume analysis'!B26:G26)</f>
        <v>35897.7572</v>
      </c>
      <c r="C10" s="5">
        <f>VLOOKUP(A10,'Month wise sales revenue analys'!$C$18:$F$30,2,0)</f>
        <v>7626274.116</v>
      </c>
    </row>
    <row r="11" customHeight="1" spans="1:3">
      <c r="A11" s="3" t="s">
        <v>16</v>
      </c>
      <c r="B11" s="5">
        <f>SUM('Month wise volume analysis'!B27:G27)</f>
        <v>1801.2888</v>
      </c>
      <c r="C11" s="5">
        <f>VLOOKUP(A11,'Month wise sales revenue analys'!$C$18:$F$30,2,0)</f>
        <v>248472.89784</v>
      </c>
    </row>
    <row r="12" customHeight="1" spans="1:3">
      <c r="A12" s="3" t="s">
        <v>17</v>
      </c>
      <c r="B12" s="5">
        <f>SUM('Month wise volume analysis'!B28:G28)</f>
        <v>13631.04</v>
      </c>
      <c r="C12" s="5">
        <f>VLOOKUP(A12,'Month wise sales revenue analys'!$C$18:$F$30,2,0)</f>
        <v>2544491</v>
      </c>
    </row>
    <row r="13" customHeight="1" spans="1:3">
      <c r="A13" s="3" t="s">
        <v>18</v>
      </c>
      <c r="B13" s="5">
        <f>SUM('Month wise volume analysis'!B29:G29)</f>
        <v>5774.1</v>
      </c>
      <c r="C13" s="5">
        <f>VLOOKUP(A13,'Month wise sales revenue analys'!$C$18:$F$30,2,0)</f>
        <v>948587.7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I41"/>
  <sheetViews>
    <sheetView topLeftCell="D24" workbookViewId="0">
      <selection activeCell="J29" sqref="J29"/>
    </sheetView>
  </sheetViews>
  <sheetFormatPr defaultColWidth="14.4272727272727" defaultRowHeight="15.75" customHeight="1"/>
  <cols>
    <col min="2" max="2" width="29.7272727272727" customWidth="1"/>
    <col min="3" max="3" width="15.7090909090909" customWidth="1"/>
    <col min="5" max="5" width="15.4272727272727" customWidth="1"/>
  </cols>
  <sheetData>
    <row r="1" customHeight="1" spans="3:8"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</row>
    <row r="2" customHeight="1" spans="2:9">
      <c r="B2" s="1" t="s">
        <v>1</v>
      </c>
      <c r="C2" s="14">
        <v>44378</v>
      </c>
      <c r="D2" s="14">
        <v>44409</v>
      </c>
      <c r="E2" s="14">
        <v>44440</v>
      </c>
      <c r="F2" s="14">
        <v>44470</v>
      </c>
      <c r="G2" s="14">
        <v>44501</v>
      </c>
      <c r="H2" s="14">
        <v>44531</v>
      </c>
      <c r="I2" s="1" t="s">
        <v>21</v>
      </c>
    </row>
    <row r="3" customHeight="1" spans="2:9">
      <c r="B3" s="3" t="s">
        <v>15</v>
      </c>
      <c r="C3" s="5">
        <f>(VLOOKUP($B3,'Jute Ledger'!$A$1:$AW$14,6+(8*C$1),0)*VLOOKUP($B3,'Jute Ledger'!$A$1:$AW$14,7+(8*C$1),0))-(VLOOKUP($B3,'Jute Ledger'!$A$1:$AW$14,4+(8*C$1),0)*VLOOKUP($B3,'Jute Ledger'!$A$1:$AW$14,5+(8*C$1),0))</f>
        <v>-22260</v>
      </c>
      <c r="D3" s="5">
        <f>(VLOOKUP($B3,'Jute Ledger'!$A$1:$AW$14,6+(8*D$1),0)*VLOOKUP($B3,'Jute Ledger'!$A$1:$AW$14,7+(8*D$1),0))-(VLOOKUP($B3,'Jute Ledger'!$A$1:$AW$14,4+(8*D$1),0)*VLOOKUP($B3,'Jute Ledger'!$A$1:$AW$14,5+(8*D$1),0))</f>
        <v>18164.16</v>
      </c>
      <c r="E3" s="5">
        <f>(VLOOKUP($B3,'Jute Ledger'!$A$1:$AW$14,6+(8*E$1),0)*VLOOKUP($B3,'Jute Ledger'!$A$1:$AW$14,7+(8*E$1),0))-(VLOOKUP($B3,'Jute Ledger'!$A$1:$AW$14,4+(8*E$1),0)*VLOOKUP($B3,'Jute Ledger'!$A$1:$AW$14,5+(8*E$1),0))</f>
        <v>21285</v>
      </c>
      <c r="F3" s="5">
        <f>(VLOOKUP($B3,'Jute Ledger'!$A$1:$AW$14,6+(8*F$1),0)*VLOOKUP($B3,'Jute Ledger'!$A$1:$AW$14,7+(8*F$1),0))-(VLOOKUP($B3,'Jute Ledger'!$A$1:$AW$14,4+(8*F$1),0)*VLOOKUP($B3,'Jute Ledger'!$A$1:$AW$14,5+(8*F$1),0))</f>
        <v>5034229.72</v>
      </c>
      <c r="G3" s="5">
        <f>(VLOOKUP($B3,'Jute Ledger'!$A$1:$AW$14,6+(8*G$1),0)*VLOOKUP($B3,'Jute Ledger'!$A$1:$AW$14,7+(8*G$1),0))-(VLOOKUP($B3,'Jute Ledger'!$A$1:$AW$14,4+(8*G$1),0)*VLOOKUP($B3,'Jute Ledger'!$A$1:$AW$14,5+(8*G$1),0))</f>
        <v>9436.75320000004</v>
      </c>
      <c r="H3" s="5">
        <f>(VLOOKUP($B3,'Jute Ledger'!$A$1:$AW$14,6+(8*H$1),0)*VLOOKUP($B3,'Jute Ledger'!$A$1:$AW$14,7+(8*H$1),0))-(VLOOKUP($B3,'Jute Ledger'!$A$1:$AW$14,4+(8*H$1),0)*VLOOKUP($B3,'Jute Ledger'!$A$1:$AW$14,5+(8*H$1),0))</f>
        <v>-27812.5848000001</v>
      </c>
      <c r="I3" s="5">
        <f t="shared" ref="I3:I13" si="0">SUM(C3:H3)</f>
        <v>5033043.0484</v>
      </c>
    </row>
    <row r="4" customHeight="1" spans="2:9">
      <c r="B4" s="3" t="s">
        <v>17</v>
      </c>
      <c r="C4" s="5">
        <f>(VLOOKUP($B4,'Jute Ledger'!$A$1:$AW$14,6+(8*C$1),0)*VLOOKUP($B4,'Jute Ledger'!$A$1:$AW$14,7+(8*C$1),0))-(VLOOKUP($B4,'Jute Ledger'!$A$1:$AW$14,4+(8*C$1),0)*VLOOKUP($B4,'Jute Ledger'!$A$1:$AW$14,5+(8*C$1),0))</f>
        <v>-6405</v>
      </c>
      <c r="D4" s="5">
        <f>(VLOOKUP($B4,'Jute Ledger'!$A$1:$AW$14,6+(8*D$1),0)*VLOOKUP($B4,'Jute Ledger'!$A$1:$AW$14,7+(8*D$1),0))-(VLOOKUP($B4,'Jute Ledger'!$A$1:$AW$14,4+(8*D$1),0)*VLOOKUP($B4,'Jute Ledger'!$A$1:$AW$14,5+(8*D$1),0))</f>
        <v>6229.32000000001</v>
      </c>
      <c r="E4" s="5">
        <f>(VLOOKUP($B4,'Jute Ledger'!$A$1:$AW$14,6+(8*E$1),0)*VLOOKUP($B4,'Jute Ledger'!$A$1:$AW$14,7+(8*E$1),0))-(VLOOKUP($B4,'Jute Ledger'!$A$1:$AW$14,4+(8*E$1),0)*VLOOKUP($B4,'Jute Ledger'!$A$1:$AW$14,5+(8*E$1),0))</f>
        <v>9021</v>
      </c>
      <c r="F4" s="5">
        <f>(VLOOKUP($B4,'Jute Ledger'!$A$1:$AW$14,6+(8*F$1),0)*VLOOKUP($B4,'Jute Ledger'!$A$1:$AW$14,7+(8*F$1),0))-(VLOOKUP($B4,'Jute Ledger'!$A$1:$AW$14,4+(8*F$1),0)*VLOOKUP($B4,'Jute Ledger'!$A$1:$AW$14,5+(8*F$1),0))</f>
        <v>2872.31999999998</v>
      </c>
      <c r="G4" s="5">
        <f>(VLOOKUP($B4,'Jute Ledger'!$A$1:$AW$14,6+(8*G$1),0)*VLOOKUP($B4,'Jute Ledger'!$A$1:$AW$14,7+(8*G$1),0))-(VLOOKUP($B4,'Jute Ledger'!$A$1:$AW$14,4+(8*G$1),0)*VLOOKUP($B4,'Jute Ledger'!$A$1:$AW$14,5+(8*G$1),0))</f>
        <v>-5940</v>
      </c>
      <c r="H4" s="5">
        <f>(VLOOKUP($B4,'Jute Ledger'!$A$1:$AW$14,6+(8*H$1),0)*VLOOKUP($B4,'Jute Ledger'!$A$1:$AW$14,7+(8*H$1),0))-(VLOOKUP($B4,'Jute Ledger'!$A$1:$AW$14,4+(8*H$1),0)*VLOOKUP($B4,'Jute Ledger'!$A$1:$AW$14,5+(8*H$1),0))</f>
        <v>1688238.288</v>
      </c>
      <c r="I4" s="5">
        <f t="shared" si="0"/>
        <v>1694015.928</v>
      </c>
    </row>
    <row r="5" customHeight="1" spans="2:9">
      <c r="B5" s="3" t="s">
        <v>12</v>
      </c>
      <c r="C5" s="5">
        <f>(VLOOKUP($B5,'Jute Ledger'!$A$1:$AW$14,6+(8*C$1),0)*VLOOKUP($B5,'Jute Ledger'!$A$1:$AW$14,7+(8*C$1),0))-(VLOOKUP($B5,'Jute Ledger'!$A$1:$AW$14,4+(8*C$1),0)*VLOOKUP($B5,'Jute Ledger'!$A$1:$AW$14,5+(8*C$1),0))</f>
        <v>-103680</v>
      </c>
      <c r="D5" s="5">
        <f>(VLOOKUP($B5,'Jute Ledger'!$A$1:$AW$14,6+(8*D$1),0)*VLOOKUP($B5,'Jute Ledger'!$A$1:$AW$14,7+(8*D$1),0))-(VLOOKUP($B5,'Jute Ledger'!$A$1:$AW$14,4+(8*D$1),0)*VLOOKUP($B5,'Jute Ledger'!$A$1:$AW$14,5+(8*D$1),0))</f>
        <v>301752</v>
      </c>
      <c r="E5" s="5">
        <f>(VLOOKUP($B5,'Jute Ledger'!$A$1:$AW$14,6+(8*E$1),0)*VLOOKUP($B5,'Jute Ledger'!$A$1:$AW$14,7+(8*E$1),0))-(VLOOKUP($B5,'Jute Ledger'!$A$1:$AW$14,4+(8*E$1),0)*VLOOKUP($B5,'Jute Ledger'!$A$1:$AW$14,5+(8*E$1),0))</f>
        <v>-42468.48</v>
      </c>
      <c r="F5" s="5">
        <f>(VLOOKUP($B5,'Jute Ledger'!$A$1:$AW$14,6+(8*F$1),0)*VLOOKUP($B5,'Jute Ledger'!$A$1:$AW$14,7+(8*F$1),0))-(VLOOKUP($B5,'Jute Ledger'!$A$1:$AW$14,4+(8*F$1),0)*VLOOKUP($B5,'Jute Ledger'!$A$1:$AW$14,5+(8*F$1),0))</f>
        <v>51498.7200000002</v>
      </c>
      <c r="G5" s="5">
        <f>(VLOOKUP($B5,'Jute Ledger'!$A$1:$AW$14,6+(8*G$1),0)*VLOOKUP($B5,'Jute Ledger'!$A$1:$AW$14,7+(8*G$1),0))-(VLOOKUP($B5,'Jute Ledger'!$A$1:$AW$14,4+(8*G$1),0)*VLOOKUP($B5,'Jute Ledger'!$A$1:$AW$14,5+(8*G$1),0))</f>
        <v>43899.6096000001</v>
      </c>
      <c r="H5" s="5">
        <f>(VLOOKUP($B5,'Jute Ledger'!$A$1:$AW$14,6+(8*H$1),0)*VLOOKUP($B5,'Jute Ledger'!$A$1:$AW$14,7+(8*H$1),0))-(VLOOKUP($B5,'Jute Ledger'!$A$1:$AW$14,4+(8*H$1),0)*VLOOKUP($B5,'Jute Ledger'!$A$1:$AW$14,5+(8*H$1),0))</f>
        <v>-8680.05600000033</v>
      </c>
      <c r="I5" s="5">
        <f t="shared" si="0"/>
        <v>242321.7936</v>
      </c>
    </row>
    <row r="6" customHeight="1" spans="2:9">
      <c r="B6" s="3" t="s">
        <v>9</v>
      </c>
      <c r="C6" s="5">
        <f>(VLOOKUP($B6,'Jute Ledger'!$A$1:$AW$14,6+(8*C$1),0)*VLOOKUP($B6,'Jute Ledger'!$A$1:$AW$14,7+(8*C$1),0))-(VLOOKUP($B6,'Jute Ledger'!$A$1:$AW$14,4+(8*C$1),0)*VLOOKUP($B6,'Jute Ledger'!$A$1:$AW$14,5+(8*C$1),0))</f>
        <v>-162540</v>
      </c>
      <c r="D6" s="5">
        <f>(VLOOKUP($B6,'Jute Ledger'!$A$1:$AW$14,6+(8*D$1),0)*VLOOKUP($B6,'Jute Ledger'!$A$1:$AW$14,7+(8*D$1),0))-(VLOOKUP($B6,'Jute Ledger'!$A$1:$AW$14,4+(8*D$1),0)*VLOOKUP($B6,'Jute Ledger'!$A$1:$AW$14,5+(8*D$1),0))</f>
        <v>137793.6</v>
      </c>
      <c r="E6" s="5">
        <f>(VLOOKUP($B6,'Jute Ledger'!$A$1:$AW$14,6+(8*E$1),0)*VLOOKUP($B6,'Jute Ledger'!$A$1:$AW$14,7+(8*E$1),0))-(VLOOKUP($B6,'Jute Ledger'!$A$1:$AW$14,4+(8*E$1),0)*VLOOKUP($B6,'Jute Ledger'!$A$1:$AW$14,5+(8*E$1),0))</f>
        <v>78916.5</v>
      </c>
      <c r="F6" s="5">
        <f>(VLOOKUP($B6,'Jute Ledger'!$A$1:$AW$14,6+(8*F$1),0)*VLOOKUP($B6,'Jute Ledger'!$A$1:$AW$14,7+(8*F$1),0))-(VLOOKUP($B6,'Jute Ledger'!$A$1:$AW$14,4+(8*F$1),0)*VLOOKUP($B6,'Jute Ledger'!$A$1:$AW$14,5+(8*F$1),0))</f>
        <v>79016.3400000003</v>
      </c>
      <c r="G6" s="5">
        <f>(VLOOKUP($B6,'Jute Ledger'!$A$1:$AW$14,6+(8*G$1),0)*VLOOKUP($B6,'Jute Ledger'!$A$1:$AW$14,7+(8*G$1),0))-(VLOOKUP($B6,'Jute Ledger'!$A$1:$AW$14,4+(8*G$1),0)*VLOOKUP($B6,'Jute Ledger'!$A$1:$AW$14,5+(8*G$1),0))</f>
        <v>70098.6258</v>
      </c>
      <c r="H6" s="5">
        <f>(VLOOKUP($B6,'Jute Ledger'!$A$1:$AW$14,6+(8*H$1),0)*VLOOKUP($B6,'Jute Ledger'!$A$1:$AW$14,7+(8*H$1),0))-(VLOOKUP($B6,'Jute Ledger'!$A$1:$AW$14,4+(8*H$1),0)*VLOOKUP($B6,'Jute Ledger'!$A$1:$AW$14,5+(8*H$1),0))</f>
        <v>-51606</v>
      </c>
      <c r="I6" s="5">
        <f t="shared" si="0"/>
        <v>151679.0658</v>
      </c>
    </row>
    <row r="7" customHeight="1" spans="2:9">
      <c r="B7" s="3" t="s">
        <v>11</v>
      </c>
      <c r="C7" s="5">
        <f>(VLOOKUP($B7,'Jute Ledger'!$A$1:$AW$14,6+(8*C$1),0)*VLOOKUP($B7,'Jute Ledger'!$A$1:$AW$14,7+(8*C$1),0))-(VLOOKUP($B7,'Jute Ledger'!$A$1:$AW$14,4+(8*C$1),0)*VLOOKUP($B7,'Jute Ledger'!$A$1:$AW$14,5+(8*C$1),0))</f>
        <v>-302.75</v>
      </c>
      <c r="D7" s="5">
        <f>(VLOOKUP($B7,'Jute Ledger'!$A$1:$AW$14,6+(8*D$1),0)*VLOOKUP($B7,'Jute Ledger'!$A$1:$AW$14,7+(8*D$1),0))-(VLOOKUP($B7,'Jute Ledger'!$A$1:$AW$14,4+(8*D$1),0)*VLOOKUP($B7,'Jute Ledger'!$A$1:$AW$14,5+(8*D$1),0))</f>
        <v>207.6</v>
      </c>
      <c r="E7" s="5">
        <f>(VLOOKUP($B7,'Jute Ledger'!$A$1:$AW$14,6+(8*E$1),0)*VLOOKUP($B7,'Jute Ledger'!$A$1:$AW$14,7+(8*E$1),0))-(VLOOKUP($B7,'Jute Ledger'!$A$1:$AW$14,4+(8*E$1),0)*VLOOKUP($B7,'Jute Ledger'!$A$1:$AW$14,5+(8*E$1),0))</f>
        <v>-124.432000000001</v>
      </c>
      <c r="F7" s="5">
        <f>(VLOOKUP($B7,'Jute Ledger'!$A$1:$AW$14,6+(8*F$1),0)*VLOOKUP($B7,'Jute Ledger'!$A$1:$AW$14,7+(8*F$1),0))-(VLOOKUP($B7,'Jute Ledger'!$A$1:$AW$14,4+(8*F$1),0)*VLOOKUP($B7,'Jute Ledger'!$A$1:$AW$14,5+(8*F$1),0))</f>
        <v>163.799999999999</v>
      </c>
      <c r="G7" s="5">
        <f>(VLOOKUP($B7,'Jute Ledger'!$A$1:$AW$14,6+(8*G$1),0)*VLOOKUP($B7,'Jute Ledger'!$A$1:$AW$14,7+(8*G$1),0))-(VLOOKUP($B7,'Jute Ledger'!$A$1:$AW$14,4+(8*G$1),0)*VLOOKUP($B7,'Jute Ledger'!$A$1:$AW$14,5+(8*G$1),0))</f>
        <v>130.257680000001</v>
      </c>
      <c r="H7" s="5">
        <f>(VLOOKUP($B7,'Jute Ledger'!$A$1:$AW$14,6+(8*H$1),0)*VLOOKUP($B7,'Jute Ledger'!$A$1:$AW$14,7+(8*H$1),0))-(VLOOKUP($B7,'Jute Ledger'!$A$1:$AW$14,4+(8*H$1),0)*VLOOKUP($B7,'Jute Ledger'!$A$1:$AW$14,5+(8*H$1),0))</f>
        <v>-564</v>
      </c>
      <c r="I7" s="5">
        <f t="shared" si="0"/>
        <v>-489.52432</v>
      </c>
    </row>
    <row r="8" customHeight="1" spans="2:9">
      <c r="B8" s="3" t="s">
        <v>16</v>
      </c>
      <c r="C8" s="5">
        <f>(VLOOKUP($B8,'Jute Ledger'!$A$1:$AW$14,6+(8*C$1),0)*VLOOKUP($B8,'Jute Ledger'!$A$1:$AW$14,7+(8*C$1),0))-(VLOOKUP($B8,'Jute Ledger'!$A$1:$AW$14,4+(8*C$1),0)*VLOOKUP($B8,'Jute Ledger'!$A$1:$AW$14,5+(8*C$1),0))</f>
        <v>-2415</v>
      </c>
      <c r="D8" s="5">
        <f>(VLOOKUP($B8,'Jute Ledger'!$A$1:$AW$14,6+(8*D$1),0)*VLOOKUP($B8,'Jute Ledger'!$A$1:$AW$14,7+(8*D$1),0))-(VLOOKUP($B8,'Jute Ledger'!$A$1:$AW$14,4+(8*D$1),0)*VLOOKUP($B8,'Jute Ledger'!$A$1:$AW$14,5+(8*D$1),0))</f>
        <v>1803.2</v>
      </c>
      <c r="E8" s="5">
        <f>(VLOOKUP($B8,'Jute Ledger'!$A$1:$AW$14,6+(8*E$1),0)*VLOOKUP($B8,'Jute Ledger'!$A$1:$AW$14,7+(8*E$1),0))-(VLOOKUP($B8,'Jute Ledger'!$A$1:$AW$14,4+(8*E$1),0)*VLOOKUP($B8,'Jute Ledger'!$A$1:$AW$14,5+(8*E$1),0))</f>
        <v>-993.840000000004</v>
      </c>
      <c r="F8" s="5">
        <f>(VLOOKUP($B8,'Jute Ledger'!$A$1:$AW$14,6+(8*F$1),0)*VLOOKUP($B8,'Jute Ledger'!$A$1:$AW$14,7+(8*F$1),0))-(VLOOKUP($B8,'Jute Ledger'!$A$1:$AW$14,4+(8*F$1),0)*VLOOKUP($B8,'Jute Ledger'!$A$1:$AW$14,5+(8*F$1),0))</f>
        <v>1023.39999999999</v>
      </c>
      <c r="G8" s="5">
        <f>(VLOOKUP($B8,'Jute Ledger'!$A$1:$AW$14,6+(8*G$1),0)*VLOOKUP($B8,'Jute Ledger'!$A$1:$AW$14,7+(8*G$1),0))-(VLOOKUP($B8,'Jute Ledger'!$A$1:$AW$14,4+(8*G$1),0)*VLOOKUP($B8,'Jute Ledger'!$A$1:$AW$14,5+(8*G$1),0))</f>
        <v>1045.2288</v>
      </c>
      <c r="H8" s="5">
        <f>(VLOOKUP($B8,'Jute Ledger'!$A$1:$AW$14,6+(8*H$1),0)*VLOOKUP($B8,'Jute Ledger'!$A$1:$AW$14,7+(8*H$1),0))-(VLOOKUP($B8,'Jute Ledger'!$A$1:$AW$14,4+(8*H$1),0)*VLOOKUP($B8,'Jute Ledger'!$A$1:$AW$14,5+(8*H$1),0))</f>
        <v>-2948</v>
      </c>
      <c r="I8" s="5">
        <f t="shared" si="0"/>
        <v>-2485.01120000002</v>
      </c>
    </row>
    <row r="9" customHeight="1" spans="2:9">
      <c r="B9" s="3" t="s">
        <v>18</v>
      </c>
      <c r="C9" s="5">
        <f>(VLOOKUP($B9,'Jute Ledger'!$A$1:$AW$14,6+(8*C$1),0)*VLOOKUP($B9,'Jute Ledger'!$A$1:$AW$14,7+(8*C$1),0))-(VLOOKUP($B9,'Jute Ledger'!$A$1:$AW$14,4+(8*C$1),0)*VLOOKUP($B9,'Jute Ledger'!$A$1:$AW$14,5+(8*C$1),0))</f>
        <v>-24435</v>
      </c>
      <c r="D9" s="5">
        <f>(VLOOKUP($B9,'Jute Ledger'!$A$1:$AW$14,6+(8*D$1),0)*VLOOKUP($B9,'Jute Ledger'!$A$1:$AW$14,7+(8*D$1),0))-(VLOOKUP($B9,'Jute Ledger'!$A$1:$AW$14,4+(8*D$1),0)*VLOOKUP($B9,'Jute Ledger'!$A$1:$AW$14,5+(8*D$1),0))</f>
        <v>9466.29999999999</v>
      </c>
      <c r="E9" s="5">
        <f>(VLOOKUP($B9,'Jute Ledger'!$A$1:$AW$14,6+(8*E$1),0)*VLOOKUP($B9,'Jute Ledger'!$A$1:$AW$14,7+(8*E$1),0))-(VLOOKUP($B9,'Jute Ledger'!$A$1:$AW$14,4+(8*E$1),0)*VLOOKUP($B9,'Jute Ledger'!$A$1:$AW$14,5+(8*E$1),0))</f>
        <v>-3744.39999999999</v>
      </c>
      <c r="F9" s="5">
        <f>(VLOOKUP($B9,'Jute Ledger'!$A$1:$AW$14,6+(8*F$1),0)*VLOOKUP($B9,'Jute Ledger'!$A$1:$AW$14,7+(8*F$1),0))-(VLOOKUP($B9,'Jute Ledger'!$A$1:$AW$14,4+(8*F$1),0)*VLOOKUP($B9,'Jute Ledger'!$A$1:$AW$14,5+(8*F$1),0))</f>
        <v>3990</v>
      </c>
      <c r="G9" s="5">
        <f>(VLOOKUP($B9,'Jute Ledger'!$A$1:$AW$14,6+(8*G$1),0)*VLOOKUP($B9,'Jute Ledger'!$A$1:$AW$14,7+(8*G$1),0))-(VLOOKUP($B9,'Jute Ledger'!$A$1:$AW$14,4+(8*G$1),0)*VLOOKUP($B9,'Jute Ledger'!$A$1:$AW$14,5+(8*G$1),0))</f>
        <v>3743.60000000001</v>
      </c>
      <c r="H9" s="5">
        <f>(VLOOKUP($B9,'Jute Ledger'!$A$1:$AW$14,6+(8*H$1),0)*VLOOKUP($B9,'Jute Ledger'!$A$1:$AW$14,7+(8*H$1),0))-(VLOOKUP($B9,'Jute Ledger'!$A$1:$AW$14,4+(8*H$1),0)*VLOOKUP($B9,'Jute Ledger'!$A$1:$AW$14,5+(8*H$1),0))</f>
        <v>-9800</v>
      </c>
      <c r="I9" s="5">
        <f t="shared" si="0"/>
        <v>-20779.5</v>
      </c>
    </row>
    <row r="10" customHeight="1" spans="2:9">
      <c r="B10" s="3" t="s">
        <v>13</v>
      </c>
      <c r="C10" s="5">
        <f>(VLOOKUP($B10,'Jute Ledger'!$A$1:$AW$14,6+(8*C$1),0)*VLOOKUP($B10,'Jute Ledger'!$A$1:$AW$14,7+(8*C$1),0))-(VLOOKUP($B10,'Jute Ledger'!$A$1:$AW$14,4+(8*C$1),0)*VLOOKUP($B10,'Jute Ledger'!$A$1:$AW$14,5+(8*C$1),0))</f>
        <v>-31302</v>
      </c>
      <c r="D10" s="5">
        <f>(VLOOKUP($B10,'Jute Ledger'!$A$1:$AW$14,6+(8*D$1),0)*VLOOKUP($B10,'Jute Ledger'!$A$1:$AW$14,7+(8*D$1),0))-(VLOOKUP($B10,'Jute Ledger'!$A$1:$AW$14,4+(8*D$1),0)*VLOOKUP($B10,'Jute Ledger'!$A$1:$AW$14,5+(8*D$1),0))</f>
        <v>26728.8</v>
      </c>
      <c r="E10" s="5">
        <f>(VLOOKUP($B10,'Jute Ledger'!$A$1:$AW$14,6+(8*E$1),0)*VLOOKUP($B10,'Jute Ledger'!$A$1:$AW$14,7+(8*E$1),0))-(VLOOKUP($B10,'Jute Ledger'!$A$1:$AW$14,4+(8*E$1),0)*VLOOKUP($B10,'Jute Ledger'!$A$1:$AW$14,5+(8*E$1),0))</f>
        <v>-12816.9</v>
      </c>
      <c r="F10" s="5">
        <f>(VLOOKUP($B10,'Jute Ledger'!$A$1:$AW$14,6+(8*F$1),0)*VLOOKUP($B10,'Jute Ledger'!$A$1:$AW$14,7+(8*F$1),0))-(VLOOKUP($B10,'Jute Ledger'!$A$1:$AW$14,4+(8*F$1),0)*VLOOKUP($B10,'Jute Ledger'!$A$1:$AW$14,5+(8*F$1),0))</f>
        <v>14788.62</v>
      </c>
      <c r="G10" s="5">
        <f>(VLOOKUP($B10,'Jute Ledger'!$A$1:$AW$14,6+(8*G$1),0)*VLOOKUP($B10,'Jute Ledger'!$A$1:$AW$14,7+(8*G$1),0))-(VLOOKUP($B10,'Jute Ledger'!$A$1:$AW$14,4+(8*G$1),0)*VLOOKUP($B10,'Jute Ledger'!$A$1:$AW$14,5+(8*G$1),0))</f>
        <v>21330</v>
      </c>
      <c r="H10" s="5">
        <f>(VLOOKUP($B10,'Jute Ledger'!$A$1:$AW$14,6+(8*H$1),0)*VLOOKUP($B10,'Jute Ledger'!$A$1:$AW$14,7+(8*H$1),0))-(VLOOKUP($B10,'Jute Ledger'!$A$1:$AW$14,4+(8*H$1),0)*VLOOKUP($B10,'Jute Ledger'!$A$1:$AW$14,5+(8*H$1),0))</f>
        <v>-41725.035</v>
      </c>
      <c r="I10" s="5">
        <f t="shared" si="0"/>
        <v>-22996.515</v>
      </c>
    </row>
    <row r="11" customHeight="1" spans="2:9">
      <c r="B11" s="3" t="s">
        <v>8</v>
      </c>
      <c r="C11" s="5">
        <f>(VLOOKUP($B11,'Jute Ledger'!$A$1:$AW$14,6+(8*C$1),0)*VLOOKUP($B11,'Jute Ledger'!$A$1:$AW$14,7+(8*C$1),0))-(VLOOKUP($B11,'Jute Ledger'!$A$1:$AW$14,4+(8*C$1),0)*VLOOKUP($B11,'Jute Ledger'!$A$1:$AW$14,5+(8*C$1),0))</f>
        <v>-265600</v>
      </c>
      <c r="D11" s="5">
        <f>(VLOOKUP($B11,'Jute Ledger'!$A$1:$AW$14,6+(8*D$1),0)*VLOOKUP($B11,'Jute Ledger'!$A$1:$AW$14,7+(8*D$1),0))-(VLOOKUP($B11,'Jute Ledger'!$A$1:$AW$14,4+(8*D$1),0)*VLOOKUP($B11,'Jute Ledger'!$A$1:$AW$14,5+(8*D$1),0))</f>
        <v>258993.200000001</v>
      </c>
      <c r="E11" s="5">
        <f>(VLOOKUP($B11,'Jute Ledger'!$A$1:$AW$14,6+(8*E$1),0)*VLOOKUP($B11,'Jute Ledger'!$A$1:$AW$14,7+(8*E$1),0))-(VLOOKUP($B11,'Jute Ledger'!$A$1:$AW$14,4+(8*E$1),0)*VLOOKUP($B11,'Jute Ledger'!$A$1:$AW$14,5+(8*E$1),0))</f>
        <v>-63206</v>
      </c>
      <c r="F11" s="5">
        <f>(VLOOKUP($B11,'Jute Ledger'!$A$1:$AW$14,6+(8*F$1),0)*VLOOKUP($B11,'Jute Ledger'!$A$1:$AW$14,7+(8*F$1),0))-(VLOOKUP($B11,'Jute Ledger'!$A$1:$AW$14,4+(8*F$1),0)*VLOOKUP($B11,'Jute Ledger'!$A$1:$AW$14,5+(8*F$1),0))</f>
        <v>174125</v>
      </c>
      <c r="G11" s="5">
        <f>(VLOOKUP($B11,'Jute Ledger'!$A$1:$AW$14,6+(8*G$1),0)*VLOOKUP($B11,'Jute Ledger'!$A$1:$AW$14,7+(8*G$1),0))-(VLOOKUP($B11,'Jute Ledger'!$A$1:$AW$14,4+(8*G$1),0)*VLOOKUP($B11,'Jute Ledger'!$A$1:$AW$14,5+(8*G$1),0))</f>
        <v>112223.62</v>
      </c>
      <c r="H11" s="5">
        <f>(VLOOKUP($B11,'Jute Ledger'!$A$1:$AW$14,6+(8*H$1),0)*VLOOKUP($B11,'Jute Ledger'!$A$1:$AW$14,7+(8*H$1),0))-(VLOOKUP($B11,'Jute Ledger'!$A$1:$AW$14,4+(8*H$1),0)*VLOOKUP($B11,'Jute Ledger'!$A$1:$AW$14,5+(8*H$1),0))</f>
        <v>-298831</v>
      </c>
      <c r="I11" s="5">
        <f t="shared" si="0"/>
        <v>-82295.1799999988</v>
      </c>
    </row>
    <row r="12" customHeight="1" spans="2:9">
      <c r="B12" s="3" t="s">
        <v>14</v>
      </c>
      <c r="C12" s="5">
        <f>(VLOOKUP($B12,'Jute Ledger'!$A$1:$AW$14,6+(8*C$1),0)*VLOOKUP($B12,'Jute Ledger'!$A$1:$AW$14,7+(8*C$1),0))-(VLOOKUP($B12,'Jute Ledger'!$A$1:$AW$14,4+(8*C$1),0)*VLOOKUP($B12,'Jute Ledger'!$A$1:$AW$14,5+(8*C$1),0))</f>
        <v>-118450</v>
      </c>
      <c r="D12" s="5">
        <f>(VLOOKUP($B12,'Jute Ledger'!$A$1:$AW$14,6+(8*D$1),0)*VLOOKUP($B12,'Jute Ledger'!$A$1:$AW$14,7+(8*D$1),0))-(VLOOKUP($B12,'Jute Ledger'!$A$1:$AW$14,4+(8*D$1),0)*VLOOKUP($B12,'Jute Ledger'!$A$1:$AW$14,5+(8*D$1),0))</f>
        <v>96655.2000000002</v>
      </c>
      <c r="E12" s="5">
        <f>(VLOOKUP($B12,'Jute Ledger'!$A$1:$AW$14,6+(8*E$1),0)*VLOOKUP($B12,'Jute Ledger'!$A$1:$AW$14,7+(8*E$1),0))-(VLOOKUP($B12,'Jute Ledger'!$A$1:$AW$14,4+(8*E$1),0)*VLOOKUP($B12,'Jute Ledger'!$A$1:$AW$14,5+(8*E$1),0))</f>
        <v>-48550.7000000002</v>
      </c>
      <c r="F12" s="5">
        <f>(VLOOKUP($B12,'Jute Ledger'!$A$1:$AW$14,6+(8*F$1),0)*VLOOKUP($B12,'Jute Ledger'!$A$1:$AW$14,7+(8*F$1),0))-(VLOOKUP($B12,'Jute Ledger'!$A$1:$AW$14,4+(8*F$1),0)*VLOOKUP($B12,'Jute Ledger'!$A$1:$AW$14,5+(8*F$1),0))</f>
        <v>52456.5600000001</v>
      </c>
      <c r="G12" s="5">
        <f>(VLOOKUP($B12,'Jute Ledger'!$A$1:$AW$14,6+(8*G$1),0)*VLOOKUP($B12,'Jute Ledger'!$A$1:$AW$14,7+(8*G$1),0))-(VLOOKUP($B12,'Jute Ledger'!$A$1:$AW$14,4+(8*G$1),0)*VLOOKUP($B12,'Jute Ledger'!$A$1:$AW$14,5+(8*G$1),0))</f>
        <v>50311.534</v>
      </c>
      <c r="H12" s="5">
        <f>(VLOOKUP($B12,'Jute Ledger'!$A$1:$AW$14,6+(8*H$1),0)*VLOOKUP($B12,'Jute Ledger'!$A$1:$AW$14,7+(8*H$1),0))-(VLOOKUP($B12,'Jute Ledger'!$A$1:$AW$14,4+(8*H$1),0)*VLOOKUP($B12,'Jute Ledger'!$A$1:$AW$14,5+(8*H$1),0))</f>
        <v>-148281.276</v>
      </c>
      <c r="I12" s="5">
        <f t="shared" si="0"/>
        <v>-115858.682</v>
      </c>
    </row>
    <row r="13" customHeight="1" spans="2:9">
      <c r="B13" s="3" t="s">
        <v>10</v>
      </c>
      <c r="C13" s="5">
        <f>(VLOOKUP($B13,'Jute Ledger'!$A$1:$AW$14,6+(8*C$1),0)*VLOOKUP($B13,'Jute Ledger'!$A$1:$AW$14,7+(8*C$1),0))-(VLOOKUP($B13,'Jute Ledger'!$A$1:$AW$14,4+(8*C$1),0)*VLOOKUP($B13,'Jute Ledger'!$A$1:$AW$14,5+(8*C$1),0))</f>
        <v>-235000</v>
      </c>
      <c r="D13" s="5">
        <f>(VLOOKUP($B13,'Jute Ledger'!$A$1:$AW$14,6+(8*D$1),0)*VLOOKUP($B13,'Jute Ledger'!$A$1:$AW$14,7+(8*D$1),0))-(VLOOKUP($B13,'Jute Ledger'!$A$1:$AW$14,4+(8*D$1),0)*VLOOKUP($B13,'Jute Ledger'!$A$1:$AW$14,5+(8*D$1),0))</f>
        <v>349003.200000001</v>
      </c>
      <c r="E13" s="5">
        <f>(VLOOKUP($B13,'Jute Ledger'!$A$1:$AW$14,6+(8*E$1),0)*VLOOKUP($B13,'Jute Ledger'!$A$1:$AW$14,7+(8*E$1),0))-(VLOOKUP($B13,'Jute Ledger'!$A$1:$AW$14,4+(8*E$1),0)*VLOOKUP($B13,'Jute Ledger'!$A$1:$AW$14,5+(8*E$1),0))</f>
        <v>-175548.1</v>
      </c>
      <c r="F13" s="5">
        <f>(VLOOKUP($B13,'Jute Ledger'!$A$1:$AW$14,6+(8*F$1),0)*VLOOKUP($B13,'Jute Ledger'!$A$1:$AW$14,7+(8*F$1),0))-(VLOOKUP($B13,'Jute Ledger'!$A$1:$AW$14,4+(8*F$1),0)*VLOOKUP($B13,'Jute Ledger'!$A$1:$AW$14,5+(8*F$1),0))</f>
        <v>190169.616</v>
      </c>
      <c r="G13" s="5">
        <f>(VLOOKUP($B13,'Jute Ledger'!$A$1:$AW$14,6+(8*G$1),0)*VLOOKUP($B13,'Jute Ledger'!$A$1:$AW$14,7+(8*G$1),0))-(VLOOKUP($B13,'Jute Ledger'!$A$1:$AW$14,4+(8*G$1),0)*VLOOKUP($B13,'Jute Ledger'!$A$1:$AW$14,5+(8*G$1),0))</f>
        <v>170520</v>
      </c>
      <c r="H13" s="5">
        <f>(VLOOKUP($B13,'Jute Ledger'!$A$1:$AW$14,6+(8*H$1),0)*VLOOKUP($B13,'Jute Ledger'!$A$1:$AW$14,7+(8*H$1),0))-(VLOOKUP($B13,'Jute Ledger'!$A$1:$AW$14,4+(8*H$1),0)*VLOOKUP($B13,'Jute Ledger'!$A$1:$AW$14,5+(8*H$1),0))</f>
        <v>-538894.356000001</v>
      </c>
      <c r="I13" s="5">
        <f t="shared" si="0"/>
        <v>-239749.639999999</v>
      </c>
    </row>
    <row r="15" customHeight="1" spans="2:3">
      <c r="B15" t="s">
        <v>1</v>
      </c>
      <c r="C15" t="s">
        <v>25</v>
      </c>
    </row>
    <row r="16" customHeight="1" spans="2:3">
      <c r="B16" t="s">
        <v>11</v>
      </c>
      <c r="C16">
        <v>-489.52432</v>
      </c>
    </row>
    <row r="17" customHeight="1" spans="2:3">
      <c r="B17" t="s">
        <v>16</v>
      </c>
      <c r="C17">
        <v>-2485.01120000002</v>
      </c>
    </row>
    <row r="18" customHeight="1" spans="2:3">
      <c r="B18" t="s">
        <v>8</v>
      </c>
      <c r="C18">
        <v>-82295.1799999988</v>
      </c>
    </row>
    <row r="19" customHeight="1" spans="2:3">
      <c r="B19" t="s">
        <v>12</v>
      </c>
      <c r="C19">
        <v>242321.7936</v>
      </c>
    </row>
    <row r="20" customHeight="1" spans="2:3">
      <c r="B20" t="s">
        <v>18</v>
      </c>
      <c r="C20">
        <v>-20779.5</v>
      </c>
    </row>
    <row r="21" customHeight="1" spans="2:3">
      <c r="B21" t="s">
        <v>14</v>
      </c>
      <c r="C21">
        <v>-115858.682</v>
      </c>
    </row>
    <row r="22" customHeight="1" spans="2:3">
      <c r="B22" t="s">
        <v>15</v>
      </c>
      <c r="C22">
        <v>5033043.0484</v>
      </c>
    </row>
    <row r="23" customHeight="1" spans="2:3">
      <c r="B23" t="s">
        <v>9</v>
      </c>
      <c r="C23">
        <v>151679.0658</v>
      </c>
    </row>
    <row r="24" customHeight="1" spans="2:3">
      <c r="B24" t="s">
        <v>13</v>
      </c>
      <c r="C24">
        <v>-22996.515</v>
      </c>
    </row>
    <row r="25" customHeight="1" spans="2:3">
      <c r="B25" t="s">
        <v>10</v>
      </c>
      <c r="C25">
        <v>-239749.639999999</v>
      </c>
    </row>
    <row r="26" customHeight="1" spans="2:3">
      <c r="B26" t="s">
        <v>17</v>
      </c>
      <c r="C26">
        <v>1694015.928</v>
      </c>
    </row>
    <row r="27" customHeight="1" spans="2:3">
      <c r="B27" t="s">
        <v>26</v>
      </c>
      <c r="C27">
        <v>6636405.78328</v>
      </c>
    </row>
    <row r="29" customHeight="1" spans="2:6">
      <c r="B29" s="15" t="s">
        <v>1</v>
      </c>
      <c r="C29" s="1" t="s">
        <v>27</v>
      </c>
      <c r="D29" s="2" t="s">
        <v>28</v>
      </c>
      <c r="E29" s="2" t="s">
        <v>29</v>
      </c>
      <c r="F29" s="2" t="s">
        <v>30</v>
      </c>
    </row>
    <row r="30" customHeight="1" spans="2:6">
      <c r="B30" s="16" t="s">
        <v>15</v>
      </c>
      <c r="C30" s="5">
        <v>4986370.176</v>
      </c>
      <c r="D30" s="17">
        <f t="shared" ref="D30:D41" si="1">C30/$C$41</f>
        <v>0.752898008630103</v>
      </c>
      <c r="E30" s="5">
        <f>C30</f>
        <v>4986370.176</v>
      </c>
      <c r="F30" s="18">
        <f t="shared" ref="F30:F40" si="2">E30/$C$41</f>
        <v>0.752898008630103</v>
      </c>
    </row>
    <row r="31" customHeight="1" spans="2:6">
      <c r="B31" s="3" t="s">
        <v>17</v>
      </c>
      <c r="C31" s="5">
        <v>1704276.7</v>
      </c>
      <c r="D31" s="17">
        <f t="shared" si="1"/>
        <v>0.257330781368905</v>
      </c>
      <c r="E31" s="5">
        <f t="shared" ref="E31:E40" si="3">E30+C31</f>
        <v>6690646.876</v>
      </c>
      <c r="F31" s="18">
        <f t="shared" si="2"/>
        <v>1.01022878999901</v>
      </c>
    </row>
    <row r="32" customHeight="1" spans="2:6">
      <c r="B32" s="3" t="s">
        <v>12</v>
      </c>
      <c r="C32" s="5">
        <v>241404.5312</v>
      </c>
      <c r="D32" s="17">
        <f t="shared" si="1"/>
        <v>0.0364499594694278</v>
      </c>
      <c r="E32" s="5">
        <f t="shared" si="3"/>
        <v>6932051.4072</v>
      </c>
      <c r="F32" s="18">
        <f t="shared" si="2"/>
        <v>1.04667874946844</v>
      </c>
    </row>
    <row r="33" customHeight="1" spans="2:6">
      <c r="B33" s="3" t="s">
        <v>9</v>
      </c>
      <c r="C33" s="5">
        <v>179158.5088</v>
      </c>
      <c r="D33" s="17">
        <f t="shared" si="1"/>
        <v>0.027051357950497</v>
      </c>
      <c r="E33" s="5">
        <f t="shared" si="3"/>
        <v>7111209.916</v>
      </c>
      <c r="F33" s="18">
        <f t="shared" si="2"/>
        <v>1.07373010741893</v>
      </c>
    </row>
    <row r="34" customHeight="1" spans="2:6">
      <c r="B34" s="16" t="s">
        <v>11</v>
      </c>
      <c r="C34" s="5">
        <v>-432.883679999999</v>
      </c>
      <c r="D34" s="17">
        <f t="shared" si="1"/>
        <v>-6.53616256188016e-5</v>
      </c>
      <c r="E34" s="5">
        <f t="shared" si="3"/>
        <v>7110777.03232</v>
      </c>
      <c r="F34" s="18">
        <f t="shared" si="2"/>
        <v>1.07366474579331</v>
      </c>
    </row>
    <row r="35" customHeight="1" spans="2:6">
      <c r="B35" s="3" t="s">
        <v>16</v>
      </c>
      <c r="C35" s="5">
        <v>-2271.04416</v>
      </c>
      <c r="D35" s="17">
        <f t="shared" si="1"/>
        <v>-0.000342907679378641</v>
      </c>
      <c r="E35" s="5">
        <f t="shared" si="3"/>
        <v>7108505.98816</v>
      </c>
      <c r="F35" s="18">
        <f t="shared" si="2"/>
        <v>1.07332183811394</v>
      </c>
    </row>
    <row r="36" customHeight="1" spans="2:6">
      <c r="B36" s="3" t="s">
        <v>18</v>
      </c>
      <c r="C36" s="5">
        <v>-18240.98</v>
      </c>
      <c r="D36" s="17">
        <f t="shared" si="1"/>
        <v>-0.0027542274305191</v>
      </c>
      <c r="E36" s="5">
        <f t="shared" si="3"/>
        <v>7090265.00816</v>
      </c>
      <c r="F36" s="18">
        <f t="shared" si="2"/>
        <v>1.07056761068342</v>
      </c>
    </row>
    <row r="37" customHeight="1" spans="2:6">
      <c r="B37" s="3" t="s">
        <v>13</v>
      </c>
      <c r="C37" s="5">
        <v>-23568.04</v>
      </c>
      <c r="D37" s="17">
        <f t="shared" si="1"/>
        <v>-0.00355856660396378</v>
      </c>
      <c r="E37" s="5">
        <f t="shared" si="3"/>
        <v>7066696.96816</v>
      </c>
      <c r="F37" s="18">
        <f t="shared" si="2"/>
        <v>1.06700904407945</v>
      </c>
    </row>
    <row r="38" customHeight="1" spans="2:6">
      <c r="B38" s="3" t="s">
        <v>8</v>
      </c>
      <c r="C38" s="5">
        <v>-74945.8600000003</v>
      </c>
      <c r="D38" s="17">
        <f t="shared" si="1"/>
        <v>-0.011316165217869</v>
      </c>
      <c r="E38" s="5">
        <f t="shared" si="3"/>
        <v>6991751.10816</v>
      </c>
      <c r="F38" s="18">
        <f t="shared" si="2"/>
        <v>1.05569287886158</v>
      </c>
    </row>
    <row r="39" customHeight="1" spans="2:6">
      <c r="B39" s="3" t="s">
        <v>14</v>
      </c>
      <c r="C39" s="5">
        <v>-117408.239999999</v>
      </c>
      <c r="D39" s="17">
        <f t="shared" si="1"/>
        <v>-0.0177276108617501</v>
      </c>
      <c r="E39" s="5">
        <f t="shared" si="3"/>
        <v>6874342.86816</v>
      </c>
      <c r="F39" s="18">
        <f t="shared" si="2"/>
        <v>1.03796526799983</v>
      </c>
    </row>
    <row r="40" customHeight="1" spans="2:6">
      <c r="B40" s="16" t="s">
        <v>10</v>
      </c>
      <c r="C40" s="5">
        <v>-251440.272000004</v>
      </c>
      <c r="D40" s="17">
        <f t="shared" si="1"/>
        <v>-0.037965267999833</v>
      </c>
      <c r="E40" s="5">
        <f t="shared" si="3"/>
        <v>6622902.59616</v>
      </c>
      <c r="F40" s="18">
        <f t="shared" si="2"/>
        <v>1</v>
      </c>
    </row>
    <row r="41" customHeight="1" spans="2:6">
      <c r="B41" s="3" t="s">
        <v>26</v>
      </c>
      <c r="C41" s="5">
        <f>SUM(C30:C40)</f>
        <v>6622902.59616</v>
      </c>
      <c r="D41" s="17">
        <f t="shared" si="1"/>
        <v>1</v>
      </c>
      <c r="E41" s="5"/>
      <c r="F41" s="5"/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5"/>
  <sheetViews>
    <sheetView workbookViewId="0">
      <selection activeCell="C7" sqref="C7"/>
    </sheetView>
  </sheetViews>
  <sheetFormatPr defaultColWidth="14.4272727272727" defaultRowHeight="15.75" customHeight="1" outlineLevelRow="4" outlineLevelCol="3"/>
  <sheetData>
    <row r="2" customHeight="1" spans="2:4">
      <c r="B2" s="9" t="s">
        <v>31</v>
      </c>
      <c r="C2" s="10"/>
      <c r="D2" s="11"/>
    </row>
    <row r="3" customHeight="1" spans="2:4">
      <c r="B3" s="12" t="s">
        <v>32</v>
      </c>
      <c r="C3" s="13" t="s">
        <v>33</v>
      </c>
      <c r="D3" s="11"/>
    </row>
    <row r="4" customHeight="1" spans="2:4">
      <c r="B4" s="12" t="s">
        <v>34</v>
      </c>
      <c r="C4" s="13" t="s">
        <v>33</v>
      </c>
      <c r="D4" s="11"/>
    </row>
    <row r="5" customHeight="1" spans="2:4">
      <c r="B5" s="12" t="s">
        <v>35</v>
      </c>
      <c r="C5" s="13" t="s">
        <v>33</v>
      </c>
      <c r="D5" s="11"/>
    </row>
  </sheetData>
  <mergeCells count="4">
    <mergeCell ref="B2:D2"/>
    <mergeCell ref="C3:D3"/>
    <mergeCell ref="C4:D4"/>
    <mergeCell ref="C5:D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J26"/>
  <sheetViews>
    <sheetView tabSelected="1" workbookViewId="0">
      <selection activeCell="G17" sqref="G17"/>
    </sheetView>
  </sheetViews>
  <sheetFormatPr defaultColWidth="14.4272727272727" defaultRowHeight="15.75" customHeight="1"/>
  <cols>
    <col min="2" max="2" width="36.5454545454545" customWidth="1"/>
  </cols>
  <sheetData>
    <row r="2" customHeight="1" spans="2:10">
      <c r="B2" s="1" t="s">
        <v>1</v>
      </c>
      <c r="C2" s="1" t="s">
        <v>36</v>
      </c>
      <c r="D2" s="2" t="s">
        <v>37</v>
      </c>
      <c r="E2" s="1" t="s">
        <v>38</v>
      </c>
      <c r="F2" s="2" t="s">
        <v>39</v>
      </c>
      <c r="G2" s="1" t="s">
        <v>32</v>
      </c>
      <c r="H2" s="2" t="s">
        <v>40</v>
      </c>
      <c r="I2" s="2" t="s">
        <v>41</v>
      </c>
      <c r="J2" s="1" t="s">
        <v>42</v>
      </c>
    </row>
    <row r="3" customHeight="1" spans="2:10">
      <c r="B3" s="3" t="s">
        <v>10</v>
      </c>
      <c r="C3" s="4">
        <f>VLOOKUP(B3,'Gross Profit Analysis'!$B$29:$F$41,2,0)</f>
        <v>-251440.272000004</v>
      </c>
      <c r="D3" s="5">
        <f>C3/MAX($C$3:$C$13)</f>
        <v>-0.0504255125722948</v>
      </c>
      <c r="E3" s="4">
        <f>VLOOKUP(B3,'Month wise sales revenue analys'!$C$18:$F$30,2,0)</f>
        <v>48001069.008</v>
      </c>
      <c r="F3" s="5">
        <f t="shared" ref="F3:F13" si="0">E3/MAX($E$3:$E$13)</f>
        <v>1</v>
      </c>
      <c r="G3" s="4">
        <f>VLOOKUP(B3,'Month wise volume analysis'!$B$32:$C$43,2,0)</f>
        <v>280062.416</v>
      </c>
      <c r="H3" s="5">
        <f t="shared" ref="H3:H13" si="1">G3/MAX($G$3:$G$13)</f>
        <v>1</v>
      </c>
      <c r="I3" s="7">
        <f t="shared" ref="I3:I13" si="2">SUM(H3,F3,D3)/3</f>
        <v>0.649858162475902</v>
      </c>
      <c r="J3" s="8">
        <v>1</v>
      </c>
    </row>
    <row r="4" customHeight="1" spans="2:10">
      <c r="B4" s="3" t="s">
        <v>8</v>
      </c>
      <c r="C4" s="4">
        <f>VLOOKUP(B4,'Gross Profit Analysis'!$B$29:$F$41,2,0)</f>
        <v>-74945.8600000003</v>
      </c>
      <c r="D4" s="5">
        <f t="shared" ref="D3:D13" si="3">C4/MAX($C$3:$C$13)</f>
        <v>-0.0150301436425085</v>
      </c>
      <c r="E4" s="4">
        <f>VLOOKUP(B4,'Month wise sales revenue analys'!$C$18:$F$30,2,0)</f>
        <v>35607885.64</v>
      </c>
      <c r="F4" s="5">
        <f t="shared" si="0"/>
        <v>0.741814429884165</v>
      </c>
      <c r="G4" s="4">
        <f>VLOOKUP(B4,'Month wise volume analysis'!$B$32:$C$43,2,0)</f>
        <v>232142.22</v>
      </c>
      <c r="H4" s="5">
        <f t="shared" si="1"/>
        <v>0.828894584698577</v>
      </c>
      <c r="I4" s="7">
        <f t="shared" si="2"/>
        <v>0.518559623646745</v>
      </c>
      <c r="J4" s="8">
        <v>2</v>
      </c>
    </row>
    <row r="5" customHeight="1" spans="2:10">
      <c r="B5" s="3" t="s">
        <v>15</v>
      </c>
      <c r="C5" s="4">
        <f>VLOOKUP(B5,'Gross Profit Analysis'!$B$29:$F$41,2,0)</f>
        <v>4986370.176</v>
      </c>
      <c r="D5" s="5">
        <f t="shared" si="3"/>
        <v>1</v>
      </c>
      <c r="E5" s="4">
        <f>VLOOKUP(B5,'Month wise sales revenue analys'!$C$18:$F$30,2,0)</f>
        <v>7626274.116</v>
      </c>
      <c r="F5" s="5">
        <f t="shared" si="0"/>
        <v>0.158877172396494</v>
      </c>
      <c r="G5" s="4">
        <f>VLOOKUP(B5,'Month wise volume analysis'!$B$32:$C$43,2,0)</f>
        <v>35897.7572</v>
      </c>
      <c r="H5" s="5">
        <f t="shared" si="1"/>
        <v>0.128177703073161</v>
      </c>
      <c r="I5" s="7">
        <f t="shared" si="2"/>
        <v>0.429018291823218</v>
      </c>
      <c r="J5" s="8">
        <v>3</v>
      </c>
    </row>
    <row r="6" customHeight="1" spans="2:10">
      <c r="B6" s="3" t="s">
        <v>9</v>
      </c>
      <c r="C6" s="4">
        <f>VLOOKUP(B6,'Gross Profit Analysis'!$B$29:$F$41,2,0)</f>
        <v>179158.5088</v>
      </c>
      <c r="D6" s="5">
        <f t="shared" si="3"/>
        <v>0.0359296447067471</v>
      </c>
      <c r="E6" s="4">
        <f>VLOOKUP(B6,'Month wise sales revenue analys'!$C$18:$F$30,2,0)</f>
        <v>19303599.9488</v>
      </c>
      <c r="F6" s="5">
        <f t="shared" si="0"/>
        <v>0.402149375997914</v>
      </c>
      <c r="G6" s="4">
        <f>VLOOKUP(B6,'Month wise volume analysis'!$B$32:$C$43,2,0)</f>
        <v>127237.8026</v>
      </c>
      <c r="H6" s="5">
        <f t="shared" si="1"/>
        <v>0.454319449275907</v>
      </c>
      <c r="I6" s="7">
        <f t="shared" si="2"/>
        <v>0.297466156660189</v>
      </c>
      <c r="J6" s="8">
        <v>4</v>
      </c>
    </row>
    <row r="7" customHeight="1" spans="2:10">
      <c r="B7" s="3" t="s">
        <v>12</v>
      </c>
      <c r="C7" s="4">
        <f>VLOOKUP(B7,'Gross Profit Analysis'!$B$29:$F$41,2,0)</f>
        <v>241404.5312</v>
      </c>
      <c r="D7" s="5">
        <f t="shared" si="3"/>
        <v>0.0484128780414076</v>
      </c>
      <c r="E7" s="4">
        <f>VLOOKUP(B7,'Month wise sales revenue analys'!$C$18:$F$30,2,0)</f>
        <v>12716052.5152</v>
      </c>
      <c r="F7" s="5">
        <f t="shared" si="0"/>
        <v>0.26491186088128</v>
      </c>
      <c r="G7" s="4">
        <f>VLOOKUP(B7,'Month wise volume analysis'!$B$32:$C$43,2,0)</f>
        <v>64939.2448</v>
      </c>
      <c r="H7" s="5">
        <f t="shared" si="1"/>
        <v>0.231874186217118</v>
      </c>
      <c r="I7" s="7">
        <f t="shared" si="2"/>
        <v>0.181732975046602</v>
      </c>
      <c r="J7" s="8">
        <v>5</v>
      </c>
    </row>
    <row r="8" customHeight="1" spans="2:10">
      <c r="B8" s="3" t="s">
        <v>14</v>
      </c>
      <c r="C8" s="4">
        <f>VLOOKUP(B8,'Gross Profit Analysis'!$B$29:$F$41,2,0)</f>
        <v>-117408.239999999</v>
      </c>
      <c r="D8" s="5">
        <f t="shared" si="3"/>
        <v>-0.0235458331122505</v>
      </c>
      <c r="E8" s="4">
        <f>VLOOKUP(B8,'Month wise sales revenue analys'!$C$18:$F$30,2,0)</f>
        <v>13124058.576</v>
      </c>
      <c r="F8" s="5">
        <f t="shared" si="0"/>
        <v>0.27341179784585</v>
      </c>
      <c r="G8" s="4">
        <f>VLOOKUP(B8,'Month wise volume analysis'!$B$32:$C$43,2,0)</f>
        <v>71308.602</v>
      </c>
      <c r="H8" s="5">
        <f t="shared" si="1"/>
        <v>0.254616820844679</v>
      </c>
      <c r="I8" s="7">
        <f t="shared" si="2"/>
        <v>0.168160928526093</v>
      </c>
      <c r="J8" s="8">
        <v>6</v>
      </c>
    </row>
    <row r="9" customHeight="1" spans="2:10">
      <c r="B9" s="3" t="s">
        <v>17</v>
      </c>
      <c r="C9" s="4">
        <f>VLOOKUP(B9,'Gross Profit Analysis'!$B$29:$F$41,2,0)</f>
        <v>1704276.7</v>
      </c>
      <c r="D9" s="5">
        <f t="shared" si="3"/>
        <v>0.341787039438606</v>
      </c>
      <c r="E9" s="4">
        <f>VLOOKUP(B9,'Month wise sales revenue analys'!$C$18:$F$30,2,0)</f>
        <v>2544491</v>
      </c>
      <c r="F9" s="5">
        <f t="shared" si="0"/>
        <v>0.0530090486021452</v>
      </c>
      <c r="G9" s="4">
        <f>VLOOKUP(B9,'Month wise volume analysis'!$B$32:$C$43,2,0)</f>
        <v>13631.04</v>
      </c>
      <c r="H9" s="5">
        <f t="shared" si="1"/>
        <v>0.0486714361558604</v>
      </c>
      <c r="I9" s="7">
        <f t="shared" si="2"/>
        <v>0.147822508065537</v>
      </c>
      <c r="J9" s="8">
        <v>7</v>
      </c>
    </row>
    <row r="10" customHeight="1" spans="2:10">
      <c r="B10" s="3" t="s">
        <v>13</v>
      </c>
      <c r="C10" s="4">
        <f>VLOOKUP(B10,'Gross Profit Analysis'!$B$29:$F$41,2,0)</f>
        <v>-23568.04</v>
      </c>
      <c r="D10" s="5">
        <f t="shared" si="3"/>
        <v>-0.00472649225150508</v>
      </c>
      <c r="E10" s="4">
        <f>VLOOKUP(B10,'Month wise sales revenue analys'!$C$18:$F$30,2,0)</f>
        <v>3604877.46</v>
      </c>
      <c r="F10" s="5">
        <f t="shared" si="0"/>
        <v>0.0750999411992096</v>
      </c>
      <c r="G10" s="4">
        <f>VLOOKUP(B10,'Month wise volume analysis'!$B$32:$C$43,2,0)</f>
        <v>18220.701</v>
      </c>
      <c r="H10" s="5">
        <f t="shared" si="1"/>
        <v>0.0650594294666086</v>
      </c>
      <c r="I10" s="7">
        <f t="shared" si="2"/>
        <v>0.045144292804771</v>
      </c>
      <c r="J10" s="8">
        <v>8</v>
      </c>
    </row>
    <row r="11" customHeight="1" spans="2:10">
      <c r="B11" s="3" t="s">
        <v>18</v>
      </c>
      <c r="C11" s="4">
        <f>VLOOKUP(B11,'Gross Profit Analysis'!$B$29:$F$41,2,0)</f>
        <v>-18240.98</v>
      </c>
      <c r="D11" s="5">
        <f t="shared" si="3"/>
        <v>-0.00365816803730217</v>
      </c>
      <c r="E11" s="4">
        <f>VLOOKUP(B11,'Month wise sales revenue analys'!$C$18:$F$30,2,0)</f>
        <v>948587.7</v>
      </c>
      <c r="F11" s="5">
        <f t="shared" si="0"/>
        <v>0.0197618036348712</v>
      </c>
      <c r="G11" s="4">
        <f>VLOOKUP(B11,'Month wise volume analysis'!$B$32:$C$43,2,0)</f>
        <v>5774.1</v>
      </c>
      <c r="H11" s="5">
        <f t="shared" si="1"/>
        <v>0.0206171898481373</v>
      </c>
      <c r="I11" s="7">
        <f t="shared" si="2"/>
        <v>0.0122402751485688</v>
      </c>
      <c r="J11" s="8">
        <v>9</v>
      </c>
    </row>
    <row r="12" customHeight="1" spans="2:10">
      <c r="B12" s="3" t="s">
        <v>16</v>
      </c>
      <c r="C12" s="4">
        <f>VLOOKUP(B12,'Gross Profit Analysis'!$B$29:$F$41,2,0)</f>
        <v>-2271.04416</v>
      </c>
      <c r="D12" s="5">
        <f t="shared" si="3"/>
        <v>-0.000455450373686817</v>
      </c>
      <c r="E12" s="4">
        <f>VLOOKUP(B12,'Month wise sales revenue analys'!$C$18:$F$30,2,0)</f>
        <v>248472.89784</v>
      </c>
      <c r="F12" s="5">
        <f t="shared" si="0"/>
        <v>0.0051764034213194</v>
      </c>
      <c r="G12" s="4">
        <f>VLOOKUP(B12,'Month wise volume analysis'!$B$32:$C$43,2,0)</f>
        <v>1801.2888</v>
      </c>
      <c r="H12" s="5">
        <f t="shared" si="1"/>
        <v>0.00643174055886171</v>
      </c>
      <c r="I12" s="7">
        <f t="shared" si="2"/>
        <v>0.0037175645354981</v>
      </c>
      <c r="J12" s="8">
        <v>10</v>
      </c>
    </row>
    <row r="13" customHeight="1" spans="2:10">
      <c r="B13" s="3" t="s">
        <v>11</v>
      </c>
      <c r="C13" s="4">
        <f>VLOOKUP(B13,'Gross Profit Analysis'!$B$29:$F$41,2,0)</f>
        <v>-432.883679999999</v>
      </c>
      <c r="D13" s="5">
        <f t="shared" si="3"/>
        <v>-8.68133862350453e-5</v>
      </c>
      <c r="E13" s="4">
        <f>VLOOKUP(B13,'Month wise sales revenue analys'!$C$18:$F$30,2,0)</f>
        <v>36148.28232</v>
      </c>
      <c r="F13" s="5">
        <f t="shared" si="0"/>
        <v>0.000753072443323615</v>
      </c>
      <c r="G13" s="4">
        <f>VLOOKUP(B13,'Month wise volume analysis'!$B$32:$C$43,2,0)</f>
        <v>237.32886</v>
      </c>
      <c r="H13" s="5">
        <f t="shared" si="1"/>
        <v>0.000847414170704005</v>
      </c>
      <c r="I13" s="7">
        <f t="shared" si="2"/>
        <v>0.000504557742597525</v>
      </c>
      <c r="J13" s="8">
        <v>11</v>
      </c>
    </row>
    <row r="15" customHeight="1" spans="2:3">
      <c r="B15" s="6"/>
      <c r="C15" s="6"/>
    </row>
    <row r="16" customHeight="1" spans="2:2">
      <c r="B16" s="6"/>
    </row>
    <row r="17" customHeight="1" spans="2:2">
      <c r="B17" s="6"/>
    </row>
    <row r="18" customHeight="1" spans="2:2">
      <c r="B18" s="6"/>
    </row>
    <row r="19" customHeight="1" spans="2:2">
      <c r="B19" s="6"/>
    </row>
    <row r="20" customHeight="1" spans="2:2">
      <c r="B20" s="6"/>
    </row>
    <row r="21" customHeight="1" spans="2:2">
      <c r="B21" s="6"/>
    </row>
    <row r="22" customHeight="1" spans="2:2">
      <c r="B22" s="6"/>
    </row>
    <row r="23" customHeight="1" spans="2:2">
      <c r="B23" s="6"/>
    </row>
    <row r="24" customHeight="1" spans="2:2">
      <c r="B24" s="6"/>
    </row>
    <row r="25" customHeight="1" spans="2:2">
      <c r="B25" s="6"/>
    </row>
    <row r="26" customHeight="1" spans="2:2">
      <c r="B2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Jute Ledger</vt:lpstr>
      <vt:lpstr>Month wise volume analysis</vt:lpstr>
      <vt:lpstr>Month wise sales revenue analys</vt:lpstr>
      <vt:lpstr>Volume vs Revenue analysis</vt:lpstr>
      <vt:lpstr>Gross Profit Analysis</vt:lpstr>
      <vt:lpstr>Criteria</vt:lpstr>
      <vt:lpstr>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2022-03-24T05:28:00Z</dcterms:created>
  <dcterms:modified xsi:type="dcterms:W3CDTF">2022-03-24T17:52:00Z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2FFFF86D901548CDA1BA668D8AB64986</vt:lpwstr>
  </property>
  <property fmtid="{D5CDD505-2E9C-101B-9397-08002B2CF9AE}" pid="3" name="KSOProductBuildVer">
    <vt:lpwstr>1033-11.2.0.11029</vt:lpwstr>
  </property>
</Properties>
</file>