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shan PY\data analyst\assignment projects\cointab\"/>
    </mc:Choice>
  </mc:AlternateContent>
  <xr:revisionPtr revIDLastSave="0" documentId="13_ncr:1_{54E9DD77-5C8B-42BA-B96A-46F2A775144F}" xr6:coauthVersionLast="47" xr6:coauthVersionMax="47" xr10:uidLastSave="{00000000-0000-0000-0000-000000000000}"/>
  <bookViews>
    <workbookView xWindow="-108" yWindow="-108" windowWidth="16608" windowHeight="8832" activeTab="1" xr2:uid="{DD72A9EE-D243-4E56-9D16-50BC68D57597}"/>
  </bookViews>
  <sheets>
    <sheet name="Business Problem" sheetId="15" r:id="rId1"/>
    <sheet name="Summary" sheetId="3" r:id="rId2"/>
    <sheet name=" Calculation" sheetId="11" r:id="rId3"/>
    <sheet name="X - Order record" sheetId="14" r:id="rId4"/>
    <sheet name="X - SKU record" sheetId="8" r:id="rId5"/>
    <sheet name="X -zone record" sheetId="7" r:id="rId6"/>
    <sheet name="Couriers _Billing " sheetId="9" r:id="rId7"/>
    <sheet name=" Couriers - zone 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D9" i="3"/>
  <c r="B10" i="3"/>
  <c r="D8" i="3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4" i="11"/>
  <c r="D2" i="7"/>
  <c r="D5" i="11"/>
  <c r="F5" i="11" s="1"/>
  <c r="J5" i="11" s="1"/>
  <c r="D6" i="11"/>
  <c r="F6" i="11" s="1"/>
  <c r="J6" i="11" s="1"/>
  <c r="D7" i="11"/>
  <c r="F7" i="11" s="1"/>
  <c r="J7" i="11" s="1"/>
  <c r="D8" i="11"/>
  <c r="F8" i="11" s="1"/>
  <c r="J8" i="11" s="1"/>
  <c r="D9" i="11"/>
  <c r="F9" i="11" s="1"/>
  <c r="J9" i="11" s="1"/>
  <c r="D10" i="11"/>
  <c r="F10" i="11" s="1"/>
  <c r="J10" i="11" s="1"/>
  <c r="D11" i="11"/>
  <c r="F11" i="11" s="1"/>
  <c r="J11" i="11" s="1"/>
  <c r="D12" i="11"/>
  <c r="F12" i="11" s="1"/>
  <c r="J12" i="11" s="1"/>
  <c r="D13" i="11"/>
  <c r="F13" i="11" s="1"/>
  <c r="J13" i="11" s="1"/>
  <c r="D14" i="11"/>
  <c r="F14" i="11" s="1"/>
  <c r="J14" i="11" s="1"/>
  <c r="D15" i="11"/>
  <c r="F15" i="11" s="1"/>
  <c r="J15" i="11" s="1"/>
  <c r="D16" i="11"/>
  <c r="F16" i="11" s="1"/>
  <c r="J16" i="11" s="1"/>
  <c r="D17" i="11"/>
  <c r="F17" i="11" s="1"/>
  <c r="J17" i="11" s="1"/>
  <c r="D18" i="11"/>
  <c r="F18" i="11" s="1"/>
  <c r="J18" i="11" s="1"/>
  <c r="D19" i="11"/>
  <c r="F19" i="11" s="1"/>
  <c r="J19" i="11" s="1"/>
  <c r="D20" i="11"/>
  <c r="F20" i="11" s="1"/>
  <c r="J20" i="11" s="1"/>
  <c r="D21" i="11"/>
  <c r="F21" i="11" s="1"/>
  <c r="J21" i="11" s="1"/>
  <c r="D22" i="11"/>
  <c r="F22" i="11" s="1"/>
  <c r="J22" i="11" s="1"/>
  <c r="D23" i="11"/>
  <c r="F23" i="11" s="1"/>
  <c r="J23" i="11" s="1"/>
  <c r="D24" i="11"/>
  <c r="F24" i="11" s="1"/>
  <c r="J24" i="11" s="1"/>
  <c r="D25" i="11"/>
  <c r="F25" i="11" s="1"/>
  <c r="J25" i="11" s="1"/>
  <c r="D26" i="11"/>
  <c r="F26" i="11" s="1"/>
  <c r="J26" i="11" s="1"/>
  <c r="D27" i="11"/>
  <c r="F27" i="11" s="1"/>
  <c r="J27" i="11" s="1"/>
  <c r="D28" i="11"/>
  <c r="F28" i="11" s="1"/>
  <c r="J28" i="11" s="1"/>
  <c r="D29" i="11"/>
  <c r="F29" i="11" s="1"/>
  <c r="J29" i="11" s="1"/>
  <c r="D30" i="11"/>
  <c r="F30" i="11" s="1"/>
  <c r="J30" i="11" s="1"/>
  <c r="D31" i="11"/>
  <c r="F31" i="11" s="1"/>
  <c r="J31" i="11" s="1"/>
  <c r="D32" i="11"/>
  <c r="F32" i="11" s="1"/>
  <c r="J32" i="11" s="1"/>
  <c r="D33" i="11"/>
  <c r="F33" i="11" s="1"/>
  <c r="J33" i="11" s="1"/>
  <c r="D34" i="11"/>
  <c r="F34" i="11" s="1"/>
  <c r="J34" i="11" s="1"/>
  <c r="D35" i="11"/>
  <c r="F35" i="11" s="1"/>
  <c r="J35" i="11" s="1"/>
  <c r="D36" i="11"/>
  <c r="F36" i="11" s="1"/>
  <c r="J36" i="11" s="1"/>
  <c r="D37" i="11"/>
  <c r="F37" i="11" s="1"/>
  <c r="J37" i="11" s="1"/>
  <c r="D38" i="11"/>
  <c r="F38" i="11" s="1"/>
  <c r="J38" i="11" s="1"/>
  <c r="D39" i="11"/>
  <c r="F39" i="11" s="1"/>
  <c r="J39" i="11" s="1"/>
  <c r="D40" i="11"/>
  <c r="F40" i="11" s="1"/>
  <c r="J40" i="11" s="1"/>
  <c r="D41" i="11"/>
  <c r="F41" i="11" s="1"/>
  <c r="J41" i="11" s="1"/>
  <c r="D42" i="11"/>
  <c r="F42" i="11" s="1"/>
  <c r="J42" i="11" s="1"/>
  <c r="D43" i="11"/>
  <c r="F43" i="11" s="1"/>
  <c r="J43" i="11" s="1"/>
  <c r="D44" i="11"/>
  <c r="F44" i="11" s="1"/>
  <c r="J44" i="11" s="1"/>
  <c r="D45" i="11"/>
  <c r="F45" i="11" s="1"/>
  <c r="J45" i="11" s="1"/>
  <c r="D46" i="11"/>
  <c r="F46" i="11" s="1"/>
  <c r="J46" i="11" s="1"/>
  <c r="D47" i="11"/>
  <c r="F47" i="11" s="1"/>
  <c r="J47" i="11" s="1"/>
  <c r="D48" i="11"/>
  <c r="F48" i="11" s="1"/>
  <c r="J48" i="11" s="1"/>
  <c r="D49" i="11"/>
  <c r="F49" i="11" s="1"/>
  <c r="J49" i="11" s="1"/>
  <c r="D50" i="11"/>
  <c r="F50" i="11" s="1"/>
  <c r="J50" i="11" s="1"/>
  <c r="D51" i="11"/>
  <c r="F51" i="11" s="1"/>
  <c r="J51" i="11" s="1"/>
  <c r="D52" i="11"/>
  <c r="F52" i="11" s="1"/>
  <c r="J52" i="11" s="1"/>
  <c r="D53" i="11"/>
  <c r="F53" i="11" s="1"/>
  <c r="J53" i="11" s="1"/>
  <c r="D54" i="11"/>
  <c r="F54" i="11" s="1"/>
  <c r="J54" i="11" s="1"/>
  <c r="D55" i="11"/>
  <c r="F55" i="11" s="1"/>
  <c r="J55" i="11" s="1"/>
  <c r="D56" i="11"/>
  <c r="F56" i="11" s="1"/>
  <c r="J56" i="11" s="1"/>
  <c r="D57" i="11"/>
  <c r="F57" i="11" s="1"/>
  <c r="J57" i="11" s="1"/>
  <c r="D58" i="11"/>
  <c r="F58" i="11" s="1"/>
  <c r="J58" i="11" s="1"/>
  <c r="D59" i="11"/>
  <c r="F59" i="11" s="1"/>
  <c r="J59" i="11" s="1"/>
  <c r="D60" i="11"/>
  <c r="F60" i="11" s="1"/>
  <c r="J60" i="11" s="1"/>
  <c r="D61" i="11"/>
  <c r="F61" i="11" s="1"/>
  <c r="J61" i="11" s="1"/>
  <c r="D62" i="11"/>
  <c r="F62" i="11" s="1"/>
  <c r="J62" i="11" s="1"/>
  <c r="D63" i="11"/>
  <c r="F63" i="11" s="1"/>
  <c r="J63" i="11" s="1"/>
  <c r="D64" i="11"/>
  <c r="F64" i="11" s="1"/>
  <c r="J64" i="11" s="1"/>
  <c r="D65" i="11"/>
  <c r="F65" i="11" s="1"/>
  <c r="J65" i="11" s="1"/>
  <c r="D66" i="11"/>
  <c r="F66" i="11" s="1"/>
  <c r="J66" i="11" s="1"/>
  <c r="D67" i="11"/>
  <c r="F67" i="11" s="1"/>
  <c r="J67" i="11" s="1"/>
  <c r="D68" i="11"/>
  <c r="F68" i="11" s="1"/>
  <c r="J68" i="11" s="1"/>
  <c r="D69" i="11"/>
  <c r="F69" i="11" s="1"/>
  <c r="J69" i="11" s="1"/>
  <c r="D70" i="11"/>
  <c r="F70" i="11" s="1"/>
  <c r="J70" i="11" s="1"/>
  <c r="D71" i="11"/>
  <c r="F71" i="11" s="1"/>
  <c r="J71" i="11" s="1"/>
  <c r="D72" i="11"/>
  <c r="F72" i="11" s="1"/>
  <c r="J72" i="11" s="1"/>
  <c r="D73" i="11"/>
  <c r="F73" i="11" s="1"/>
  <c r="J73" i="11" s="1"/>
  <c r="D74" i="11"/>
  <c r="F74" i="11" s="1"/>
  <c r="J74" i="11" s="1"/>
  <c r="D75" i="11"/>
  <c r="F75" i="11" s="1"/>
  <c r="J75" i="11" s="1"/>
  <c r="D76" i="11"/>
  <c r="F76" i="11" s="1"/>
  <c r="J76" i="11" s="1"/>
  <c r="D77" i="11"/>
  <c r="F77" i="11" s="1"/>
  <c r="J77" i="11" s="1"/>
  <c r="D78" i="11"/>
  <c r="F78" i="11" s="1"/>
  <c r="J78" i="11" s="1"/>
  <c r="D79" i="11"/>
  <c r="F79" i="11" s="1"/>
  <c r="J79" i="11" s="1"/>
  <c r="D80" i="11"/>
  <c r="F80" i="11" s="1"/>
  <c r="J80" i="11" s="1"/>
  <c r="D81" i="11"/>
  <c r="F81" i="11" s="1"/>
  <c r="J81" i="11" s="1"/>
  <c r="D82" i="11"/>
  <c r="F82" i="11" s="1"/>
  <c r="J82" i="11" s="1"/>
  <c r="D83" i="11"/>
  <c r="F83" i="11" s="1"/>
  <c r="L83" i="11" s="1"/>
  <c r="D84" i="11"/>
  <c r="F84" i="11" s="1"/>
  <c r="J84" i="11" s="1"/>
  <c r="D85" i="11"/>
  <c r="F85" i="11" s="1"/>
  <c r="J85" i="11" s="1"/>
  <c r="D86" i="11"/>
  <c r="F86" i="11" s="1"/>
  <c r="J86" i="11" s="1"/>
  <c r="D87" i="11"/>
  <c r="F87" i="11" s="1"/>
  <c r="J87" i="11" s="1"/>
  <c r="D88" i="11"/>
  <c r="F88" i="11" s="1"/>
  <c r="J88" i="11" s="1"/>
  <c r="D89" i="11"/>
  <c r="F89" i="11" s="1"/>
  <c r="J89" i="11" s="1"/>
  <c r="D90" i="11"/>
  <c r="F90" i="11" s="1"/>
  <c r="J90" i="11" s="1"/>
  <c r="D91" i="11"/>
  <c r="F91" i="11" s="1"/>
  <c r="J91" i="11" s="1"/>
  <c r="D92" i="11"/>
  <c r="F92" i="11" s="1"/>
  <c r="J92" i="11" s="1"/>
  <c r="D93" i="11"/>
  <c r="F93" i="11" s="1"/>
  <c r="J93" i="11" s="1"/>
  <c r="D94" i="11"/>
  <c r="F94" i="11" s="1"/>
  <c r="J94" i="11" s="1"/>
  <c r="D95" i="11"/>
  <c r="F95" i="11" s="1"/>
  <c r="J95" i="11" s="1"/>
  <c r="D96" i="11"/>
  <c r="F96" i="11" s="1"/>
  <c r="J96" i="11" s="1"/>
  <c r="D97" i="11"/>
  <c r="F97" i="11" s="1"/>
  <c r="J97" i="11" s="1"/>
  <c r="D98" i="11"/>
  <c r="F98" i="11" s="1"/>
  <c r="J98" i="11" s="1"/>
  <c r="D99" i="11"/>
  <c r="F99" i="11" s="1"/>
  <c r="J99" i="11" s="1"/>
  <c r="D100" i="11"/>
  <c r="F100" i="11" s="1"/>
  <c r="J100" i="11" s="1"/>
  <c r="D101" i="11"/>
  <c r="F101" i="11" s="1"/>
  <c r="J101" i="11" s="1"/>
  <c r="D102" i="11"/>
  <c r="F102" i="11" s="1"/>
  <c r="J102" i="11" s="1"/>
  <c r="D103" i="11"/>
  <c r="F103" i="11" s="1"/>
  <c r="J103" i="11" s="1"/>
  <c r="D104" i="11"/>
  <c r="F104" i="11" s="1"/>
  <c r="J104" i="11" s="1"/>
  <c r="D105" i="11"/>
  <c r="F105" i="11" s="1"/>
  <c r="J105" i="11" s="1"/>
  <c r="D106" i="11"/>
  <c r="F106" i="11" s="1"/>
  <c r="J106" i="11" s="1"/>
  <c r="D107" i="11"/>
  <c r="F107" i="11" s="1"/>
  <c r="J107" i="11" s="1"/>
  <c r="D108" i="11"/>
  <c r="F108" i="11" s="1"/>
  <c r="J108" i="11" s="1"/>
  <c r="D109" i="11"/>
  <c r="F109" i="11" s="1"/>
  <c r="J109" i="11" s="1"/>
  <c r="D110" i="11"/>
  <c r="F110" i="11" s="1"/>
  <c r="J110" i="11" s="1"/>
  <c r="D111" i="11"/>
  <c r="F111" i="11" s="1"/>
  <c r="J111" i="11" s="1"/>
  <c r="D112" i="11"/>
  <c r="F112" i="11" s="1"/>
  <c r="J112" i="11" s="1"/>
  <c r="D113" i="11"/>
  <c r="F113" i="11" s="1"/>
  <c r="J113" i="11" s="1"/>
  <c r="D114" i="11"/>
  <c r="F114" i="11" s="1"/>
  <c r="J114" i="11" s="1"/>
  <c r="D115" i="11"/>
  <c r="F115" i="11" s="1"/>
  <c r="J115" i="11" s="1"/>
  <c r="D116" i="11"/>
  <c r="F116" i="11" s="1"/>
  <c r="J116" i="11" s="1"/>
  <c r="D117" i="11"/>
  <c r="F117" i="11" s="1"/>
  <c r="J117" i="11" s="1"/>
  <c r="D118" i="11"/>
  <c r="F118" i="11" s="1"/>
  <c r="J118" i="11" s="1"/>
  <c r="D119" i="11"/>
  <c r="F119" i="11" s="1"/>
  <c r="J119" i="11" s="1"/>
  <c r="D120" i="11"/>
  <c r="F120" i="11" s="1"/>
  <c r="J120" i="11" s="1"/>
  <c r="D121" i="11"/>
  <c r="F121" i="11" s="1"/>
  <c r="J121" i="11" s="1"/>
  <c r="D122" i="11"/>
  <c r="F122" i="11" s="1"/>
  <c r="J122" i="11" s="1"/>
  <c r="D123" i="11"/>
  <c r="F123" i="11" s="1"/>
  <c r="J123" i="11" s="1"/>
  <c r="D124" i="11"/>
  <c r="F124" i="11" s="1"/>
  <c r="J124" i="11" s="1"/>
  <c r="D125" i="11"/>
  <c r="F125" i="11" s="1"/>
  <c r="J125" i="11" s="1"/>
  <c r="D126" i="11"/>
  <c r="F126" i="11" s="1"/>
  <c r="J126" i="11" s="1"/>
  <c r="D127" i="11"/>
  <c r="F127" i="11" s="1"/>
  <c r="J127" i="11" s="1"/>
  <c r="D4" i="11"/>
  <c r="F4" i="11" s="1"/>
  <c r="J4" i="11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E19" i="11"/>
  <c r="G19" i="11" s="1"/>
  <c r="E20" i="11"/>
  <c r="G20" i="11" s="1"/>
  <c r="E21" i="11"/>
  <c r="G21" i="11" s="1"/>
  <c r="E22" i="11"/>
  <c r="G22" i="11" s="1"/>
  <c r="E23" i="11"/>
  <c r="G23" i="11" s="1"/>
  <c r="E24" i="11"/>
  <c r="G24" i="11" s="1"/>
  <c r="E25" i="11"/>
  <c r="G25" i="11" s="1"/>
  <c r="E26" i="11"/>
  <c r="G26" i="11" s="1"/>
  <c r="E27" i="11"/>
  <c r="G27" i="11" s="1"/>
  <c r="E28" i="11"/>
  <c r="G28" i="11" s="1"/>
  <c r="E29" i="11"/>
  <c r="G29" i="11" s="1"/>
  <c r="E30" i="11"/>
  <c r="G30" i="11" s="1"/>
  <c r="E31" i="11"/>
  <c r="G31" i="11" s="1"/>
  <c r="E32" i="11"/>
  <c r="G32" i="11" s="1"/>
  <c r="E33" i="11"/>
  <c r="G33" i="11" s="1"/>
  <c r="E34" i="11"/>
  <c r="G34" i="11" s="1"/>
  <c r="E35" i="11"/>
  <c r="G35" i="11" s="1"/>
  <c r="E36" i="11"/>
  <c r="G36" i="11" s="1"/>
  <c r="E37" i="11"/>
  <c r="G37" i="11" s="1"/>
  <c r="E38" i="11"/>
  <c r="G38" i="11" s="1"/>
  <c r="H38" i="11" s="1"/>
  <c r="E39" i="11"/>
  <c r="G39" i="11" s="1"/>
  <c r="E40" i="11"/>
  <c r="G40" i="11" s="1"/>
  <c r="E41" i="11"/>
  <c r="G41" i="11" s="1"/>
  <c r="E42" i="11"/>
  <c r="G42" i="11" s="1"/>
  <c r="E43" i="11"/>
  <c r="G43" i="11" s="1"/>
  <c r="E44" i="11"/>
  <c r="G44" i="11" s="1"/>
  <c r="E45" i="11"/>
  <c r="G45" i="11" s="1"/>
  <c r="E46" i="11"/>
  <c r="G46" i="11" s="1"/>
  <c r="E47" i="11"/>
  <c r="G47" i="11" s="1"/>
  <c r="E48" i="11"/>
  <c r="G48" i="11" s="1"/>
  <c r="E49" i="11"/>
  <c r="G49" i="11" s="1"/>
  <c r="E50" i="11"/>
  <c r="G50" i="11" s="1"/>
  <c r="E51" i="11"/>
  <c r="G51" i="11" s="1"/>
  <c r="E52" i="11"/>
  <c r="G52" i="11" s="1"/>
  <c r="E53" i="11"/>
  <c r="G53" i="11" s="1"/>
  <c r="E54" i="11"/>
  <c r="G54" i="11" s="1"/>
  <c r="E55" i="11"/>
  <c r="G55" i="11" s="1"/>
  <c r="E56" i="11"/>
  <c r="G56" i="11" s="1"/>
  <c r="E57" i="11"/>
  <c r="G57" i="11" s="1"/>
  <c r="E58" i="11"/>
  <c r="G58" i="11" s="1"/>
  <c r="E59" i="11"/>
  <c r="G59" i="11" s="1"/>
  <c r="E60" i="11"/>
  <c r="G60" i="11" s="1"/>
  <c r="E61" i="11"/>
  <c r="G61" i="11" s="1"/>
  <c r="E62" i="11"/>
  <c r="G62" i="11" s="1"/>
  <c r="E63" i="11"/>
  <c r="G63" i="11" s="1"/>
  <c r="E64" i="11"/>
  <c r="G64" i="11" s="1"/>
  <c r="E65" i="11"/>
  <c r="G65" i="11" s="1"/>
  <c r="E66" i="11"/>
  <c r="G66" i="11" s="1"/>
  <c r="E67" i="11"/>
  <c r="G67" i="11" s="1"/>
  <c r="E68" i="11"/>
  <c r="G68" i="11" s="1"/>
  <c r="E69" i="11"/>
  <c r="G69" i="11" s="1"/>
  <c r="E70" i="11"/>
  <c r="G70" i="11" s="1"/>
  <c r="E71" i="11"/>
  <c r="G71" i="11" s="1"/>
  <c r="E72" i="11"/>
  <c r="G72" i="11" s="1"/>
  <c r="E73" i="11"/>
  <c r="G73" i="11" s="1"/>
  <c r="E74" i="11"/>
  <c r="G74" i="11" s="1"/>
  <c r="E75" i="11"/>
  <c r="G75" i="11" s="1"/>
  <c r="E76" i="11"/>
  <c r="G76" i="11" s="1"/>
  <c r="E77" i="11"/>
  <c r="G77" i="11" s="1"/>
  <c r="E78" i="11"/>
  <c r="G78" i="11" s="1"/>
  <c r="E79" i="11"/>
  <c r="G79" i="11" s="1"/>
  <c r="E80" i="11"/>
  <c r="G80" i="11" s="1"/>
  <c r="E81" i="11"/>
  <c r="G81" i="11" s="1"/>
  <c r="E82" i="11"/>
  <c r="G82" i="11" s="1"/>
  <c r="E83" i="11"/>
  <c r="G83" i="11" s="1"/>
  <c r="E84" i="11"/>
  <c r="G84" i="11" s="1"/>
  <c r="E85" i="11"/>
  <c r="G85" i="11" s="1"/>
  <c r="E86" i="11"/>
  <c r="G86" i="11" s="1"/>
  <c r="E87" i="11"/>
  <c r="G87" i="11" s="1"/>
  <c r="E88" i="11"/>
  <c r="G88" i="11" s="1"/>
  <c r="E89" i="11"/>
  <c r="G89" i="11" s="1"/>
  <c r="E90" i="11"/>
  <c r="G90" i="11" s="1"/>
  <c r="E91" i="11"/>
  <c r="G91" i="11" s="1"/>
  <c r="E92" i="11"/>
  <c r="G92" i="11" s="1"/>
  <c r="E93" i="11"/>
  <c r="G93" i="11" s="1"/>
  <c r="E94" i="11"/>
  <c r="G94" i="11" s="1"/>
  <c r="E95" i="11"/>
  <c r="G95" i="11" s="1"/>
  <c r="E96" i="11"/>
  <c r="G96" i="11" s="1"/>
  <c r="E97" i="11"/>
  <c r="G97" i="11" s="1"/>
  <c r="E98" i="11"/>
  <c r="G98" i="11" s="1"/>
  <c r="E99" i="11"/>
  <c r="G99" i="11" s="1"/>
  <c r="E100" i="11"/>
  <c r="G100" i="11" s="1"/>
  <c r="E101" i="11"/>
  <c r="G101" i="11" s="1"/>
  <c r="E102" i="11"/>
  <c r="G102" i="11" s="1"/>
  <c r="E103" i="11"/>
  <c r="G103" i="11" s="1"/>
  <c r="E104" i="11"/>
  <c r="G104" i="11" s="1"/>
  <c r="E105" i="11"/>
  <c r="G105" i="11" s="1"/>
  <c r="E106" i="11"/>
  <c r="G106" i="11" s="1"/>
  <c r="E107" i="11"/>
  <c r="G107" i="11" s="1"/>
  <c r="E108" i="11"/>
  <c r="G108" i="11" s="1"/>
  <c r="E109" i="11"/>
  <c r="G109" i="11" s="1"/>
  <c r="E110" i="11"/>
  <c r="G110" i="11" s="1"/>
  <c r="E111" i="11"/>
  <c r="G111" i="11" s="1"/>
  <c r="E112" i="11"/>
  <c r="G112" i="11" s="1"/>
  <c r="E113" i="11"/>
  <c r="G113" i="11" s="1"/>
  <c r="E114" i="11"/>
  <c r="G114" i="11" s="1"/>
  <c r="E115" i="11"/>
  <c r="G115" i="11" s="1"/>
  <c r="E116" i="11"/>
  <c r="G116" i="11" s="1"/>
  <c r="E117" i="11"/>
  <c r="G117" i="11" s="1"/>
  <c r="E118" i="11"/>
  <c r="G118" i="11" s="1"/>
  <c r="E119" i="11"/>
  <c r="G119" i="11" s="1"/>
  <c r="E120" i="11"/>
  <c r="G120" i="11" s="1"/>
  <c r="E121" i="11"/>
  <c r="G121" i="11" s="1"/>
  <c r="E122" i="11"/>
  <c r="G122" i="11" s="1"/>
  <c r="E123" i="11"/>
  <c r="G123" i="11" s="1"/>
  <c r="E124" i="11"/>
  <c r="G124" i="11" s="1"/>
  <c r="E125" i="11"/>
  <c r="G125" i="11" s="1"/>
  <c r="E126" i="11"/>
  <c r="G126" i="11" s="1"/>
  <c r="E127" i="11"/>
  <c r="G127" i="11" s="1"/>
  <c r="J83" i="11" l="1"/>
  <c r="I38" i="11"/>
  <c r="K38" i="11" s="1"/>
  <c r="H23" i="11"/>
  <c r="I23" i="11" s="1"/>
  <c r="K23" i="11" s="1"/>
  <c r="H55" i="11"/>
  <c r="I55" i="11" s="1"/>
  <c r="K55" i="11" s="1"/>
  <c r="L106" i="11"/>
  <c r="H71" i="11"/>
  <c r="I71" i="11" s="1"/>
  <c r="K71" i="11" s="1"/>
  <c r="H39" i="11"/>
  <c r="I39" i="11" s="1"/>
  <c r="K39" i="11" s="1"/>
  <c r="H19" i="11"/>
  <c r="I19" i="11" s="1"/>
  <c r="K19" i="11" s="1"/>
  <c r="H7" i="11"/>
  <c r="I7" i="11" s="1"/>
  <c r="K7" i="11" s="1"/>
  <c r="H67" i="11"/>
  <c r="I67" i="11" s="1"/>
  <c r="K67" i="11" s="1"/>
  <c r="L67" i="11"/>
  <c r="L118" i="11"/>
  <c r="L110" i="11"/>
  <c r="L102" i="11"/>
  <c r="L94" i="11"/>
  <c r="H94" i="11"/>
  <c r="I94" i="11" s="1"/>
  <c r="K94" i="11" s="1"/>
  <c r="L90" i="11"/>
  <c r="H90" i="11"/>
  <c r="I90" i="11" s="1"/>
  <c r="K90" i="11" s="1"/>
  <c r="L82" i="11"/>
  <c r="L78" i="11"/>
  <c r="L70" i="11"/>
  <c r="H70" i="11"/>
  <c r="I70" i="11" s="1"/>
  <c r="K70" i="11" s="1"/>
  <c r="L62" i="11"/>
  <c r="H62" i="11"/>
  <c r="I62" i="11" s="1"/>
  <c r="K62" i="11" s="1"/>
  <c r="L54" i="11"/>
  <c r="H54" i="11"/>
  <c r="I54" i="11" s="1"/>
  <c r="K54" i="11" s="1"/>
  <c r="L50" i="11"/>
  <c r="L42" i="11"/>
  <c r="H42" i="11"/>
  <c r="I42" i="11" s="1"/>
  <c r="K42" i="11" s="1"/>
  <c r="L38" i="11"/>
  <c r="L30" i="11"/>
  <c r="H30" i="11"/>
  <c r="I30" i="11" s="1"/>
  <c r="K30" i="11" s="1"/>
  <c r="L22" i="11"/>
  <c r="H22" i="11"/>
  <c r="I22" i="11" s="1"/>
  <c r="K22" i="11" s="1"/>
  <c r="L18" i="11"/>
  <c r="L10" i="11"/>
  <c r="H10" i="11"/>
  <c r="I10" i="11" s="1"/>
  <c r="K10" i="11" s="1"/>
  <c r="L19" i="11"/>
  <c r="H83" i="11"/>
  <c r="I83" i="11" s="1"/>
  <c r="H51" i="11"/>
  <c r="I51" i="11" s="1"/>
  <c r="K51" i="11" s="1"/>
  <c r="L51" i="11"/>
  <c r="L122" i="11"/>
  <c r="L126" i="11"/>
  <c r="L114" i="11"/>
  <c r="L98" i="11"/>
  <c r="L86" i="11"/>
  <c r="H86" i="11"/>
  <c r="I86" i="11" s="1"/>
  <c r="K86" i="11" s="1"/>
  <c r="L74" i="11"/>
  <c r="H74" i="11"/>
  <c r="I74" i="11" s="1"/>
  <c r="K74" i="11" s="1"/>
  <c r="L66" i="11"/>
  <c r="L58" i="11"/>
  <c r="L46" i="11"/>
  <c r="H46" i="11"/>
  <c r="I46" i="11" s="1"/>
  <c r="K46" i="11" s="1"/>
  <c r="L34" i="11"/>
  <c r="L26" i="11"/>
  <c r="H26" i="11"/>
  <c r="I26" i="11" s="1"/>
  <c r="K26" i="11" s="1"/>
  <c r="L14" i="11"/>
  <c r="L6" i="11"/>
  <c r="H6" i="11"/>
  <c r="I6" i="11" s="1"/>
  <c r="K6" i="11" s="1"/>
  <c r="H14" i="11"/>
  <c r="I14" i="11" s="1"/>
  <c r="K14" i="11" s="1"/>
  <c r="H91" i="11"/>
  <c r="I91" i="11" s="1"/>
  <c r="K91" i="11" s="1"/>
  <c r="H35" i="11"/>
  <c r="I35" i="11" s="1"/>
  <c r="K35" i="11" s="1"/>
  <c r="L35" i="11"/>
  <c r="H78" i="11"/>
  <c r="I78" i="11" s="1"/>
  <c r="K78" i="11" s="1"/>
  <c r="H58" i="11"/>
  <c r="I58" i="11" s="1"/>
  <c r="K58" i="11" s="1"/>
  <c r="L125" i="11"/>
  <c r="H125" i="11"/>
  <c r="I125" i="11" s="1"/>
  <c r="K125" i="11" s="1"/>
  <c r="L113" i="11"/>
  <c r="H113" i="11"/>
  <c r="I113" i="11" s="1"/>
  <c r="K113" i="11" s="1"/>
  <c r="L121" i="11"/>
  <c r="H121" i="11"/>
  <c r="I121" i="11" s="1"/>
  <c r="K121" i="11" s="1"/>
  <c r="L117" i="11"/>
  <c r="H117" i="11"/>
  <c r="I117" i="11" s="1"/>
  <c r="K117" i="11" s="1"/>
  <c r="L109" i="11"/>
  <c r="H109" i="11"/>
  <c r="I109" i="11" s="1"/>
  <c r="K109" i="11" s="1"/>
  <c r="L105" i="11"/>
  <c r="H105" i="11"/>
  <c r="I105" i="11" s="1"/>
  <c r="K105" i="11" s="1"/>
  <c r="L101" i="11"/>
  <c r="H101" i="11"/>
  <c r="I101" i="11" s="1"/>
  <c r="K101" i="11" s="1"/>
  <c r="L97" i="11"/>
  <c r="H97" i="11"/>
  <c r="I97" i="11" s="1"/>
  <c r="K97" i="11" s="1"/>
  <c r="L93" i="11"/>
  <c r="H93" i="11"/>
  <c r="I93" i="11" s="1"/>
  <c r="K93" i="11" s="1"/>
  <c r="L89" i="11"/>
  <c r="H89" i="11"/>
  <c r="I89" i="11" s="1"/>
  <c r="K89" i="11" s="1"/>
  <c r="L85" i="11"/>
  <c r="H85" i="11"/>
  <c r="I85" i="11" s="1"/>
  <c r="K85" i="11" s="1"/>
  <c r="L81" i="11"/>
  <c r="H81" i="11"/>
  <c r="I81" i="11" s="1"/>
  <c r="K81" i="11" s="1"/>
  <c r="L77" i="11"/>
  <c r="H77" i="11"/>
  <c r="I77" i="11" s="1"/>
  <c r="K77" i="11" s="1"/>
  <c r="L73" i="11"/>
  <c r="H73" i="11"/>
  <c r="I73" i="11" s="1"/>
  <c r="K73" i="11" s="1"/>
  <c r="L69" i="11"/>
  <c r="H69" i="11"/>
  <c r="I69" i="11" s="1"/>
  <c r="K69" i="11" s="1"/>
  <c r="L65" i="11"/>
  <c r="H65" i="11"/>
  <c r="I65" i="11" s="1"/>
  <c r="K65" i="11" s="1"/>
  <c r="L61" i="11"/>
  <c r="H61" i="11"/>
  <c r="I61" i="11" s="1"/>
  <c r="K61" i="11" s="1"/>
  <c r="L57" i="11"/>
  <c r="H57" i="11"/>
  <c r="I57" i="11" s="1"/>
  <c r="K57" i="11" s="1"/>
  <c r="L53" i="11"/>
  <c r="H53" i="11"/>
  <c r="I53" i="11" s="1"/>
  <c r="K53" i="11" s="1"/>
  <c r="L49" i="11"/>
  <c r="H49" i="11"/>
  <c r="I49" i="11" s="1"/>
  <c r="K49" i="11" s="1"/>
  <c r="L45" i="11"/>
  <c r="H45" i="11"/>
  <c r="I45" i="11" s="1"/>
  <c r="K45" i="11" s="1"/>
  <c r="L41" i="11"/>
  <c r="H41" i="11"/>
  <c r="I41" i="11" s="1"/>
  <c r="K41" i="11" s="1"/>
  <c r="L37" i="11"/>
  <c r="H37" i="11"/>
  <c r="I37" i="11" s="1"/>
  <c r="K37" i="11" s="1"/>
  <c r="L33" i="11"/>
  <c r="H33" i="11"/>
  <c r="I33" i="11" s="1"/>
  <c r="K33" i="11" s="1"/>
  <c r="L29" i="11"/>
  <c r="H29" i="11"/>
  <c r="I29" i="11" s="1"/>
  <c r="K29" i="11" s="1"/>
  <c r="L25" i="11"/>
  <c r="H25" i="11"/>
  <c r="I25" i="11" s="1"/>
  <c r="K25" i="11" s="1"/>
  <c r="L21" i="11"/>
  <c r="H21" i="11"/>
  <c r="I21" i="11" s="1"/>
  <c r="K21" i="11" s="1"/>
  <c r="L17" i="11"/>
  <c r="H17" i="11"/>
  <c r="I17" i="11" s="1"/>
  <c r="K17" i="11" s="1"/>
  <c r="L13" i="11"/>
  <c r="H13" i="11"/>
  <c r="I13" i="11" s="1"/>
  <c r="K13" i="11" s="1"/>
  <c r="H4" i="11"/>
  <c r="I4" i="11" s="1"/>
  <c r="K4" i="11" s="1"/>
  <c r="L4" i="11"/>
  <c r="L124" i="11"/>
  <c r="H124" i="11"/>
  <c r="I124" i="11" s="1"/>
  <c r="K124" i="11" s="1"/>
  <c r="L120" i="11"/>
  <c r="H120" i="11"/>
  <c r="I120" i="11" s="1"/>
  <c r="K120" i="11" s="1"/>
  <c r="L116" i="11"/>
  <c r="H116" i="11"/>
  <c r="I116" i="11" s="1"/>
  <c r="K116" i="11" s="1"/>
  <c r="L112" i="11"/>
  <c r="H112" i="11"/>
  <c r="I112" i="11" s="1"/>
  <c r="K112" i="11" s="1"/>
  <c r="L108" i="11"/>
  <c r="H108" i="11"/>
  <c r="I108" i="11" s="1"/>
  <c r="K108" i="11" s="1"/>
  <c r="L104" i="11"/>
  <c r="H104" i="11"/>
  <c r="I104" i="11" s="1"/>
  <c r="K104" i="11" s="1"/>
  <c r="L100" i="11"/>
  <c r="H100" i="11"/>
  <c r="I100" i="11" s="1"/>
  <c r="K100" i="11" s="1"/>
  <c r="L96" i="11"/>
  <c r="H96" i="11"/>
  <c r="I96" i="11" s="1"/>
  <c r="K96" i="11" s="1"/>
  <c r="L88" i="11"/>
  <c r="H88" i="11"/>
  <c r="I88" i="11" s="1"/>
  <c r="K88" i="11" s="1"/>
  <c r="H127" i="11"/>
  <c r="I127" i="11" s="1"/>
  <c r="K127" i="11" s="1"/>
  <c r="L127" i="11"/>
  <c r="H123" i="11"/>
  <c r="I123" i="11" s="1"/>
  <c r="K123" i="11" s="1"/>
  <c r="L123" i="11"/>
  <c r="H119" i="11"/>
  <c r="I119" i="11" s="1"/>
  <c r="K119" i="11" s="1"/>
  <c r="L119" i="11"/>
  <c r="H115" i="11"/>
  <c r="I115" i="11" s="1"/>
  <c r="K115" i="11" s="1"/>
  <c r="L115" i="11"/>
  <c r="H111" i="11"/>
  <c r="I111" i="11" s="1"/>
  <c r="K111" i="11" s="1"/>
  <c r="L111" i="11"/>
  <c r="H107" i="11"/>
  <c r="I107" i="11" s="1"/>
  <c r="K107" i="11" s="1"/>
  <c r="L107" i="11"/>
  <c r="H103" i="11"/>
  <c r="I103" i="11" s="1"/>
  <c r="K103" i="11" s="1"/>
  <c r="L103" i="11"/>
  <c r="H99" i="11"/>
  <c r="I99" i="11" s="1"/>
  <c r="K99" i="11" s="1"/>
  <c r="L99" i="11"/>
  <c r="H95" i="11"/>
  <c r="I95" i="11" s="1"/>
  <c r="K95" i="11" s="1"/>
  <c r="L95" i="11"/>
  <c r="H87" i="11"/>
  <c r="I87" i="11" s="1"/>
  <c r="K87" i="11" s="1"/>
  <c r="L87" i="11"/>
  <c r="H79" i="11"/>
  <c r="I79" i="11" s="1"/>
  <c r="K79" i="11" s="1"/>
  <c r="L79" i="11"/>
  <c r="H75" i="11"/>
  <c r="I75" i="11" s="1"/>
  <c r="K75" i="11" s="1"/>
  <c r="L75" i="11"/>
  <c r="H63" i="11"/>
  <c r="I63" i="11" s="1"/>
  <c r="K63" i="11" s="1"/>
  <c r="L63" i="11"/>
  <c r="H59" i="11"/>
  <c r="I59" i="11" s="1"/>
  <c r="K59" i="11" s="1"/>
  <c r="L59" i="11"/>
  <c r="H47" i="11"/>
  <c r="I47" i="11" s="1"/>
  <c r="K47" i="11" s="1"/>
  <c r="L47" i="11"/>
  <c r="H43" i="11"/>
  <c r="I43" i="11" s="1"/>
  <c r="K43" i="11" s="1"/>
  <c r="L43" i="11"/>
  <c r="H31" i="11"/>
  <c r="I31" i="11" s="1"/>
  <c r="K31" i="11" s="1"/>
  <c r="L31" i="11"/>
  <c r="H27" i="11"/>
  <c r="I27" i="11" s="1"/>
  <c r="K27" i="11" s="1"/>
  <c r="L27" i="11"/>
  <c r="H15" i="11"/>
  <c r="I15" i="11" s="1"/>
  <c r="K15" i="11" s="1"/>
  <c r="L15" i="11"/>
  <c r="H11" i="11"/>
  <c r="I11" i="11" s="1"/>
  <c r="K11" i="11" s="1"/>
  <c r="L11" i="11"/>
  <c r="L9" i="11"/>
  <c r="H9" i="11"/>
  <c r="I9" i="11" s="1"/>
  <c r="K9" i="11" s="1"/>
  <c r="L5" i="11"/>
  <c r="H5" i="11"/>
  <c r="I5" i="11" s="1"/>
  <c r="K5" i="11" s="1"/>
  <c r="L92" i="11"/>
  <c r="H92" i="11"/>
  <c r="I92" i="11" s="1"/>
  <c r="K92" i="11" s="1"/>
  <c r="L84" i="11"/>
  <c r="H84" i="11"/>
  <c r="I84" i="11" s="1"/>
  <c r="K84" i="11" s="1"/>
  <c r="H126" i="11"/>
  <c r="I126" i="11" s="1"/>
  <c r="K126" i="11" s="1"/>
  <c r="H110" i="11"/>
  <c r="I110" i="11" s="1"/>
  <c r="K110" i="11" s="1"/>
  <c r="L80" i="11"/>
  <c r="H80" i="11"/>
  <c r="I80" i="11" s="1"/>
  <c r="K80" i="11" s="1"/>
  <c r="L76" i="11"/>
  <c r="H76" i="11"/>
  <c r="I76" i="11" s="1"/>
  <c r="K76" i="11" s="1"/>
  <c r="L72" i="11"/>
  <c r="H72" i="11"/>
  <c r="I72" i="11" s="1"/>
  <c r="K72" i="11" s="1"/>
  <c r="L68" i="11"/>
  <c r="H68" i="11"/>
  <c r="I68" i="11" s="1"/>
  <c r="K68" i="11" s="1"/>
  <c r="L64" i="11"/>
  <c r="H64" i="11"/>
  <c r="I64" i="11" s="1"/>
  <c r="K64" i="11" s="1"/>
  <c r="L60" i="11"/>
  <c r="H60" i="11"/>
  <c r="I60" i="11" s="1"/>
  <c r="K60" i="11" s="1"/>
  <c r="L56" i="11"/>
  <c r="H56" i="11"/>
  <c r="I56" i="11" s="1"/>
  <c r="K56" i="11" s="1"/>
  <c r="L52" i="11"/>
  <c r="H52" i="11"/>
  <c r="I52" i="11" s="1"/>
  <c r="K52" i="11" s="1"/>
  <c r="L48" i="11"/>
  <c r="H48" i="11"/>
  <c r="I48" i="11" s="1"/>
  <c r="K48" i="11" s="1"/>
  <c r="L44" i="11"/>
  <c r="H44" i="11"/>
  <c r="I44" i="11" s="1"/>
  <c r="K44" i="11" s="1"/>
  <c r="L40" i="11"/>
  <c r="H40" i="11"/>
  <c r="I40" i="11" s="1"/>
  <c r="K40" i="11" s="1"/>
  <c r="L36" i="11"/>
  <c r="H36" i="11"/>
  <c r="I36" i="11" s="1"/>
  <c r="K36" i="11" s="1"/>
  <c r="L32" i="11"/>
  <c r="H32" i="11"/>
  <c r="I32" i="11" s="1"/>
  <c r="K32" i="11" s="1"/>
  <c r="L28" i="11"/>
  <c r="H28" i="11"/>
  <c r="I28" i="11" s="1"/>
  <c r="K28" i="11" s="1"/>
  <c r="L24" i="11"/>
  <c r="H24" i="11"/>
  <c r="I24" i="11" s="1"/>
  <c r="K24" i="11" s="1"/>
  <c r="L20" i="11"/>
  <c r="H20" i="11"/>
  <c r="I20" i="11" s="1"/>
  <c r="K20" i="11" s="1"/>
  <c r="L16" i="11"/>
  <c r="H16" i="11"/>
  <c r="I16" i="11" s="1"/>
  <c r="K16" i="11" s="1"/>
  <c r="L12" i="11"/>
  <c r="H12" i="11"/>
  <c r="I12" i="11" s="1"/>
  <c r="K12" i="11" s="1"/>
  <c r="L8" i="11"/>
  <c r="H8" i="11"/>
  <c r="I8" i="11" s="1"/>
  <c r="K8" i="11" s="1"/>
  <c r="H122" i="11"/>
  <c r="I122" i="11" s="1"/>
  <c r="K122" i="11" s="1"/>
  <c r="H106" i="11"/>
  <c r="I106" i="11" s="1"/>
  <c r="K106" i="11" s="1"/>
  <c r="L91" i="11"/>
  <c r="H118" i="11"/>
  <c r="I118" i="11" s="1"/>
  <c r="K118" i="11" s="1"/>
  <c r="H102" i="11"/>
  <c r="I102" i="11" s="1"/>
  <c r="K102" i="11" s="1"/>
  <c r="L71" i="11"/>
  <c r="L55" i="11"/>
  <c r="L39" i="11"/>
  <c r="L23" i="11"/>
  <c r="L7" i="11"/>
  <c r="H114" i="11"/>
  <c r="I114" i="11" s="1"/>
  <c r="K114" i="11" s="1"/>
  <c r="H98" i="11"/>
  <c r="I98" i="11" s="1"/>
  <c r="K98" i="11" s="1"/>
  <c r="H82" i="11"/>
  <c r="I82" i="11" s="1"/>
  <c r="K82" i="11" s="1"/>
  <c r="H66" i="11"/>
  <c r="I66" i="11" s="1"/>
  <c r="K66" i="11" s="1"/>
  <c r="H50" i="11"/>
  <c r="I50" i="11" s="1"/>
  <c r="K50" i="11" s="1"/>
  <c r="H34" i="11"/>
  <c r="I34" i="11" s="1"/>
  <c r="K34" i="11" s="1"/>
  <c r="H18" i="11"/>
  <c r="I18" i="11" s="1"/>
  <c r="K18" i="11" s="1"/>
  <c r="K83" i="11" l="1"/>
  <c r="M50" i="11"/>
  <c r="N50" i="11"/>
  <c r="M114" i="11"/>
  <c r="N114" i="11"/>
  <c r="M11" i="11"/>
  <c r="N11" i="11"/>
  <c r="M27" i="11"/>
  <c r="N27" i="11"/>
  <c r="M43" i="11"/>
  <c r="N43" i="11"/>
  <c r="M59" i="11"/>
  <c r="N59" i="11"/>
  <c r="M75" i="11"/>
  <c r="N75" i="11"/>
  <c r="M87" i="11"/>
  <c r="N87" i="11"/>
  <c r="M99" i="11"/>
  <c r="N99" i="11"/>
  <c r="M107" i="11"/>
  <c r="N107" i="11"/>
  <c r="M115" i="11"/>
  <c r="N115" i="11"/>
  <c r="M123" i="11"/>
  <c r="N123" i="11"/>
  <c r="M89" i="11"/>
  <c r="N89" i="11"/>
  <c r="M117" i="11"/>
  <c r="N117" i="11"/>
  <c r="M58" i="11"/>
  <c r="N58" i="11"/>
  <c r="M42" i="11"/>
  <c r="N42" i="11"/>
  <c r="M7" i="11"/>
  <c r="N7" i="11"/>
  <c r="M82" i="11"/>
  <c r="N82" i="11"/>
  <c r="M122" i="11"/>
  <c r="N122" i="11"/>
  <c r="M126" i="11"/>
  <c r="N126" i="11"/>
  <c r="M15" i="11"/>
  <c r="N15" i="11"/>
  <c r="M31" i="11"/>
  <c r="N31" i="11"/>
  <c r="M47" i="11"/>
  <c r="N47" i="11"/>
  <c r="M63" i="11"/>
  <c r="N63" i="11"/>
  <c r="M79" i="11"/>
  <c r="N79" i="11"/>
  <c r="M95" i="11"/>
  <c r="N95" i="11"/>
  <c r="M103" i="11"/>
  <c r="N103" i="11"/>
  <c r="M111" i="11"/>
  <c r="N111" i="11"/>
  <c r="M119" i="11"/>
  <c r="N119" i="11"/>
  <c r="M127" i="11"/>
  <c r="N127" i="11"/>
  <c r="M4" i="11"/>
  <c r="N4" i="11"/>
  <c r="M78" i="11"/>
  <c r="N78" i="11"/>
  <c r="M14" i="11"/>
  <c r="N14" i="11"/>
  <c r="M26" i="11"/>
  <c r="N26" i="11"/>
  <c r="M51" i="11"/>
  <c r="N51" i="11"/>
  <c r="M30" i="11"/>
  <c r="N30" i="11"/>
  <c r="M62" i="11"/>
  <c r="N62" i="11"/>
  <c r="M94" i="11"/>
  <c r="N94" i="11"/>
  <c r="M19" i="11"/>
  <c r="N19" i="11"/>
  <c r="M55" i="11"/>
  <c r="N55" i="11"/>
  <c r="M35" i="11"/>
  <c r="N35" i="11"/>
  <c r="M22" i="11"/>
  <c r="N22" i="11"/>
  <c r="M54" i="11"/>
  <c r="N54" i="11"/>
  <c r="M70" i="11"/>
  <c r="N70" i="11"/>
  <c r="M90" i="11"/>
  <c r="N90" i="11"/>
  <c r="M67" i="11"/>
  <c r="N67" i="11"/>
  <c r="M71" i="11"/>
  <c r="N71" i="11"/>
  <c r="M46" i="11"/>
  <c r="N46" i="11"/>
  <c r="M66" i="11"/>
  <c r="N66" i="11"/>
  <c r="M106" i="11"/>
  <c r="N106" i="11"/>
  <c r="M12" i="11"/>
  <c r="N12" i="11"/>
  <c r="M20" i="11"/>
  <c r="N20" i="11"/>
  <c r="M28" i="11"/>
  <c r="N28" i="11"/>
  <c r="M36" i="11"/>
  <c r="N36" i="11"/>
  <c r="M44" i="11"/>
  <c r="N44" i="11"/>
  <c r="M52" i="11"/>
  <c r="N52" i="11"/>
  <c r="M60" i="11"/>
  <c r="N60" i="11"/>
  <c r="M68" i="11"/>
  <c r="N68" i="11"/>
  <c r="M76" i="11"/>
  <c r="N76" i="11"/>
  <c r="M110" i="11"/>
  <c r="N110" i="11"/>
  <c r="M92" i="11"/>
  <c r="N92" i="11"/>
  <c r="M9" i="11"/>
  <c r="N9" i="11"/>
  <c r="M96" i="11"/>
  <c r="N96" i="11"/>
  <c r="M104" i="11"/>
  <c r="N104" i="11"/>
  <c r="M112" i="11"/>
  <c r="N112" i="11"/>
  <c r="M120" i="11"/>
  <c r="N120" i="11"/>
  <c r="M17" i="11"/>
  <c r="N17" i="11"/>
  <c r="M25" i="11"/>
  <c r="N25" i="11"/>
  <c r="M33" i="11"/>
  <c r="N33" i="11"/>
  <c r="M41" i="11"/>
  <c r="N41" i="11"/>
  <c r="M49" i="11"/>
  <c r="N49" i="11"/>
  <c r="M57" i="11"/>
  <c r="N57" i="11"/>
  <c r="M65" i="11"/>
  <c r="N65" i="11"/>
  <c r="M73" i="11"/>
  <c r="N73" i="11"/>
  <c r="M81" i="11"/>
  <c r="N81" i="11"/>
  <c r="M97" i="11"/>
  <c r="N97" i="11"/>
  <c r="M105" i="11"/>
  <c r="N105" i="11"/>
  <c r="M113" i="11"/>
  <c r="N113" i="11"/>
  <c r="M91" i="11"/>
  <c r="N91" i="11"/>
  <c r="M74" i="11"/>
  <c r="N74" i="11"/>
  <c r="M10" i="11"/>
  <c r="N10" i="11"/>
  <c r="M38" i="11"/>
  <c r="N38" i="11"/>
  <c r="M18" i="11"/>
  <c r="N18" i="11"/>
  <c r="M102" i="11"/>
  <c r="N102" i="11"/>
  <c r="M34" i="11"/>
  <c r="N34" i="11"/>
  <c r="M98" i="11"/>
  <c r="N98" i="11"/>
  <c r="M118" i="11"/>
  <c r="N118" i="11"/>
  <c r="M8" i="11"/>
  <c r="N8" i="11"/>
  <c r="M16" i="11"/>
  <c r="N16" i="11"/>
  <c r="M24" i="11"/>
  <c r="N24" i="11"/>
  <c r="M32" i="11"/>
  <c r="N32" i="11"/>
  <c r="M40" i="11"/>
  <c r="N40" i="11"/>
  <c r="M48" i="11"/>
  <c r="N48" i="11"/>
  <c r="M56" i="11"/>
  <c r="N56" i="11"/>
  <c r="M64" i="11"/>
  <c r="N64" i="11"/>
  <c r="M72" i="11"/>
  <c r="N72" i="11"/>
  <c r="M80" i="11"/>
  <c r="N80" i="11"/>
  <c r="M84" i="11"/>
  <c r="N84" i="11"/>
  <c r="M5" i="11"/>
  <c r="N5" i="11"/>
  <c r="M88" i="11"/>
  <c r="N88" i="11"/>
  <c r="M100" i="11"/>
  <c r="N100" i="11"/>
  <c r="M108" i="11"/>
  <c r="N108" i="11"/>
  <c r="M116" i="11"/>
  <c r="N116" i="11"/>
  <c r="M124" i="11"/>
  <c r="N124" i="11"/>
  <c r="M13" i="11"/>
  <c r="N13" i="11"/>
  <c r="M21" i="11"/>
  <c r="N21" i="11"/>
  <c r="M29" i="11"/>
  <c r="N29" i="11"/>
  <c r="M37" i="11"/>
  <c r="N37" i="11"/>
  <c r="M45" i="11"/>
  <c r="N45" i="11"/>
  <c r="M53" i="11"/>
  <c r="N53" i="11"/>
  <c r="M61" i="11"/>
  <c r="N61" i="11"/>
  <c r="M69" i="11"/>
  <c r="N69" i="11"/>
  <c r="M77" i="11"/>
  <c r="N77" i="11"/>
  <c r="M85" i="11"/>
  <c r="N85" i="11"/>
  <c r="M93" i="11"/>
  <c r="N93" i="11"/>
  <c r="M101" i="11"/>
  <c r="N101" i="11"/>
  <c r="M109" i="11"/>
  <c r="N109" i="11"/>
  <c r="M121" i="11"/>
  <c r="N121" i="11"/>
  <c r="M125" i="11"/>
  <c r="N125" i="11"/>
  <c r="M6" i="11"/>
  <c r="N6" i="11"/>
  <c r="M86" i="11"/>
  <c r="N86" i="11"/>
  <c r="M83" i="11"/>
  <c r="N83" i="11"/>
  <c r="M39" i="11"/>
  <c r="N39" i="11"/>
  <c r="M23" i="11"/>
  <c r="N23" i="11"/>
  <c r="O82" i="11" l="1"/>
  <c r="Q82" i="11" s="1"/>
  <c r="O123" i="11"/>
  <c r="Q123" i="11" s="1"/>
  <c r="O107" i="11"/>
  <c r="Q107" i="11" s="1"/>
  <c r="O59" i="11"/>
  <c r="Q59" i="11" s="1"/>
  <c r="O27" i="11"/>
  <c r="Q27" i="11" s="1"/>
  <c r="O114" i="11"/>
  <c r="Q114" i="11" s="1"/>
  <c r="O50" i="11"/>
  <c r="Q50" i="11" s="1"/>
  <c r="O90" i="11"/>
  <c r="Q90" i="11" s="1"/>
  <c r="O35" i="11"/>
  <c r="Q35" i="11" s="1"/>
  <c r="O41" i="11"/>
  <c r="Q41" i="11" s="1"/>
  <c r="O67" i="11"/>
  <c r="Q67" i="11" s="1"/>
  <c r="O100" i="11"/>
  <c r="Q100" i="11" s="1"/>
  <c r="O111" i="11"/>
  <c r="Q111" i="11" s="1"/>
  <c r="O95" i="11"/>
  <c r="Q95" i="11" s="1"/>
  <c r="O63" i="11"/>
  <c r="Q63" i="11" s="1"/>
  <c r="O10" i="11"/>
  <c r="Q10" i="11" s="1"/>
  <c r="O91" i="11"/>
  <c r="Q91" i="11" s="1"/>
  <c r="O105" i="11"/>
  <c r="Q105" i="11" s="1"/>
  <c r="O81" i="11"/>
  <c r="Q81" i="11" s="1"/>
  <c r="O65" i="11"/>
  <c r="Q65" i="11" s="1"/>
  <c r="O49" i="11"/>
  <c r="Q49" i="11" s="1"/>
  <c r="O33" i="11"/>
  <c r="Q33" i="11" s="1"/>
  <c r="O17" i="11"/>
  <c r="Q17" i="11" s="1"/>
  <c r="O112" i="11"/>
  <c r="Q112" i="11" s="1"/>
  <c r="O96" i="11"/>
  <c r="Q96" i="11" s="1"/>
  <c r="O97" i="11"/>
  <c r="Q97" i="11" s="1"/>
  <c r="O110" i="11"/>
  <c r="Q110" i="11" s="1"/>
  <c r="O106" i="11"/>
  <c r="Q106" i="11" s="1"/>
  <c r="O22" i="11"/>
  <c r="Q22" i="11" s="1"/>
  <c r="O78" i="11"/>
  <c r="Q78" i="11" s="1"/>
  <c r="O77" i="11"/>
  <c r="Q77" i="11" s="1"/>
  <c r="O13" i="11"/>
  <c r="Q13" i="11" s="1"/>
  <c r="O60" i="11"/>
  <c r="Q60" i="11" s="1"/>
  <c r="O28" i="11"/>
  <c r="Q28" i="11" s="1"/>
  <c r="O54" i="11"/>
  <c r="Q54" i="11" s="1"/>
  <c r="O62" i="11"/>
  <c r="Q62" i="11" s="1"/>
  <c r="O51" i="11"/>
  <c r="Q51" i="11" s="1"/>
  <c r="O14" i="11"/>
  <c r="Q14" i="11" s="1"/>
  <c r="O4" i="11"/>
  <c r="Q4" i="11" s="1"/>
  <c r="O103" i="11"/>
  <c r="Q103" i="11" s="1"/>
  <c r="O47" i="11"/>
  <c r="Q47" i="11" s="1"/>
  <c r="O7" i="11"/>
  <c r="Q7" i="11" s="1"/>
  <c r="O87" i="11"/>
  <c r="Q87" i="11" s="1"/>
  <c r="O109" i="11"/>
  <c r="Q109" i="11" s="1"/>
  <c r="O72" i="11"/>
  <c r="Q72" i="11" s="1"/>
  <c r="O8" i="11"/>
  <c r="Q8" i="11" s="1"/>
  <c r="O73" i="11"/>
  <c r="Q73" i="11" s="1"/>
  <c r="O104" i="11"/>
  <c r="Q104" i="11" s="1"/>
  <c r="O45" i="11"/>
  <c r="Q45" i="11" s="1"/>
  <c r="O40" i="11"/>
  <c r="Q40" i="11" s="1"/>
  <c r="O23" i="11"/>
  <c r="Q23" i="11" s="1"/>
  <c r="O6" i="11"/>
  <c r="Q6" i="11" s="1"/>
  <c r="O121" i="11"/>
  <c r="Q121" i="11" s="1"/>
  <c r="O101" i="11"/>
  <c r="Q101" i="11" s="1"/>
  <c r="O85" i="11"/>
  <c r="Q85" i="11" s="1"/>
  <c r="O69" i="11"/>
  <c r="Q69" i="11" s="1"/>
  <c r="O53" i="11"/>
  <c r="Q53" i="11" s="1"/>
  <c r="O37" i="11"/>
  <c r="Q37" i="11" s="1"/>
  <c r="O21" i="11"/>
  <c r="Q21" i="11" s="1"/>
  <c r="O124" i="11"/>
  <c r="Q124" i="11" s="1"/>
  <c r="O108" i="11"/>
  <c r="Q108" i="11" s="1"/>
  <c r="O88" i="11"/>
  <c r="Q88" i="11" s="1"/>
  <c r="O80" i="11"/>
  <c r="Q80" i="11" s="1"/>
  <c r="O48" i="11"/>
  <c r="Q48" i="11" s="1"/>
  <c r="O16" i="11"/>
  <c r="Q16" i="11" s="1"/>
  <c r="O18" i="11"/>
  <c r="Q18" i="11" s="1"/>
  <c r="O94" i="11"/>
  <c r="Q94" i="11" s="1"/>
  <c r="O127" i="11"/>
  <c r="Q127" i="11" s="1"/>
  <c r="O31" i="11"/>
  <c r="Q31" i="11" s="1"/>
  <c r="O117" i="11"/>
  <c r="Q117" i="11" s="1"/>
  <c r="O115" i="11"/>
  <c r="Q115" i="11" s="1"/>
  <c r="O75" i="11"/>
  <c r="Q75" i="11" s="1"/>
  <c r="O11" i="11"/>
  <c r="Q11" i="11" s="1"/>
  <c r="O39" i="11"/>
  <c r="Q39" i="11" s="1"/>
  <c r="O84" i="11"/>
  <c r="Q84" i="11" s="1"/>
  <c r="O56" i="11"/>
  <c r="Q56" i="11" s="1"/>
  <c r="O24" i="11"/>
  <c r="Q24" i="11" s="1"/>
  <c r="O98" i="11"/>
  <c r="Q98" i="11" s="1"/>
  <c r="O102" i="11"/>
  <c r="Q102" i="11" s="1"/>
  <c r="O38" i="11"/>
  <c r="Q38" i="11" s="1"/>
  <c r="O92" i="11"/>
  <c r="Q92" i="11" s="1"/>
  <c r="O76" i="11"/>
  <c r="Q76" i="11" s="1"/>
  <c r="O44" i="11"/>
  <c r="Q44" i="11" s="1"/>
  <c r="O12" i="11"/>
  <c r="Q12" i="11" s="1"/>
  <c r="O66" i="11"/>
  <c r="Q66" i="11" s="1"/>
  <c r="O71" i="11"/>
  <c r="Q71" i="11" s="1"/>
  <c r="O55" i="11"/>
  <c r="Q55" i="11" s="1"/>
  <c r="O126" i="11"/>
  <c r="Q126" i="11" s="1"/>
  <c r="O122" i="11"/>
  <c r="Q122" i="11" s="1"/>
  <c r="O58" i="11"/>
  <c r="Q58" i="11" s="1"/>
  <c r="O89" i="11"/>
  <c r="Q89" i="11" s="1"/>
  <c r="O86" i="11"/>
  <c r="Q86" i="11" s="1"/>
  <c r="O125" i="11"/>
  <c r="Q125" i="11" s="1"/>
  <c r="O93" i="11"/>
  <c r="Q93" i="11" s="1"/>
  <c r="O61" i="11"/>
  <c r="Q61" i="11" s="1"/>
  <c r="O29" i="11"/>
  <c r="Q29" i="11" s="1"/>
  <c r="O116" i="11"/>
  <c r="Q116" i="11" s="1"/>
  <c r="O74" i="11"/>
  <c r="Q74" i="11" s="1"/>
  <c r="O113" i="11"/>
  <c r="Q113" i="11" s="1"/>
  <c r="O57" i="11"/>
  <c r="Q57" i="11" s="1"/>
  <c r="O25" i="11"/>
  <c r="Q25" i="11" s="1"/>
  <c r="O120" i="11"/>
  <c r="Q120" i="11" s="1"/>
  <c r="O30" i="11"/>
  <c r="Q30" i="11" s="1"/>
  <c r="O26" i="11"/>
  <c r="Q26" i="11" s="1"/>
  <c r="O5" i="11"/>
  <c r="Q5" i="11" s="1"/>
  <c r="O64" i="11"/>
  <c r="Q64" i="11" s="1"/>
  <c r="O32" i="11"/>
  <c r="Q32" i="11" s="1"/>
  <c r="O118" i="11"/>
  <c r="Q118" i="11" s="1"/>
  <c r="O34" i="11"/>
  <c r="Q34" i="11" s="1"/>
  <c r="O9" i="11"/>
  <c r="Q9" i="11" s="1"/>
  <c r="O68" i="11"/>
  <c r="Q68" i="11" s="1"/>
  <c r="O52" i="11"/>
  <c r="Q52" i="11" s="1"/>
  <c r="O36" i="11"/>
  <c r="Q36" i="11" s="1"/>
  <c r="O20" i="11"/>
  <c r="Q20" i="11" s="1"/>
  <c r="O46" i="11"/>
  <c r="Q46" i="11" s="1"/>
  <c r="O70" i="11"/>
  <c r="Q70" i="11" s="1"/>
  <c r="O19" i="11"/>
  <c r="Q19" i="11" s="1"/>
  <c r="O119" i="11"/>
  <c r="Q119" i="11" s="1"/>
  <c r="O79" i="11"/>
  <c r="Q79" i="11" s="1"/>
  <c r="O15" i="11"/>
  <c r="Q15" i="11" s="1"/>
  <c r="O42" i="11"/>
  <c r="Q42" i="11" s="1"/>
  <c r="O99" i="11"/>
  <c r="Q99" i="11" s="1"/>
  <c r="O43" i="11"/>
  <c r="Q43" i="11" s="1"/>
  <c r="O83" i="11"/>
  <c r="Q83" i="11" s="1"/>
  <c r="D5" i="3" l="1"/>
  <c r="D4" i="3"/>
  <c r="C4" i="3"/>
  <c r="D6" i="3"/>
  <c r="C6" i="3"/>
  <c r="C5" i="3"/>
  <c r="D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142E7A-F967-4BAF-A331-70175BD11F1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EBA6484B-7DEF-499C-BF5D-2A8E84D919D3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5E09B8A6-ED5E-4865-A5A6-1A983328AFC5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F174060A-182C-446E-9012-7887A5805D12}" keepAlive="1" name="Query - Table1 (4)" description="Connection to the 'Table1 (4)' query in the workbook." type="5" refreshedVersion="8" background="1" saveData="1">
    <dbPr connection="Provider=Microsoft.Mashup.OleDb.1;Data Source=$Workbook$;Location=&quot;Table1 (4)&quot;;Extended Properties=&quot;&quot;" command="SELECT * FROM [Table1 (4)]"/>
  </connection>
  <connection id="5" xr16:uid="{CEA95A10-F0AB-4FD9-8574-D26E06147FCA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19474DF7-BF0E-4803-9A26-A16DBA489AB6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<sst xmlns="http://schemas.openxmlformats.org/spreadsheetml/2006/main" count="1251" uniqueCount="199">
  <si>
    <t>ExternOrderNo</t>
  </si>
  <si>
    <t>SKU</t>
  </si>
  <si>
    <t>Order Qty</t>
  </si>
  <si>
    <t>GIFTBOX202002</t>
  </si>
  <si>
    <t>SACHETS001</t>
  </si>
  <si>
    <t>GIFTBOX202003</t>
  </si>
  <si>
    <t>GIFTBOX202004</t>
  </si>
  <si>
    <t>GIFTBOX202001</t>
  </si>
  <si>
    <t>Warehouse Pincode</t>
  </si>
  <si>
    <t>Customer Pincode</t>
  </si>
  <si>
    <t>Zone</t>
  </si>
  <si>
    <t>d</t>
  </si>
  <si>
    <t>b</t>
  </si>
  <si>
    <t>e</t>
  </si>
  <si>
    <t>Weight (g)</t>
  </si>
  <si>
    <t>AWB Code</t>
  </si>
  <si>
    <t>Order ID</t>
  </si>
  <si>
    <t>Charged Weight</t>
  </si>
  <si>
    <t>Type of Shipment</t>
  </si>
  <si>
    <t>Billing Amount (Rs.)</t>
  </si>
  <si>
    <t>Forward charges</t>
  </si>
  <si>
    <t>Forward and RTO charges</t>
  </si>
  <si>
    <t>Weight Slabs</t>
  </si>
  <si>
    <t>Forward Fixed Charge</t>
  </si>
  <si>
    <t>Forward Additional Weight Slab Charge</t>
  </si>
  <si>
    <t>RTO Fixed Charge</t>
  </si>
  <si>
    <t>RTO Additional Weight Slab Charge</t>
  </si>
  <si>
    <t>A</t>
  </si>
  <si>
    <t>B</t>
  </si>
  <si>
    <t>C</t>
  </si>
  <si>
    <t>D</t>
  </si>
  <si>
    <t>E</t>
  </si>
  <si>
    <t>fixed charge</t>
  </si>
  <si>
    <t>Amount</t>
  </si>
  <si>
    <t>Expected Charge as per X (Rs.)</t>
  </si>
  <si>
    <t>Total Orders where X Correctly Charged</t>
  </si>
  <si>
    <t>Total Orders where X Over Charged</t>
  </si>
  <si>
    <t>Total Orders where X Under Charged</t>
  </si>
  <si>
    <t>Count</t>
  </si>
  <si>
    <t>2001827036</t>
  </si>
  <si>
    <t>1.00</t>
  </si>
  <si>
    <t>2.00</t>
  </si>
  <si>
    <t>2001825261</t>
  </si>
  <si>
    <t>4.00</t>
  </si>
  <si>
    <t>3.00</t>
  </si>
  <si>
    <t>2001823564</t>
  </si>
  <si>
    <t>2001822466</t>
  </si>
  <si>
    <t>8.00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</si>
  <si>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</si>
  <si>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</si>
  <si>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</si>
  <si>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</si>
  <si>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</si>
  <si>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</si>
  <si>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</si>
  <si>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</si>
  <si>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</si>
  <si>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</si>
  <si>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</si>
  <si>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</si>
  <si>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</si>
  <si>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</si>
  <si>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</si>
  <si>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</si>
  <si>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</si>
  <si>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</si>
  <si>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</si>
  <si>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</si>
  <si>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</si>
  <si>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</si>
  <si>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</si>
  <si>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</si>
  <si>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</si>
  <si>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</si>
  <si>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</si>
  <si>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</si>
  <si>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</si>
  <si>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</si>
  <si>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</si>
  <si>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</si>
  <si>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</si>
  <si>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</si>
  <si>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</si>
  <si>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</si>
  <si>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</si>
  <si>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</si>
  <si>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</si>
  <si>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</si>
  <si>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</si>
  <si>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</si>
  <si>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</si>
  <si>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</si>
  <si>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</si>
  <si>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</si>
  <si>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</si>
  <si>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</si>
  <si>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</si>
  <si>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</si>
  <si>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</si>
  <si>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</si>
  <si>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</si>
  <si>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</si>
  <si>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</si>
  <si>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</si>
  <si>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</si>
  <si>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</si>
  <si>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</si>
  <si>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</si>
  <si>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</si>
  <si>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</si>
  <si>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</si>
  <si>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</si>
  <si>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</si>
  <si>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</si>
  <si>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</si>
  <si>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</si>
  <si>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</si>
  <si>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</si>
  <si>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</si>
  <si>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</si>
  <si>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</si>
  <si>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</si>
  <si>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</si>
  <si>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</si>
  <si>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</si>
  <si>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</si>
  <si>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</si>
  <si>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</si>
  <si>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6.00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</si>
  <si>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</si>
  <si>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</si>
  <si>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</si>
  <si>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</si>
  <si>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</si>
  <si>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</si>
  <si>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</si>
  <si>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</si>
  <si>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</si>
  <si>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</si>
  <si>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</si>
  <si>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</si>
  <si>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</si>
  <si>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</si>
  <si>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</si>
  <si>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</si>
  <si>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</si>
  <si>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</si>
  <si>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</si>
  <si>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</si>
  <si>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</si>
  <si>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</si>
  <si>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</si>
  <si>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</si>
  <si>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</si>
  <si>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</si>
  <si>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</si>
  <si>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</si>
  <si>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</si>
  <si>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</si>
  <si>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</si>
  <si>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</si>
  <si>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</si>
  <si>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</si>
  <si>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</si>
  <si>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</si>
  <si>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</si>
  <si>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</si>
  <si>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</si>
  <si>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</si>
  <si>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Summary</t>
  </si>
  <si>
    <t>Difference B/w Expected Charges &amp; Billed Charges (Rs.)</t>
  </si>
  <si>
    <t>Charges Billed by Courier Company (Rs.)</t>
  </si>
  <si>
    <t>Calculations</t>
  </si>
  <si>
    <t xml:space="preserve">  zone</t>
  </si>
  <si>
    <t>Aplicable Slab</t>
  </si>
  <si>
    <t>Minimum slabs</t>
  </si>
  <si>
    <t>Additional slab</t>
  </si>
  <si>
    <t>Min fixed price</t>
  </si>
  <si>
    <t>Additional rto price</t>
  </si>
  <si>
    <t>Additional fwd price</t>
  </si>
  <si>
    <t xml:space="preserve"> Weight of product</t>
  </si>
  <si>
    <t>Weight in (gm)</t>
  </si>
  <si>
    <t>Customer Pin</t>
  </si>
  <si>
    <t xml:space="preserve"> Weight in slabs</t>
  </si>
  <si>
    <t>You are a data analyst and your client has a large ecommerce company in India (let’s call it X).</t>
  </si>
  <si>
    <t>X gets a thousand orders via their website on a daily basis and they have to deliver them as fast as they can.</t>
  </si>
  <si>
    <t>For delivering the goods ordered by the customers, X has tied up with multiple courier companies in India as delivery partners who charge them some amount per delivery.</t>
  </si>
  <si>
    <t>The charges are dependent upon two factors</t>
  </si>
  <si>
    <t>Weight of the product</t>
  </si>
  <si>
    <t>Distance between the warehouse (pickup location) and customer’s delivery address (destination location)</t>
  </si>
  <si>
    <t>Business Scenario</t>
  </si>
  <si>
    <t>Report</t>
  </si>
  <si>
    <t xml:space="preserve">Percentage </t>
  </si>
  <si>
    <t>Total loss to X</t>
  </si>
  <si>
    <t>Total charge Billed by Courier Company</t>
  </si>
  <si>
    <t xml:space="preserve">            As per analysis Courier Company Charged  Rs 13700 when Actual charge should  </t>
  </si>
  <si>
    <t>be Rs 9500, which resulted in 43.4% of loss to the "X" amounted to Rs 4150.</t>
  </si>
  <si>
    <t>As the amount that X has to pay to the courier companies is very high, they want to verify if the charges levied by their Delivery partners per Order are correct or not.</t>
  </si>
  <si>
    <t>Total charge According to X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</si>
</sst>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theme="9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18F87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49" fontId="0" fillId="0" borderId="0" xfId="0" applyNumberFormat="1"/>
    <xf numFmtId="2" fontId="1" fillId="2" borderId="2" xfId="0" applyNumberFormat="1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2" fontId="0" fillId="0" borderId="5" xfId="0" applyNumberFormat="1" applyBorder="1"/>
    <xf numFmtId="1" fontId="1" fillId="2" borderId="2" xfId="0" applyNumberFormat="1" applyFont="1" applyFill="1" applyBorder="1"/>
    <xf numFmtId="1" fontId="0" fillId="3" borderId="2" xfId="0" applyNumberFormat="1" applyFill="1" applyBorder="1"/>
    <xf numFmtId="1" fontId="0" fillId="0" borderId="2" xfId="0" applyNumberFormat="1" applyBorder="1"/>
    <xf numFmtId="1" fontId="0" fillId="0" borderId="5" xfId="0" applyNumberFormat="1" applyBorder="1"/>
    <xf numFmtId="49" fontId="1" fillId="2" borderId="2" xfId="0" applyNumberFormat="1" applyFont="1" applyFill="1" applyBorder="1"/>
    <xf numFmtId="49" fontId="0" fillId="3" borderId="2" xfId="0" applyNumberFormat="1" applyFill="1" applyBorder="1"/>
    <xf numFmtId="49" fontId="0" fillId="0" borderId="2" xfId="0" applyNumberFormat="1" applyBorder="1"/>
    <xf numFmtId="49" fontId="0" fillId="0" borderId="5" xfId="0" applyNumberFormat="1" applyBorder="1"/>
    <xf numFmtId="164" fontId="1" fillId="2" borderId="3" xfId="0" applyNumberFormat="1" applyFont="1" applyFill="1" applyBorder="1"/>
    <xf numFmtId="164" fontId="0" fillId="3" borderId="3" xfId="0" applyNumberFormat="1" applyFill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5" fontId="0" fillId="0" borderId="0" xfId="0" applyNumberFormat="1"/>
    <xf numFmtId="0" fontId="0" fillId="4" borderId="0" xfId="0" applyFill="1"/>
    <xf numFmtId="164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1" fontId="1" fillId="7" borderId="1" xfId="0" applyNumberFormat="1" applyFont="1" applyFill="1" applyBorder="1"/>
    <xf numFmtId="0" fontId="1" fillId="7" borderId="2" xfId="0" applyFont="1" applyFill="1" applyBorder="1"/>
    <xf numFmtId="1" fontId="1" fillId="7" borderId="3" xfId="0" applyNumberFormat="1" applyFont="1" applyFill="1" applyBorder="1"/>
    <xf numFmtId="1" fontId="1" fillId="7" borderId="0" xfId="0" applyNumberFormat="1" applyFont="1" applyFill="1"/>
    <xf numFmtId="165" fontId="1" fillId="7" borderId="0" xfId="0" applyNumberFormat="1" applyFont="1" applyFill="1"/>
    <xf numFmtId="164" fontId="1" fillId="7" borderId="0" xfId="0" applyNumberFormat="1" applyFont="1" applyFill="1"/>
    <xf numFmtId="1" fontId="0" fillId="8" borderId="1" xfId="0" applyNumberFormat="1" applyFill="1" applyBorder="1"/>
    <xf numFmtId="0" fontId="0" fillId="8" borderId="2" xfId="0" applyFill="1" applyBorder="1"/>
    <xf numFmtId="1" fontId="0" fillId="8" borderId="3" xfId="0" applyNumberFormat="1" applyFill="1" applyBorder="1"/>
    <xf numFmtId="1" fontId="0" fillId="5" borderId="1" xfId="0" applyNumberFormat="1" applyFill="1" applyBorder="1"/>
    <xf numFmtId="0" fontId="0" fillId="5" borderId="2" xfId="0" applyFill="1" applyBorder="1"/>
    <xf numFmtId="1" fontId="0" fillId="5" borderId="3" xfId="0" applyNumberFormat="1" applyFill="1" applyBorder="1"/>
    <xf numFmtId="0" fontId="0" fillId="9" borderId="0" xfId="0" applyFill="1"/>
    <xf numFmtId="0" fontId="0" fillId="10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9" borderId="0" xfId="0" applyFill="1" applyAlignment="1">
      <alignment horizontal="left"/>
    </xf>
    <xf numFmtId="0" fontId="4" fillId="10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0" fontId="5" fillId="11" borderId="0" xfId="0" applyNumberFormat="1" applyFont="1" applyFill="1"/>
    <xf numFmtId="2" fontId="0" fillId="0" borderId="0" xfId="0" applyNumberFormat="1" applyFill="1"/>
    <xf numFmtId="0" fontId="0" fillId="0" borderId="0" xfId="0" applyFill="1"/>
    <xf numFmtId="10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1AEA1"/>
      <color rgb="FFF18F87"/>
      <color rgb="FFF7E8E3"/>
      <color rgb="FFED6B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C498-CA76-4B09-8BFB-50B7D70CE463}">
  <dimension ref="A1:P11"/>
  <sheetViews>
    <sheetView zoomScaleNormal="100" workbookViewId="0">
      <selection activeCell="D13" sqref="D13"/>
    </sheetView>
  </sheetViews>
  <sheetFormatPr defaultRowHeight="14.4" x14ac:dyDescent="0.3"/>
  <sheetData>
    <row r="1" spans="1:16" ht="21" x14ac:dyDescent="0.4">
      <c r="A1" s="57" t="s">
        <v>190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3"/>
      <c r="O1" s="53"/>
      <c r="P1" s="53"/>
    </row>
    <row r="3" spans="1:16" x14ac:dyDescent="0.3">
      <c r="A3" s="56" t="s">
        <v>184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 x14ac:dyDescent="0.3">
      <c r="A4" s="56" t="s">
        <v>185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3">
      <c r="A5" s="52" t="s">
        <v>186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x14ac:dyDescent="0.3">
      <c r="A7" s="56" t="s">
        <v>187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 x14ac:dyDescent="0.3">
      <c r="A8" s="52"/>
      <c r="B8" s="56" t="s">
        <v>188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1:16" x14ac:dyDescent="0.3">
      <c r="A9" s="52"/>
      <c r="B9" s="56" t="s">
        <v>189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3">
      <c r="A11" s="56" t="s">
        <v>197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</sheetData>
  <mergeCells count="7">
    <mergeCell ref="A11:P11"/>
    <mergeCell ref="A1:M1"/>
    <mergeCell ref="A3:P3"/>
    <mergeCell ref="A4:P4"/>
    <mergeCell ref="A7:P7"/>
    <mergeCell ref="B8:P8"/>
    <mergeCell ref="B9:P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5CC7-0690-41D2-8973-AF1783AEF66A}">
  <dimension ref="A1:H403"/>
  <sheetViews>
    <sheetView tabSelected="1" zoomScaleNormal="100" workbookViewId="0">
      <selection activeCell="F10" sqref="F10"/>
    </sheetView>
  </sheetViews>
  <sheetFormatPr defaultRowHeight="14.4" x14ac:dyDescent="0.3"/>
  <cols>
    <col min="1" max="1" width="33.77734375" style="3" bestFit="1" customWidth="1"/>
    <col min="2" max="2" width="10.88671875" style="3" bestFit="1" customWidth="1"/>
    <col min="3" max="3" width="8.88671875" style="3" customWidth="1"/>
    <col min="4" max="4" width="13.33203125" style="3" customWidth="1"/>
    <col min="5" max="5" width="5.6640625" style="30" customWidth="1"/>
    <col min="6" max="6" width="18.21875" style="30" customWidth="1"/>
    <col min="7" max="7" width="32.21875" style="30" customWidth="1"/>
    <col min="8" max="8" width="22.109375" bestFit="1" customWidth="1"/>
    <col min="9" max="9" width="19.44140625" customWidth="1"/>
  </cols>
  <sheetData>
    <row r="1" spans="1:8" ht="18" x14ac:dyDescent="0.35">
      <c r="A1" s="58" t="s">
        <v>169</v>
      </c>
      <c r="B1" s="58"/>
      <c r="C1" s="59"/>
      <c r="D1" s="59"/>
      <c r="F1" s="58" t="s">
        <v>191</v>
      </c>
      <c r="G1" s="59"/>
      <c r="H1" s="59"/>
    </row>
    <row r="3" spans="1:8" x14ac:dyDescent="0.3">
      <c r="A3" s="38"/>
      <c r="B3" s="38" t="s">
        <v>192</v>
      </c>
      <c r="C3" s="39" t="s">
        <v>38</v>
      </c>
      <c r="D3" s="38" t="s">
        <v>33</v>
      </c>
      <c r="F3" s="66" t="s">
        <v>195</v>
      </c>
      <c r="G3" s="66"/>
      <c r="H3" s="66"/>
    </row>
    <row r="4" spans="1:8" x14ac:dyDescent="0.3">
      <c r="A4" s="36" t="s">
        <v>35</v>
      </c>
      <c r="B4" s="54">
        <f>(C4/SUM(C4:C6))</f>
        <v>8.0645161290322578E-3</v>
      </c>
      <c r="C4" s="36">
        <f>COUNTIF(' Calculation'!Q4:Q127,"0")</f>
        <v>1</v>
      </c>
      <c r="D4" s="37">
        <f>SUMIF(' Calculation'!Q4:Q127,"0")</f>
        <v>0</v>
      </c>
      <c r="E4" s="31"/>
      <c r="F4" s="66" t="s">
        <v>196</v>
      </c>
      <c r="G4" s="66"/>
      <c r="H4" s="66"/>
    </row>
    <row r="5" spans="1:8" x14ac:dyDescent="0.3">
      <c r="A5" s="36" t="s">
        <v>36</v>
      </c>
      <c r="B5" s="54">
        <f>C5/SUM(C4:C6)</f>
        <v>0.7661290322580645</v>
      </c>
      <c r="C5" s="36">
        <f>COUNTIF(' Calculation'!Q4:Q127,"&lt;0")</f>
        <v>95</v>
      </c>
      <c r="D5" s="37">
        <f>SUMIF(' Calculation'!Q4:Q127,"&lt;0")</f>
        <v>-5152.8999999999969</v>
      </c>
      <c r="E5" s="31"/>
      <c r="F5" s="31"/>
      <c r="G5" s="31"/>
    </row>
    <row r="6" spans="1:8" x14ac:dyDescent="0.3">
      <c r="A6" s="36" t="s">
        <v>37</v>
      </c>
      <c r="B6" s="54">
        <f>C6/SUM(C4:C6)</f>
        <v>0.22580645161290322</v>
      </c>
      <c r="C6" s="36">
        <f>COUNTIF(' Calculation'!Q4:Q127,"&gt;0")</f>
        <v>28</v>
      </c>
      <c r="D6" s="37">
        <f>SUMIF(' Calculation'!Q4:Q127,"&gt;0")</f>
        <v>1022.1000000000004</v>
      </c>
      <c r="E6" s="31"/>
      <c r="F6" s="31"/>
      <c r="G6" s="31"/>
    </row>
    <row r="7" spans="1:8" x14ac:dyDescent="0.3">
      <c r="C7"/>
      <c r="E7" s="31"/>
      <c r="F7" s="31"/>
      <c r="G7" s="31"/>
    </row>
    <row r="8" spans="1:8" x14ac:dyDescent="0.3">
      <c r="A8" s="55" t="s">
        <v>198</v>
      </c>
      <c r="B8" s="55"/>
      <c r="C8" s="55"/>
      <c r="D8" s="37">
        <f>SUM(' Calculation'!O4:O127)</f>
        <v>9517.4</v>
      </c>
      <c r="E8" s="65"/>
      <c r="F8" s="31"/>
      <c r="G8" s="31"/>
    </row>
    <row r="9" spans="1:8" ht="13.2" customHeight="1" x14ac:dyDescent="0.3">
      <c r="A9" s="55" t="s">
        <v>194</v>
      </c>
      <c r="B9" s="55"/>
      <c r="C9" s="55"/>
      <c r="D9" s="37">
        <f>SUM(' Calculation'!P4:P127)</f>
        <v>13648.200000000003</v>
      </c>
    </row>
    <row r="10" spans="1:8" x14ac:dyDescent="0.3">
      <c r="A10" s="55" t="s">
        <v>193</v>
      </c>
      <c r="B10" s="62">
        <f>ABS(D10)/SUM(' Calculation'!O4:O127)</f>
        <v>0.43402609956500693</v>
      </c>
      <c r="C10" s="36"/>
      <c r="D10" s="37">
        <f>SUM(D4:D6)</f>
        <v>-4130.7999999999965</v>
      </c>
    </row>
    <row r="11" spans="1:8" x14ac:dyDescent="0.3">
      <c r="C11"/>
    </row>
    <row r="12" spans="1:8" x14ac:dyDescent="0.3">
      <c r="A12" s="63"/>
      <c r="B12" s="63"/>
      <c r="C12" s="64"/>
    </row>
    <row r="13" spans="1:8" x14ac:dyDescent="0.3">
      <c r="C13"/>
    </row>
    <row r="14" spans="1:8" x14ac:dyDescent="0.3">
      <c r="C14"/>
    </row>
    <row r="15" spans="1:8" x14ac:dyDescent="0.3">
      <c r="C15"/>
    </row>
    <row r="16" spans="1:8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</sheetData>
  <mergeCells count="4">
    <mergeCell ref="A1:D1"/>
    <mergeCell ref="F1:H1"/>
    <mergeCell ref="F3:H3"/>
    <mergeCell ref="F4:H4"/>
  </mergeCells>
  <phoneticPr fontId="2" type="noConversion"/>
  <conditionalFormatting sqref="D4:D7 D1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3778-D7EF-41AF-8133-6D5E4957CCB1}">
  <dimension ref="A1:Z127"/>
  <sheetViews>
    <sheetView topLeftCell="N113" zoomScale="89" zoomScaleNormal="89" workbookViewId="0">
      <selection activeCell="S3" sqref="S3"/>
    </sheetView>
  </sheetViews>
  <sheetFormatPr defaultRowHeight="14.4" x14ac:dyDescent="0.3"/>
  <cols>
    <col min="1" max="1" width="15.88671875" style="12" bestFit="1" customWidth="1"/>
    <col min="2" max="2" width="14.21875" bestFit="1" customWidth="1"/>
    <col min="3" max="3" width="11.44140625" style="12" bestFit="1" customWidth="1"/>
    <col min="4" max="4" width="12.109375" style="12" bestFit="1" customWidth="1"/>
    <col min="5" max="5" width="13.6640625" style="12" bestFit="1" customWidth="1"/>
    <col min="6" max="6" width="8.33203125" style="12" customWidth="1"/>
    <col min="7" max="7" width="17.5546875" bestFit="1" customWidth="1"/>
    <col min="8" max="8" width="15.21875" style="35" bestFit="1" customWidth="1"/>
    <col min="9" max="9" width="13" bestFit="1" customWidth="1"/>
    <col min="10" max="11" width="13.88671875" bestFit="1" customWidth="1"/>
    <col min="12" max="12" width="13.6640625" style="30" bestFit="1" customWidth="1"/>
    <col min="13" max="13" width="18.5546875" style="30" bestFit="1" customWidth="1"/>
    <col min="14" max="14" width="18" style="30" bestFit="1" customWidth="1"/>
    <col min="15" max="15" width="26.6640625" style="30" bestFit="1" customWidth="1"/>
    <col min="16" max="16" width="35.21875" style="30" bestFit="1" customWidth="1"/>
    <col min="17" max="17" width="48" bestFit="1" customWidth="1"/>
    <col min="19" max="19" width="9.44140625" bestFit="1" customWidth="1"/>
    <col min="23" max="23" width="10.44140625" bestFit="1" customWidth="1"/>
    <col min="26" max="26" width="10.109375" bestFit="1" customWidth="1"/>
  </cols>
  <sheetData>
    <row r="1" spans="1:26" ht="18" x14ac:dyDescent="0.35">
      <c r="A1" s="60" t="s">
        <v>172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3" spans="1:26" x14ac:dyDescent="0.3">
      <c r="A3" s="40" t="s">
        <v>0</v>
      </c>
      <c r="B3" s="41" t="s">
        <v>1</v>
      </c>
      <c r="C3" s="42" t="s">
        <v>2</v>
      </c>
      <c r="D3" s="43" t="s">
        <v>182</v>
      </c>
      <c r="E3" s="43" t="s">
        <v>181</v>
      </c>
      <c r="F3" s="43" t="s">
        <v>173</v>
      </c>
      <c r="G3" s="43" t="s">
        <v>180</v>
      </c>
      <c r="H3" s="44" t="s">
        <v>183</v>
      </c>
      <c r="I3" s="43" t="s">
        <v>174</v>
      </c>
      <c r="J3" s="43" t="s">
        <v>175</v>
      </c>
      <c r="K3" s="43" t="s">
        <v>176</v>
      </c>
      <c r="L3" s="45" t="s">
        <v>177</v>
      </c>
      <c r="M3" s="45" t="s">
        <v>179</v>
      </c>
      <c r="N3" s="45" t="s">
        <v>178</v>
      </c>
      <c r="O3" s="45" t="s">
        <v>34</v>
      </c>
      <c r="P3" s="45" t="s">
        <v>171</v>
      </c>
      <c r="Q3" s="45" t="s">
        <v>170</v>
      </c>
      <c r="S3" s="30"/>
    </row>
    <row r="4" spans="1:26" x14ac:dyDescent="0.3">
      <c r="A4" s="46">
        <v>2001806210</v>
      </c>
      <c r="B4" s="47">
        <v>8904223816214</v>
      </c>
      <c r="C4" s="48">
        <v>1</v>
      </c>
      <c r="D4" s="12">
        <f>VLOOKUP(A4,'Couriers _Billing '!$B$1:$H$125,4,0)</f>
        <v>140604</v>
      </c>
      <c r="E4" s="12">
        <f>VLOOKUP(B4,'X - SKU record'!$A$2:$B$66,2,0)</f>
        <v>120</v>
      </c>
      <c r="F4" s="12" t="str">
        <f>VLOOKUP(D4,'X -zone record'!$B$1:$D$125,2,0)</f>
        <v>b</v>
      </c>
      <c r="G4" s="35">
        <f>(E4/1000)*C4</f>
        <v>0.12</v>
      </c>
      <c r="H4" s="35">
        <f>IF(F4="a",G4/' Couriers - zone '!$B$2,IF(F4="b",G4/' Couriers - zone '!$B$3,IF(F4="c",G4/' Couriers - zone '!$B$4,IF(F4="d",G4/' Couriers - zone '!$B$5,G4/' Couriers - zone '!$B$6))))</f>
        <v>0.24</v>
      </c>
      <c r="I4">
        <f>IF(F4="a",IF(H4&lt;=0.25,"0.25",IF(H4&lt;=0.5,"0.5",IF(H4&lt;=0.75,"0.75","1"))),IF(F4="b",IF(H4&lt;=0.5,"0.5",IF(H4&lt;=1,"1",IF(H4&lt;=1.5,"1.5","2"))),IF(F4="c",IF(H4&lt;=0.75,"0.75",IF(H4&lt;=1.5,"1.5",IF(H4&lt;=2.25,"2.255","3"))),IF(F4="d",IF(H4&lt;=1.25,"1.25",IF(H4&lt;=2.5,"2.5",IF(H4&lt;=3.75,"3.75","5"))),IF(F4="e",IF(H4&lt;=1.5,"1.5",IF(H4&lt;=3,"3",IF(H4&lt;=4.5,"4.5","6")))))))) *1</f>
        <v>0.5</v>
      </c>
      <c r="J4">
        <f>IF(F4="a","0.25",IF(F4="b","0.5",IF(F4="c",0.75,IF(F4="d","1.25","1.5"))))*1</f>
        <v>0.5</v>
      </c>
      <c r="K4">
        <f>IF((I4-J4)&gt;0,IF(F4="a",(I4-J4)/0.25,IF(F4="b",(I4-J4)/0.5,IF(F4="c",(I4-J4)/0.75,IF(F4="d",(I4-J4)/1.25,IF(F4="e",(I4-J4)/1.5,"0"))))),"0")*1</f>
        <v>0</v>
      </c>
      <c r="L4" s="30">
        <f>IF(F4="a",' Couriers - zone '!$C$2+' Couriers - zone '!$E$2,IF(F4="b",' Couriers - zone '!$C$3+' Couriers - zone '!$E$3,IF(F4="c",' Couriers - zone '!$C$4+' Couriers - zone '!$E$4,IF(F4="d",' Couriers - zone '!$C$5+' Couriers - zone '!$E$5,' Couriers - zone '!$C$6+' Couriers - zone '!$E$6))))</f>
        <v>53.5</v>
      </c>
      <c r="M4" s="30">
        <f>IF(K4&gt;0,IF(F4="a",K4*' Couriers - zone '!$D$2,IF(F4="b",K4*' Couriers - zone '!$D$3,IF(F4="c",K4*' Couriers - zone '!$D$4,IF(F4="d",K4*' Couriers - zone '!$D$5,' Couriers - zone '!$D$6)))),"0")*1</f>
        <v>0</v>
      </c>
      <c r="N4" s="30">
        <f>IF(K4&gt;0,IF(F4="a",K4*' Couriers - zone '!$F$2,IF(F4="b",K4*' Couriers - zone '!$F$3,IF(F4="c",K4*' Couriers - zone '!$F$4,IF(F4="d",K4*' Couriers - zone '!$F$5,' Couriers - zone '!$F$6)))),"0")*1</f>
        <v>0</v>
      </c>
      <c r="O4" s="30">
        <f>L4+M4+N4</f>
        <v>53.5</v>
      </c>
      <c r="P4" s="30">
        <f>VLOOKUP(A4,'Couriers _Billing '!B1:H125,MATCH('Couriers _Billing '!H1,'Couriers _Billing '!B1:H1,0),0)</f>
        <v>174.5</v>
      </c>
      <c r="Q4" s="30">
        <f>O4-P4</f>
        <v>-121</v>
      </c>
    </row>
    <row r="5" spans="1:26" x14ac:dyDescent="0.3">
      <c r="A5" s="46">
        <v>2001806226</v>
      </c>
      <c r="B5" s="47">
        <v>8904223818850</v>
      </c>
      <c r="C5" s="48">
        <v>2</v>
      </c>
      <c r="D5" s="12">
        <f>VLOOKUP(A5,'Couriers _Billing '!$B$1:$H$125,4,0)</f>
        <v>723146</v>
      </c>
      <c r="E5" s="12">
        <f>VLOOKUP(B5,'X - SKU record'!$A$2:$B$66,2,0)</f>
        <v>240</v>
      </c>
      <c r="F5" s="12" t="str">
        <f>VLOOKUP(D5,'X -zone record'!$B$1:$D$125,2,0)</f>
        <v>d</v>
      </c>
      <c r="G5" s="35">
        <f t="shared" ref="G5:G68" si="0">(E5/1000)*C5</f>
        <v>0.48</v>
      </c>
      <c r="H5" s="35">
        <f>IF(F5="a",G5/' Couriers - zone '!$B$2,IF(F5="b",G5/' Couriers - zone '!$B$3,IF(F5="c",G5/' Couriers - zone '!$B$4,IF(F5="d",G5/' Couriers - zone '!$B$5,G5/' Couriers - zone '!$B$6))))</f>
        <v>0.38400000000000001</v>
      </c>
      <c r="I5">
        <f t="shared" ref="I5:I68" si="1">IF(F5="a",IF(H5&lt;=0.25,"0.25",IF(H5&lt;=0.5,"0.5",IF(H5&lt;=0.75,"0.75","1"))),IF(F5="b",IF(H5&lt;=0.5,"0.5",IF(H5&lt;=1,"1",IF(H5&lt;=1.5,"1.5","2"))),IF(F5="c",IF(H5&lt;=0.75,"0.75",IF(H5&lt;=1.5,"1.5",IF(H5&lt;=2.25,"2.255","3"))),IF(F5="d",IF(H5&lt;=1.25,"1.25",IF(H5&lt;=2.5,"2.5",IF(H5&lt;=3.75,"3.75","5"))),IF(F5="e",IF(H5&lt;=1.5,"1.5",IF(H5&lt;=3,"3",IF(H5&lt;=4.5,"4.5","6")))))))) *1</f>
        <v>1.25</v>
      </c>
      <c r="J5">
        <f t="shared" ref="J5:J68" si="2">IF(F5="a","0.25",IF(F5="b","0.5",IF(F5="c",0.75,IF(F5="d","1.25","1.5"))))*1</f>
        <v>1.25</v>
      </c>
      <c r="K5">
        <f t="shared" ref="K5:K68" si="3">IF((I5-J5)&gt;0,IF(F5="a",(I5-J5)/0.25,IF(F5="b",(I5-J5)/0.5,IF(F5="c",(I5-J5)/0.75,IF(F5="d",(I5-J5)/1.25,IF(F5="e",(I5-J5)/1.5,"0"))))),"0")*1</f>
        <v>0</v>
      </c>
      <c r="L5" s="30">
        <f>IF(F5="a",' Couriers - zone '!$C$2+' Couriers - zone '!$E$2,IF(F5="b",' Couriers - zone '!$C$3+' Couriers - zone '!$E$3,IF(F5="c",' Couriers - zone '!$C$4+' Couriers - zone '!$E$4,IF(F5="d",' Couriers - zone '!$C$5+' Couriers - zone '!$E$5,' Couriers - zone '!$C$6+' Couriers - zone '!$E$6))))</f>
        <v>86.699999999999989</v>
      </c>
      <c r="M5" s="30">
        <f>IF(K5&gt;0,IF(F5="a",K5*' Couriers - zone '!$D$2,IF(F5="b",K5*' Couriers - zone '!$D$3,IF(F5="c",K5*' Couriers - zone '!$D$4,IF(F5="d",K5*' Couriers - zone '!$D$5,' Couriers - zone '!$D$6)))),"0")*1</f>
        <v>0</v>
      </c>
      <c r="N5" s="30">
        <f>IF(K5&gt;0,IF(F5="a",K5*' Couriers - zone '!$F$2,IF(F5="b",K5*' Couriers - zone '!$F$3,IF(F5="c",K5*' Couriers - zone '!$F$4,IF(F5="d",K5*' Couriers - zone '!$F$5,' Couriers - zone '!$F$6)))),"0")*1</f>
        <v>0</v>
      </c>
      <c r="O5" s="30">
        <f t="shared" ref="O5:O68" si="4">L5+M5+N5</f>
        <v>86.699999999999989</v>
      </c>
      <c r="P5" s="30">
        <f>VLOOKUP(A5,'Couriers _Billing '!B2:H126,MATCH('Couriers _Billing '!H2,'Couriers _Billing '!B2:H2,0),0)</f>
        <v>90.2</v>
      </c>
      <c r="Q5" s="30">
        <f t="shared" ref="Q5:Q68" si="5">O5-P5</f>
        <v>-3.5000000000000142</v>
      </c>
    </row>
    <row r="6" spans="1:26" x14ac:dyDescent="0.3">
      <c r="A6" s="49">
        <v>2001806229</v>
      </c>
      <c r="B6" s="50">
        <v>8904223818706</v>
      </c>
      <c r="C6" s="51">
        <v>1</v>
      </c>
      <c r="D6" s="12">
        <f>VLOOKUP(A6,'Couriers _Billing '!$B$1:$H$125,4,0)</f>
        <v>421204</v>
      </c>
      <c r="E6" s="12">
        <f>VLOOKUP(B6,'X - SKU record'!$A$2:$B$66,2,0)</f>
        <v>127</v>
      </c>
      <c r="F6" s="12" t="str">
        <f>VLOOKUP(D6,'X -zone record'!$B$1:$D$125,2,0)</f>
        <v>d</v>
      </c>
      <c r="G6" s="35">
        <f t="shared" si="0"/>
        <v>0.127</v>
      </c>
      <c r="H6" s="35">
        <f>IF(F6="a",G6/' Couriers - zone '!$B$2,IF(F6="b",G6/' Couriers - zone '!$B$3,IF(F6="c",G6/' Couriers - zone '!$B$4,IF(F6="d",G6/' Couriers - zone '!$B$5,G6/' Couriers - zone '!$B$6))))</f>
        <v>0.1016</v>
      </c>
      <c r="I6">
        <f t="shared" si="1"/>
        <v>1.25</v>
      </c>
      <c r="J6">
        <f t="shared" si="2"/>
        <v>1.25</v>
      </c>
      <c r="K6">
        <f t="shared" si="3"/>
        <v>0</v>
      </c>
      <c r="L6" s="30">
        <f>IF(F6="a",' Couriers - zone '!$C$2+' Couriers - zone '!$E$2,IF(F6="b",' Couriers - zone '!$C$3+' Couriers - zone '!$E$3,IF(F6="c",' Couriers - zone '!$C$4+' Couriers - zone '!$E$4,IF(F6="d",' Couriers - zone '!$C$5+' Couriers - zone '!$E$5,' Couriers - zone '!$C$6+' Couriers - zone '!$E$6))))</f>
        <v>86.699999999999989</v>
      </c>
      <c r="M6" s="30">
        <f>IF(K6&gt;0,IF(F6="a",K6*' Couriers - zone '!$D$2,IF(F6="b",K6*' Couriers - zone '!$D$3,IF(F6="c",K6*' Couriers - zone '!$D$4,IF(F6="d",K6*' Couriers - zone '!$D$5,' Couriers - zone '!$D$6)))),"0")*1</f>
        <v>0</v>
      </c>
      <c r="N6" s="30">
        <f>IF(K6&gt;0,IF(F6="a",K6*' Couriers - zone '!$F$2,IF(F6="b",K6*' Couriers - zone '!$F$3,IF(F6="c",K6*' Couriers - zone '!$F$4,IF(F6="d",K6*' Couriers - zone '!$F$5,' Couriers - zone '!$F$6)))),"0")*1</f>
        <v>0</v>
      </c>
      <c r="O6" s="30">
        <f t="shared" si="4"/>
        <v>86.699999999999989</v>
      </c>
      <c r="P6" s="30">
        <f>VLOOKUP(A6,'Couriers _Billing '!B3:H127,MATCH('Couriers _Billing '!H3,'Couriers _Billing '!B3:H3,0),0)</f>
        <v>90.2</v>
      </c>
      <c r="Q6" s="30">
        <f t="shared" si="5"/>
        <v>-3.5000000000000142</v>
      </c>
      <c r="Z6" s="30"/>
    </row>
    <row r="7" spans="1:26" x14ac:dyDescent="0.3">
      <c r="A7" s="46">
        <v>2001806232</v>
      </c>
      <c r="B7" s="47">
        <v>8904223818645</v>
      </c>
      <c r="C7" s="48">
        <v>6</v>
      </c>
      <c r="D7" s="12">
        <f>VLOOKUP(A7,'Couriers _Billing '!$B$1:$H$125,4,0)</f>
        <v>507101</v>
      </c>
      <c r="E7" s="12">
        <f>VLOOKUP(B7,'X - SKU record'!$A$2:$B$66,2,0)</f>
        <v>137</v>
      </c>
      <c r="F7" s="12" t="str">
        <f>VLOOKUP(D7,'X -zone record'!$B$1:$D$125,2,0)</f>
        <v>d</v>
      </c>
      <c r="G7" s="35">
        <f t="shared" si="0"/>
        <v>0.82200000000000006</v>
      </c>
      <c r="H7" s="35">
        <f>IF(F7="a",G7/' Couriers - zone '!$B$2,IF(F7="b",G7/' Couriers - zone '!$B$3,IF(F7="c",G7/' Couriers - zone '!$B$4,IF(F7="d",G7/' Couriers - zone '!$B$5,G7/' Couriers - zone '!$B$6))))</f>
        <v>0.65760000000000007</v>
      </c>
      <c r="I7">
        <f t="shared" si="1"/>
        <v>1.25</v>
      </c>
      <c r="J7">
        <f t="shared" si="2"/>
        <v>1.25</v>
      </c>
      <c r="K7">
        <f t="shared" si="3"/>
        <v>0</v>
      </c>
      <c r="L7" s="30">
        <f>IF(F7="a",' Couriers - zone '!$C$2+' Couriers - zone '!$E$2,IF(F7="b",' Couriers - zone '!$C$3+' Couriers - zone '!$E$3,IF(F7="c",' Couriers - zone '!$C$4+' Couriers - zone '!$E$4,IF(F7="d",' Couriers - zone '!$C$5+' Couriers - zone '!$E$5,' Couriers - zone '!$C$6+' Couriers - zone '!$E$6))))</f>
        <v>86.699999999999989</v>
      </c>
      <c r="M7" s="30">
        <f>IF(K7&gt;0,IF(F7="a",K7*' Couriers - zone '!$D$2,IF(F7="b",K7*' Couriers - zone '!$D$3,IF(F7="c",K7*' Couriers - zone '!$D$4,IF(F7="d",K7*' Couriers - zone '!$D$5,' Couriers - zone '!$D$6)))),"0")*1</f>
        <v>0</v>
      </c>
      <c r="N7" s="30">
        <f>IF(K7&gt;0,IF(F7="a",K7*' Couriers - zone '!$F$2,IF(F7="b",K7*' Couriers - zone '!$F$3,IF(F7="c",K7*' Couriers - zone '!$F$4,IF(F7="d",K7*' Couriers - zone '!$F$5,' Couriers - zone '!$F$6)))),"0")*1</f>
        <v>0</v>
      </c>
      <c r="O7" s="30">
        <f t="shared" si="4"/>
        <v>86.699999999999989</v>
      </c>
      <c r="P7" s="30">
        <f>VLOOKUP(A7,'Couriers _Billing '!B4:H128,MATCH('Couriers _Billing '!H4,'Couriers _Billing '!B4:H4,0),0)</f>
        <v>135</v>
      </c>
      <c r="Q7" s="30">
        <f t="shared" si="5"/>
        <v>-48.300000000000011</v>
      </c>
    </row>
    <row r="8" spans="1:26" x14ac:dyDescent="0.3">
      <c r="A8" s="46">
        <v>2001806233</v>
      </c>
      <c r="B8" s="47">
        <v>8904223819161</v>
      </c>
      <c r="C8" s="48">
        <v>1</v>
      </c>
      <c r="D8" s="12">
        <f>VLOOKUP(A8,'Couriers _Billing '!$B$1:$H$125,4,0)</f>
        <v>263139</v>
      </c>
      <c r="E8" s="12">
        <f>VLOOKUP(B8,'X - SKU record'!$A$2:$B$66,2,0)</f>
        <v>115</v>
      </c>
      <c r="F8" s="12" t="str">
        <f>VLOOKUP(D8,'X -zone record'!$B$1:$D$125,2,0)</f>
        <v>b</v>
      </c>
      <c r="G8" s="35">
        <f t="shared" si="0"/>
        <v>0.115</v>
      </c>
      <c r="H8" s="35">
        <f>IF(F8="a",G8/' Couriers - zone '!$B$2,IF(F8="b",G8/' Couriers - zone '!$B$3,IF(F8="c",G8/' Couriers - zone '!$B$4,IF(F8="d",G8/' Couriers - zone '!$B$5,G8/' Couriers - zone '!$B$6))))</f>
        <v>0.23</v>
      </c>
      <c r="I8">
        <f t="shared" si="1"/>
        <v>0.5</v>
      </c>
      <c r="J8">
        <f t="shared" si="2"/>
        <v>0.5</v>
      </c>
      <c r="K8">
        <f t="shared" si="3"/>
        <v>0</v>
      </c>
      <c r="L8" s="30">
        <f>IF(F8="a",' Couriers - zone '!$C$2+' Couriers - zone '!$E$2,IF(F8="b",' Couriers - zone '!$C$3+' Couriers - zone '!$E$3,IF(F8="c",' Couriers - zone '!$C$4+' Couriers - zone '!$E$4,IF(F8="d",' Couriers - zone '!$C$5+' Couriers - zone '!$E$5,' Couriers - zone '!$C$6+' Couriers - zone '!$E$6))))</f>
        <v>53.5</v>
      </c>
      <c r="M8" s="30">
        <f>IF(K8&gt;0,IF(F8="a",K8*' Couriers - zone '!$D$2,IF(F8="b",K8*' Couriers - zone '!$D$3,IF(F8="c",K8*' Couriers - zone '!$D$4,IF(F8="d",K8*' Couriers - zone '!$D$5,' Couriers - zone '!$D$6)))),"0")*1</f>
        <v>0</v>
      </c>
      <c r="N8" s="30">
        <f>IF(K8&gt;0,IF(F8="a",K8*' Couriers - zone '!$F$2,IF(F8="b",K8*' Couriers - zone '!$F$3,IF(F8="c",K8*' Couriers - zone '!$F$4,IF(F8="d",K8*' Couriers - zone '!$F$5,' Couriers - zone '!$F$6)))),"0")*1</f>
        <v>0</v>
      </c>
      <c r="O8" s="30">
        <f t="shared" si="4"/>
        <v>53.5</v>
      </c>
      <c r="P8" s="30">
        <f>VLOOKUP(A8,'Couriers _Billing '!B5:H129,MATCH('Couriers _Billing '!H5,'Couriers _Billing '!B5:H5,0),0)</f>
        <v>61.3</v>
      </c>
      <c r="Q8" s="30">
        <f t="shared" si="5"/>
        <v>-7.7999999999999972</v>
      </c>
      <c r="Z8" s="30"/>
    </row>
    <row r="9" spans="1:26" x14ac:dyDescent="0.3">
      <c r="A9" s="46">
        <v>2001806251</v>
      </c>
      <c r="B9" s="47">
        <v>8904223819161</v>
      </c>
      <c r="C9" s="48">
        <v>1</v>
      </c>
      <c r="D9" s="12">
        <f>VLOOKUP(A9,'Couriers _Billing '!$B$1:$H$125,4,0)</f>
        <v>743263</v>
      </c>
      <c r="E9" s="12">
        <f>VLOOKUP(B9,'X - SKU record'!$A$2:$B$66,2,0)</f>
        <v>115</v>
      </c>
      <c r="F9" s="12" t="str">
        <f>VLOOKUP(D9,'X -zone record'!$B$1:$D$125,2,0)</f>
        <v>d</v>
      </c>
      <c r="G9" s="35">
        <f t="shared" si="0"/>
        <v>0.115</v>
      </c>
      <c r="H9" s="35">
        <f>IF(F9="a",G9/' Couriers - zone '!$B$2,IF(F9="b",G9/' Couriers - zone '!$B$3,IF(F9="c",G9/' Couriers - zone '!$B$4,IF(F9="d",G9/' Couriers - zone '!$B$5,G9/' Couriers - zone '!$B$6))))</f>
        <v>9.1999999999999998E-2</v>
      </c>
      <c r="I9">
        <f t="shared" si="1"/>
        <v>1.25</v>
      </c>
      <c r="J9">
        <f t="shared" si="2"/>
        <v>1.25</v>
      </c>
      <c r="K9">
        <f t="shared" si="3"/>
        <v>0</v>
      </c>
      <c r="L9" s="30">
        <f>IF(F9="a",' Couriers - zone '!$C$2+' Couriers - zone '!$E$2,IF(F9="b",' Couriers - zone '!$C$3+' Couriers - zone '!$E$3,IF(F9="c",' Couriers - zone '!$C$4+' Couriers - zone '!$E$4,IF(F9="d",' Couriers - zone '!$C$5+' Couriers - zone '!$E$5,' Couriers - zone '!$C$6+' Couriers - zone '!$E$6))))</f>
        <v>86.699999999999989</v>
      </c>
      <c r="M9" s="30">
        <f>IF(K9&gt;0,IF(F9="a",K9*' Couriers - zone '!$D$2,IF(F9="b",K9*' Couriers - zone '!$D$3,IF(F9="c",K9*' Couriers - zone '!$D$4,IF(F9="d",K9*' Couriers - zone '!$D$5,' Couriers - zone '!$D$6)))),"0")*1</f>
        <v>0</v>
      </c>
      <c r="N9" s="30">
        <f>IF(K9&gt;0,IF(F9="a",K9*' Couriers - zone '!$F$2,IF(F9="b",K9*' Couriers - zone '!$F$3,IF(F9="c",K9*' Couriers - zone '!$F$4,IF(F9="d",K9*' Couriers - zone '!$F$5,' Couriers - zone '!$F$6)))),"0")*1</f>
        <v>0</v>
      </c>
      <c r="O9" s="30">
        <f t="shared" si="4"/>
        <v>86.699999999999989</v>
      </c>
      <c r="P9" s="30">
        <f>VLOOKUP(A9,'Couriers _Billing '!B6:H130,MATCH('Couriers _Billing '!H6,'Couriers _Billing '!B6:H6,0),0)</f>
        <v>135</v>
      </c>
      <c r="Q9" s="30">
        <f t="shared" si="5"/>
        <v>-48.300000000000011</v>
      </c>
    </row>
    <row r="10" spans="1:26" x14ac:dyDescent="0.3">
      <c r="A10" s="46">
        <v>2001806273</v>
      </c>
      <c r="B10" s="47">
        <v>8904223818706</v>
      </c>
      <c r="C10" s="48">
        <v>1</v>
      </c>
      <c r="D10" s="12">
        <f>VLOOKUP(A10,'Couriers _Billing '!$B$1:$H$125,4,0)</f>
        <v>486886</v>
      </c>
      <c r="E10" s="12">
        <f>VLOOKUP(B10,'X - SKU record'!$A$2:$B$66,2,0)</f>
        <v>127</v>
      </c>
      <c r="F10" s="12" t="str">
        <f>VLOOKUP(D10,'X -zone record'!$B$1:$D$125,2,0)</f>
        <v>d</v>
      </c>
      <c r="G10" s="35">
        <f t="shared" si="0"/>
        <v>0.127</v>
      </c>
      <c r="H10" s="35">
        <f>IF(F10="a",G10/' Couriers - zone '!$B$2,IF(F10="b",G10/' Couriers - zone '!$B$3,IF(F10="c",G10/' Couriers - zone '!$B$4,IF(F10="d",G10/' Couriers - zone '!$B$5,G10/' Couriers - zone '!$B$6))))</f>
        <v>0.1016</v>
      </c>
      <c r="I10">
        <f t="shared" si="1"/>
        <v>1.25</v>
      </c>
      <c r="J10">
        <f t="shared" si="2"/>
        <v>1.25</v>
      </c>
      <c r="K10">
        <f t="shared" si="3"/>
        <v>0</v>
      </c>
      <c r="L10" s="30">
        <f>IF(F10="a",' Couriers - zone '!$C$2+' Couriers - zone '!$E$2,IF(F10="b",' Couriers - zone '!$C$3+' Couriers - zone '!$E$3,IF(F10="c",' Couriers - zone '!$C$4+' Couriers - zone '!$E$4,IF(F10="d",' Couriers - zone '!$C$5+' Couriers - zone '!$E$5,' Couriers - zone '!$C$6+' Couriers - zone '!$E$6))))</f>
        <v>86.699999999999989</v>
      </c>
      <c r="M10" s="30">
        <f>IF(K10&gt;0,IF(F10="a",K10*' Couriers - zone '!$D$2,IF(F10="b",K10*' Couriers - zone '!$D$3,IF(F10="c",K10*' Couriers - zone '!$D$4,IF(F10="d",K10*' Couriers - zone '!$D$5,' Couriers - zone '!$D$6)))),"0")*1</f>
        <v>0</v>
      </c>
      <c r="N10" s="30">
        <f>IF(K10&gt;0,IF(F10="a",K10*' Couriers - zone '!$F$2,IF(F10="b",K10*' Couriers - zone '!$F$3,IF(F10="c",K10*' Couriers - zone '!$F$4,IF(F10="d",K10*' Couriers - zone '!$F$5,' Couriers - zone '!$F$6)))),"0")*1</f>
        <v>0</v>
      </c>
      <c r="O10" s="30">
        <f t="shared" si="4"/>
        <v>86.699999999999989</v>
      </c>
      <c r="P10" s="30">
        <f>VLOOKUP(A10,'Couriers _Billing '!B7:H131,MATCH('Couriers _Billing '!H7,'Couriers _Billing '!B7:H7,0),0)</f>
        <v>90.2</v>
      </c>
      <c r="Q10" s="30">
        <f t="shared" si="5"/>
        <v>-3.5000000000000142</v>
      </c>
      <c r="Z10" s="30"/>
    </row>
    <row r="11" spans="1:26" x14ac:dyDescent="0.3">
      <c r="A11" s="46">
        <v>2001806304</v>
      </c>
      <c r="B11" s="47">
        <v>8904223818706</v>
      </c>
      <c r="C11" s="48">
        <v>1</v>
      </c>
      <c r="D11" s="12">
        <f>VLOOKUP(A11,'Couriers _Billing '!$B$1:$H$125,4,0)</f>
        <v>302017</v>
      </c>
      <c r="E11" s="12">
        <f>VLOOKUP(B11,'X - SKU record'!$A$2:$B$66,2,0)</f>
        <v>127</v>
      </c>
      <c r="F11" s="12" t="str">
        <f>VLOOKUP(D11,'X -zone record'!$B$1:$D$125,2,0)</f>
        <v>b</v>
      </c>
      <c r="G11" s="35">
        <f t="shared" si="0"/>
        <v>0.127</v>
      </c>
      <c r="H11" s="35">
        <f>IF(F11="a",G11/' Couriers - zone '!$B$2,IF(F11="b",G11/' Couriers - zone '!$B$3,IF(F11="c",G11/' Couriers - zone '!$B$4,IF(F11="d",G11/' Couriers - zone '!$B$5,G11/' Couriers - zone '!$B$6))))</f>
        <v>0.254</v>
      </c>
      <c r="I11">
        <f t="shared" si="1"/>
        <v>0.5</v>
      </c>
      <c r="J11">
        <f t="shared" si="2"/>
        <v>0.5</v>
      </c>
      <c r="K11">
        <f t="shared" si="3"/>
        <v>0</v>
      </c>
      <c r="L11" s="30">
        <f>IF(F11="a",' Couriers - zone '!$C$2+' Couriers - zone '!$E$2,IF(F11="b",' Couriers - zone '!$C$3+' Couriers - zone '!$E$3,IF(F11="c",' Couriers - zone '!$C$4+' Couriers - zone '!$E$4,IF(F11="d",' Couriers - zone '!$C$5+' Couriers - zone '!$E$5,' Couriers - zone '!$C$6+' Couriers - zone '!$E$6))))</f>
        <v>53.5</v>
      </c>
      <c r="M11" s="30">
        <f>IF(K11&gt;0,IF(F11="a",K11*' Couriers - zone '!$D$2,IF(F11="b",K11*' Couriers - zone '!$D$3,IF(F11="c",K11*' Couriers - zone '!$D$4,IF(F11="d",K11*' Couriers - zone '!$D$5,' Couriers - zone '!$D$6)))),"0")*1</f>
        <v>0</v>
      </c>
      <c r="N11" s="30">
        <f>IF(K11&gt;0,IF(F11="a",K11*' Couriers - zone '!$F$2,IF(F11="b",K11*' Couriers - zone '!$F$3,IF(F11="c",K11*' Couriers - zone '!$F$4,IF(F11="d",K11*' Couriers - zone '!$F$5,' Couriers - zone '!$F$6)))),"0")*1</f>
        <v>0</v>
      </c>
      <c r="O11" s="30">
        <f t="shared" si="4"/>
        <v>53.5</v>
      </c>
      <c r="P11" s="30">
        <f>VLOOKUP(A11,'Couriers _Billing '!B8:H132,MATCH('Couriers _Billing '!H8,'Couriers _Billing '!B8:H8,0),0)</f>
        <v>90.2</v>
      </c>
      <c r="Q11" s="30">
        <f t="shared" si="5"/>
        <v>-36.700000000000003</v>
      </c>
    </row>
    <row r="12" spans="1:26" x14ac:dyDescent="0.3">
      <c r="A12" s="49">
        <v>2001806338</v>
      </c>
      <c r="B12" s="50">
        <v>8904223818706</v>
      </c>
      <c r="C12" s="51">
        <v>1</v>
      </c>
      <c r="D12" s="12">
        <f>VLOOKUP(A12,'Couriers _Billing '!$B$1:$H$125,4,0)</f>
        <v>392150</v>
      </c>
      <c r="E12" s="12">
        <f>VLOOKUP(B12,'X - SKU record'!$A$2:$B$66,2,0)</f>
        <v>127</v>
      </c>
      <c r="F12" s="12" t="str">
        <f>VLOOKUP(D12,'X -zone record'!$B$1:$D$125,2,0)</f>
        <v>d</v>
      </c>
      <c r="G12" s="35">
        <f t="shared" si="0"/>
        <v>0.127</v>
      </c>
      <c r="H12" s="35">
        <f>IF(F12="a",G12/' Couriers - zone '!$B$2,IF(F12="b",G12/' Couriers - zone '!$B$3,IF(F12="c",G12/' Couriers - zone '!$B$4,IF(F12="d",G12/' Couriers - zone '!$B$5,G12/' Couriers - zone '!$B$6))))</f>
        <v>0.1016</v>
      </c>
      <c r="I12">
        <f t="shared" si="1"/>
        <v>1.25</v>
      </c>
      <c r="J12">
        <f t="shared" si="2"/>
        <v>1.25</v>
      </c>
      <c r="K12">
        <f t="shared" si="3"/>
        <v>0</v>
      </c>
      <c r="L12" s="30">
        <f>IF(F12="a",' Couriers - zone '!$C$2+' Couriers - zone '!$E$2,IF(F12="b",' Couriers - zone '!$C$3+' Couriers - zone '!$E$3,IF(F12="c",' Couriers - zone '!$C$4+' Couriers - zone '!$E$4,IF(F12="d",' Couriers - zone '!$C$5+' Couriers - zone '!$E$5,' Couriers - zone '!$C$6+' Couriers - zone '!$E$6))))</f>
        <v>86.699999999999989</v>
      </c>
      <c r="M12" s="30">
        <f>IF(K12&gt;0,IF(F12="a",K12*' Couriers - zone '!$D$2,IF(F12="b",K12*' Couriers - zone '!$D$3,IF(F12="c",K12*' Couriers - zone '!$D$4,IF(F12="d",K12*' Couriers - zone '!$D$5,' Couriers - zone '!$D$6)))),"0")*1</f>
        <v>0</v>
      </c>
      <c r="N12" s="30">
        <f>IF(K12&gt;0,IF(F12="a",K12*' Couriers - zone '!$F$2,IF(F12="b",K12*' Couriers - zone '!$F$3,IF(F12="c",K12*' Couriers - zone '!$F$4,IF(F12="d",K12*' Couriers - zone '!$F$5,' Couriers - zone '!$F$6)))),"0")*1</f>
        <v>0</v>
      </c>
      <c r="O12" s="30">
        <f t="shared" si="4"/>
        <v>86.699999999999989</v>
      </c>
      <c r="P12" s="30">
        <f>VLOOKUP(A12,'Couriers _Billing '!B9:H133,MATCH('Couriers _Billing '!H9,'Couriers _Billing '!B9:H9,0),0)</f>
        <v>90.2</v>
      </c>
      <c r="Q12" s="30">
        <f t="shared" si="5"/>
        <v>-3.5000000000000142</v>
      </c>
      <c r="Z12" s="30"/>
    </row>
    <row r="13" spans="1:26" x14ac:dyDescent="0.3">
      <c r="A13" s="46">
        <v>2001806408</v>
      </c>
      <c r="B13" s="47">
        <v>8904223819352</v>
      </c>
      <c r="C13" s="48">
        <v>1</v>
      </c>
      <c r="D13" s="12">
        <f>VLOOKUP(A13,'Couriers _Billing '!$B$1:$H$125,4,0)</f>
        <v>532484</v>
      </c>
      <c r="E13" s="12">
        <f>VLOOKUP(B13,'X - SKU record'!$A$2:$B$66,2,0)</f>
        <v>165</v>
      </c>
      <c r="F13" s="12" t="str">
        <f>VLOOKUP(D13,'X -zone record'!$B$1:$D$125,2,0)</f>
        <v>d</v>
      </c>
      <c r="G13" s="35">
        <f t="shared" si="0"/>
        <v>0.16500000000000001</v>
      </c>
      <c r="H13" s="35">
        <f>IF(F13="a",G13/' Couriers - zone '!$B$2,IF(F13="b",G13/' Couriers - zone '!$B$3,IF(F13="c",G13/' Couriers - zone '!$B$4,IF(F13="d",G13/' Couriers - zone '!$B$5,G13/' Couriers - zone '!$B$6))))</f>
        <v>0.13200000000000001</v>
      </c>
      <c r="I13">
        <f t="shared" si="1"/>
        <v>1.25</v>
      </c>
      <c r="J13">
        <f t="shared" si="2"/>
        <v>1.25</v>
      </c>
      <c r="K13">
        <f t="shared" si="3"/>
        <v>0</v>
      </c>
      <c r="L13" s="30">
        <f>IF(F13="a",' Couriers - zone '!$C$2+' Couriers - zone '!$E$2,IF(F13="b",' Couriers - zone '!$C$3+' Couriers - zone '!$E$3,IF(F13="c",' Couriers - zone '!$C$4+' Couriers - zone '!$E$4,IF(F13="d",' Couriers - zone '!$C$5+' Couriers - zone '!$E$5,' Couriers - zone '!$C$6+' Couriers - zone '!$E$6))))</f>
        <v>86.699999999999989</v>
      </c>
      <c r="M13" s="30">
        <f>IF(K13&gt;0,IF(F13="a",K13*' Couriers - zone '!$D$2,IF(F13="b",K13*' Couriers - zone '!$D$3,IF(F13="c",K13*' Couriers - zone '!$D$4,IF(F13="d",K13*' Couriers - zone '!$D$5,' Couriers - zone '!$D$6)))),"0")*1</f>
        <v>0</v>
      </c>
      <c r="N13" s="30">
        <f>IF(K13&gt;0,IF(F13="a",K13*' Couriers - zone '!$F$2,IF(F13="b",K13*' Couriers - zone '!$F$3,IF(F13="c",K13*' Couriers - zone '!$F$4,IF(F13="d",K13*' Couriers - zone '!$F$5,' Couriers - zone '!$F$6)))),"0")*1</f>
        <v>0</v>
      </c>
      <c r="O13" s="30">
        <f t="shared" si="4"/>
        <v>86.699999999999989</v>
      </c>
      <c r="P13" s="30">
        <f>VLOOKUP(A13,'Couriers _Billing '!B10:H134,MATCH('Couriers _Billing '!H10,'Couriers _Billing '!B10:H10,0),0)</f>
        <v>224.6</v>
      </c>
      <c r="Q13" s="30">
        <f t="shared" si="5"/>
        <v>-137.9</v>
      </c>
    </row>
    <row r="14" spans="1:26" x14ac:dyDescent="0.3">
      <c r="A14" s="46">
        <v>2001806446</v>
      </c>
      <c r="B14" s="47">
        <v>8904223818706</v>
      </c>
      <c r="C14" s="48">
        <v>1</v>
      </c>
      <c r="D14" s="12">
        <f>VLOOKUP(A14,'Couriers _Billing '!$B$1:$H$125,4,0)</f>
        <v>382830</v>
      </c>
      <c r="E14" s="12">
        <f>VLOOKUP(B14,'X - SKU record'!$A$2:$B$66,2,0)</f>
        <v>127</v>
      </c>
      <c r="F14" s="12" t="str">
        <f>VLOOKUP(D14,'X -zone record'!$B$1:$D$125,2,0)</f>
        <v>d</v>
      </c>
      <c r="G14" s="35">
        <f t="shared" si="0"/>
        <v>0.127</v>
      </c>
      <c r="H14" s="35">
        <f>IF(F14="a",G14/' Couriers - zone '!$B$2,IF(F14="b",G14/' Couriers - zone '!$B$3,IF(F14="c",G14/' Couriers - zone '!$B$4,IF(F14="d",G14/' Couriers - zone '!$B$5,G14/' Couriers - zone '!$B$6))))</f>
        <v>0.1016</v>
      </c>
      <c r="I14">
        <f t="shared" si="1"/>
        <v>1.25</v>
      </c>
      <c r="J14">
        <f t="shared" si="2"/>
        <v>1.25</v>
      </c>
      <c r="K14">
        <f t="shared" si="3"/>
        <v>0</v>
      </c>
      <c r="L14" s="30">
        <f>IF(F14="a",' Couriers - zone '!$C$2+' Couriers - zone '!$E$2,IF(F14="b",' Couriers - zone '!$C$3+' Couriers - zone '!$E$3,IF(F14="c",' Couriers - zone '!$C$4+' Couriers - zone '!$E$4,IF(F14="d",' Couriers - zone '!$C$5+' Couriers - zone '!$E$5,' Couriers - zone '!$C$6+' Couriers - zone '!$E$6))))</f>
        <v>86.699999999999989</v>
      </c>
      <c r="M14" s="30">
        <f>IF(K14&gt;0,IF(F14="a",K14*' Couriers - zone '!$D$2,IF(F14="b",K14*' Couriers - zone '!$D$3,IF(F14="c",K14*' Couriers - zone '!$D$4,IF(F14="d",K14*' Couriers - zone '!$D$5,' Couriers - zone '!$D$6)))),"0")*1</f>
        <v>0</v>
      </c>
      <c r="N14" s="30">
        <f>IF(K14&gt;0,IF(F14="a",K14*' Couriers - zone '!$F$2,IF(F14="b",K14*' Couriers - zone '!$F$3,IF(F14="c",K14*' Couriers - zone '!$F$4,IF(F14="d",K14*' Couriers - zone '!$F$5,' Couriers - zone '!$F$6)))),"0")*1</f>
        <v>0</v>
      </c>
      <c r="O14" s="30">
        <f t="shared" si="4"/>
        <v>86.699999999999989</v>
      </c>
      <c r="P14" s="30">
        <f>VLOOKUP(A14,'Couriers _Billing '!B11:H135,MATCH('Couriers _Billing '!H11,'Couriers _Billing '!B11:H11,0),0)</f>
        <v>90.2</v>
      </c>
      <c r="Q14" s="30">
        <f t="shared" si="5"/>
        <v>-3.5000000000000142</v>
      </c>
    </row>
    <row r="15" spans="1:26" x14ac:dyDescent="0.3">
      <c r="A15" s="49">
        <v>2001806458</v>
      </c>
      <c r="B15" s="50">
        <v>8904223819284</v>
      </c>
      <c r="C15" s="51">
        <v>1</v>
      </c>
      <c r="D15" s="12">
        <f>VLOOKUP(A15,'Couriers _Billing '!$B$1:$H$125,4,0)</f>
        <v>143001</v>
      </c>
      <c r="E15" s="12">
        <f>VLOOKUP(B15,'X - SKU record'!$A$2:$B$66,2,0)</f>
        <v>350</v>
      </c>
      <c r="F15" s="12" t="str">
        <f>VLOOKUP(D15,'X -zone record'!$B$1:$D$125,2,0)</f>
        <v>b</v>
      </c>
      <c r="G15" s="35">
        <f t="shared" si="0"/>
        <v>0.35</v>
      </c>
      <c r="H15" s="35">
        <f>IF(F15="a",G15/' Couriers - zone '!$B$2,IF(F15="b",G15/' Couriers - zone '!$B$3,IF(F15="c",G15/' Couriers - zone '!$B$4,IF(F15="d",G15/' Couriers - zone '!$B$5,G15/' Couriers - zone '!$B$6))))</f>
        <v>0.7</v>
      </c>
      <c r="I15">
        <f t="shared" si="1"/>
        <v>1</v>
      </c>
      <c r="J15">
        <f t="shared" si="2"/>
        <v>0.5</v>
      </c>
      <c r="K15">
        <f t="shared" si="3"/>
        <v>1</v>
      </c>
      <c r="L15" s="30">
        <f>IF(F15="a",' Couriers - zone '!$C$2+' Couriers - zone '!$E$2,IF(F15="b",' Couriers - zone '!$C$3+' Couriers - zone '!$E$3,IF(F15="c",' Couriers - zone '!$C$4+' Couriers - zone '!$E$4,IF(F15="d",' Couriers - zone '!$C$5+' Couriers - zone '!$E$5,' Couriers - zone '!$C$6+' Couriers - zone '!$E$6))))</f>
        <v>53.5</v>
      </c>
      <c r="M15" s="30">
        <f>IF(K15&gt;0,IF(F15="a",K15*' Couriers - zone '!$D$2,IF(F15="b",K15*' Couriers - zone '!$D$3,IF(F15="c",K15*' Couriers - zone '!$D$4,IF(F15="d",K15*' Couriers - zone '!$D$5,' Couriers - zone '!$D$6)))),"0")*1</f>
        <v>28.3</v>
      </c>
      <c r="N15" s="30">
        <f>IF(K15&gt;0,IF(F15="a",K15*' Couriers - zone '!$F$2,IF(F15="b",K15*' Couriers - zone '!$F$3,IF(F15="c",K15*' Couriers - zone '!$F$4,IF(F15="d",K15*' Couriers - zone '!$F$5,' Couriers - zone '!$F$6)))),"0")*1</f>
        <v>28.3</v>
      </c>
      <c r="O15" s="30">
        <f t="shared" si="4"/>
        <v>110.1</v>
      </c>
      <c r="P15" s="30">
        <f>VLOOKUP(A15,'Couriers _Billing '!B12:H136,MATCH('Couriers _Billing '!H12,'Couriers _Billing '!B12:H12,0),0)</f>
        <v>61.3</v>
      </c>
      <c r="Q15" s="30">
        <f t="shared" si="5"/>
        <v>48.8</v>
      </c>
    </row>
    <row r="16" spans="1:26" x14ac:dyDescent="0.3">
      <c r="A16" s="49">
        <v>2001806471</v>
      </c>
      <c r="B16" s="50">
        <v>8904223818850</v>
      </c>
      <c r="C16" s="51">
        <v>2</v>
      </c>
      <c r="D16" s="12">
        <f>VLOOKUP(A16,'Couriers _Billing '!$B$1:$H$125,4,0)</f>
        <v>313027</v>
      </c>
      <c r="E16" s="12">
        <f>VLOOKUP(B16,'X - SKU record'!$A$2:$B$66,2,0)</f>
        <v>240</v>
      </c>
      <c r="F16" s="12" t="str">
        <f>VLOOKUP(D16,'X -zone record'!$B$1:$D$125,2,0)</f>
        <v>b</v>
      </c>
      <c r="G16" s="35">
        <f t="shared" si="0"/>
        <v>0.48</v>
      </c>
      <c r="H16" s="35">
        <f>IF(F16="a",G16/' Couriers - zone '!$B$2,IF(F16="b",G16/' Couriers - zone '!$B$3,IF(F16="c",G16/' Couriers - zone '!$B$4,IF(F16="d",G16/' Couriers - zone '!$B$5,G16/' Couriers - zone '!$B$6))))</f>
        <v>0.96</v>
      </c>
      <c r="I16">
        <f t="shared" si="1"/>
        <v>1</v>
      </c>
      <c r="J16">
        <f t="shared" si="2"/>
        <v>0.5</v>
      </c>
      <c r="K16">
        <f t="shared" si="3"/>
        <v>1</v>
      </c>
      <c r="L16" s="30">
        <f>IF(F16="a",' Couriers - zone '!$C$2+' Couriers - zone '!$E$2,IF(F16="b",' Couriers - zone '!$C$3+' Couriers - zone '!$E$3,IF(F16="c",' Couriers - zone '!$C$4+' Couriers - zone '!$E$4,IF(F16="d",' Couriers - zone '!$C$5+' Couriers - zone '!$E$5,' Couriers - zone '!$C$6+' Couriers - zone '!$E$6))))</f>
        <v>53.5</v>
      </c>
      <c r="M16" s="30">
        <f>IF(K16&gt;0,IF(F16="a",K16*' Couriers - zone '!$D$2,IF(F16="b",K16*' Couriers - zone '!$D$3,IF(F16="c",K16*' Couriers - zone '!$D$4,IF(F16="d",K16*' Couriers - zone '!$D$5,' Couriers - zone '!$D$6)))),"0")*1</f>
        <v>28.3</v>
      </c>
      <c r="N16" s="30">
        <f>IF(K16&gt;0,IF(F16="a",K16*' Couriers - zone '!$F$2,IF(F16="b",K16*' Couriers - zone '!$F$3,IF(F16="c",K16*' Couriers - zone '!$F$4,IF(F16="d",K16*' Couriers - zone '!$F$5,' Couriers - zone '!$F$6)))),"0")*1</f>
        <v>28.3</v>
      </c>
      <c r="O16" s="30">
        <f t="shared" si="4"/>
        <v>110.1</v>
      </c>
      <c r="P16" s="30">
        <f>VLOOKUP(A16,'Couriers _Billing '!B13:H137,MATCH('Couriers _Billing '!H13,'Couriers _Billing '!B13:H13,0),0)</f>
        <v>179.8</v>
      </c>
      <c r="Q16" s="30">
        <f t="shared" si="5"/>
        <v>-69.700000000000017</v>
      </c>
      <c r="W16" s="30"/>
    </row>
    <row r="17" spans="1:26" x14ac:dyDescent="0.3">
      <c r="A17" s="46">
        <v>2001806533</v>
      </c>
      <c r="B17" s="47">
        <v>8904223818706</v>
      </c>
      <c r="C17" s="48">
        <v>1</v>
      </c>
      <c r="D17" s="12">
        <f>VLOOKUP(A17,'Couriers _Billing '!$B$1:$H$125,4,0)</f>
        <v>711303</v>
      </c>
      <c r="E17" s="12">
        <f>VLOOKUP(B17,'X - SKU record'!$A$2:$B$66,2,0)</f>
        <v>127</v>
      </c>
      <c r="F17" s="12" t="str">
        <f>VLOOKUP(D17,'X -zone record'!$B$1:$D$125,2,0)</f>
        <v>d</v>
      </c>
      <c r="G17" s="35">
        <f t="shared" si="0"/>
        <v>0.127</v>
      </c>
      <c r="H17" s="35">
        <f>IF(F17="a",G17/' Couriers - zone '!$B$2,IF(F17="b",G17/' Couriers - zone '!$B$3,IF(F17="c",G17/' Couriers - zone '!$B$4,IF(F17="d",G17/' Couriers - zone '!$B$5,G17/' Couriers - zone '!$B$6))))</f>
        <v>0.1016</v>
      </c>
      <c r="I17">
        <f t="shared" si="1"/>
        <v>1.25</v>
      </c>
      <c r="J17">
        <f t="shared" si="2"/>
        <v>1.25</v>
      </c>
      <c r="K17">
        <f t="shared" si="3"/>
        <v>0</v>
      </c>
      <c r="L17" s="30">
        <f>IF(F17="a",' Couriers - zone '!$C$2+' Couriers - zone '!$E$2,IF(F17="b",' Couriers - zone '!$C$3+' Couriers - zone '!$E$3,IF(F17="c",' Couriers - zone '!$C$4+' Couriers - zone '!$E$4,IF(F17="d",' Couriers - zone '!$C$5+' Couriers - zone '!$E$5,' Couriers - zone '!$C$6+' Couriers - zone '!$E$6))))</f>
        <v>86.699999999999989</v>
      </c>
      <c r="M17" s="30">
        <f>IF(K17&gt;0,IF(F17="a",K17*' Couriers - zone '!$D$2,IF(F17="b",K17*' Couriers - zone '!$D$3,IF(F17="c",K17*' Couriers - zone '!$D$4,IF(F17="d",K17*' Couriers - zone '!$D$5,' Couriers - zone '!$D$6)))),"0")*1</f>
        <v>0</v>
      </c>
      <c r="N17" s="30">
        <f>IF(K17&gt;0,IF(F17="a",K17*' Couriers - zone '!$F$2,IF(F17="b",K17*' Couriers - zone '!$F$3,IF(F17="c",K17*' Couriers - zone '!$F$4,IF(F17="d",K17*' Couriers - zone '!$F$5,' Couriers - zone '!$F$6)))),"0")*1</f>
        <v>0</v>
      </c>
      <c r="O17" s="30">
        <f t="shared" si="4"/>
        <v>86.699999999999989</v>
      </c>
      <c r="P17" s="30">
        <f>VLOOKUP(A17,'Couriers _Billing '!B14:H138,MATCH('Couriers _Billing '!H14,'Couriers _Billing '!B14:H14,0),0)</f>
        <v>90.2</v>
      </c>
      <c r="Q17" s="30">
        <f t="shared" si="5"/>
        <v>-3.5000000000000142</v>
      </c>
      <c r="W17" s="30"/>
      <c r="Z17" s="30"/>
    </row>
    <row r="18" spans="1:26" x14ac:dyDescent="0.3">
      <c r="A18" s="49">
        <v>2001806547</v>
      </c>
      <c r="B18" s="50">
        <v>8904223818706</v>
      </c>
      <c r="C18" s="51">
        <v>1</v>
      </c>
      <c r="D18" s="12">
        <f>VLOOKUP(A18,'Couriers _Billing '!$B$1:$H$125,4,0)</f>
        <v>283102</v>
      </c>
      <c r="E18" s="12">
        <f>VLOOKUP(B18,'X - SKU record'!$A$2:$B$66,2,0)</f>
        <v>127</v>
      </c>
      <c r="F18" s="12" t="str">
        <f>VLOOKUP(D18,'X -zone record'!$B$1:$D$125,2,0)</f>
        <v>b</v>
      </c>
      <c r="G18" s="35">
        <f t="shared" si="0"/>
        <v>0.127</v>
      </c>
      <c r="H18" s="35">
        <f>IF(F18="a",G18/' Couriers - zone '!$B$2,IF(F18="b",G18/' Couriers - zone '!$B$3,IF(F18="c",G18/' Couriers - zone '!$B$4,IF(F18="d",G18/' Couriers - zone '!$B$5,G18/' Couriers - zone '!$B$6))))</f>
        <v>0.254</v>
      </c>
      <c r="I18">
        <f t="shared" si="1"/>
        <v>0.5</v>
      </c>
      <c r="J18">
        <f t="shared" si="2"/>
        <v>0.5</v>
      </c>
      <c r="K18">
        <f t="shared" si="3"/>
        <v>0</v>
      </c>
      <c r="L18" s="30">
        <f>IF(F18="a",' Couriers - zone '!$C$2+' Couriers - zone '!$E$2,IF(F18="b",' Couriers - zone '!$C$3+' Couriers - zone '!$E$3,IF(F18="c",' Couriers - zone '!$C$4+' Couriers - zone '!$E$4,IF(F18="d",' Couriers - zone '!$C$5+' Couriers - zone '!$E$5,' Couriers - zone '!$C$6+' Couriers - zone '!$E$6))))</f>
        <v>53.5</v>
      </c>
      <c r="M18" s="30">
        <f>IF(K18&gt;0,IF(F18="a",K18*' Couriers - zone '!$D$2,IF(F18="b",K18*' Couriers - zone '!$D$3,IF(F18="c",K18*' Couriers - zone '!$D$4,IF(F18="d",K18*' Couriers - zone '!$D$5,' Couriers - zone '!$D$6)))),"0")*1</f>
        <v>0</v>
      </c>
      <c r="N18" s="30">
        <f>IF(K18&gt;0,IF(F18="a",K18*' Couriers - zone '!$F$2,IF(F18="b",K18*' Couriers - zone '!$F$3,IF(F18="c",K18*' Couriers - zone '!$F$4,IF(F18="d",K18*' Couriers - zone '!$F$5,' Couriers - zone '!$F$6)))),"0")*1</f>
        <v>0</v>
      </c>
      <c r="O18" s="30">
        <f t="shared" si="4"/>
        <v>53.5</v>
      </c>
      <c r="P18" s="30">
        <f>VLOOKUP(A18,'Couriers _Billing '!B15:H139,MATCH('Couriers _Billing '!H15,'Couriers _Billing '!B15:H15,0),0)</f>
        <v>61.3</v>
      </c>
      <c r="Q18" s="30">
        <f t="shared" si="5"/>
        <v>-7.7999999999999972</v>
      </c>
    </row>
    <row r="19" spans="1:26" x14ac:dyDescent="0.3">
      <c r="A19" s="46">
        <v>2001806567</v>
      </c>
      <c r="B19" s="47">
        <v>8904223819024</v>
      </c>
      <c r="C19" s="48">
        <v>1</v>
      </c>
      <c r="D19" s="12">
        <f>VLOOKUP(A19,'Couriers _Billing '!$B$1:$H$125,4,0)</f>
        <v>370201</v>
      </c>
      <c r="E19" s="12">
        <f>VLOOKUP(B19,'X - SKU record'!$A$2:$B$66,2,0)</f>
        <v>112</v>
      </c>
      <c r="F19" s="12" t="str">
        <f>VLOOKUP(D19,'X -zone record'!$B$1:$D$125,2,0)</f>
        <v>d</v>
      </c>
      <c r="G19" s="35">
        <f t="shared" si="0"/>
        <v>0.112</v>
      </c>
      <c r="H19" s="35">
        <f>IF(F19="a",G19/' Couriers - zone '!$B$2,IF(F19="b",G19/' Couriers - zone '!$B$3,IF(F19="c",G19/' Couriers - zone '!$B$4,IF(F19="d",G19/' Couriers - zone '!$B$5,G19/' Couriers - zone '!$B$6))))</f>
        <v>8.9599999999999999E-2</v>
      </c>
      <c r="I19">
        <f t="shared" si="1"/>
        <v>1.25</v>
      </c>
      <c r="J19">
        <f t="shared" si="2"/>
        <v>1.25</v>
      </c>
      <c r="K19">
        <f t="shared" si="3"/>
        <v>0</v>
      </c>
      <c r="L19" s="30">
        <f>IF(F19="a",' Couriers - zone '!$C$2+' Couriers - zone '!$E$2,IF(F19="b",' Couriers - zone '!$C$3+' Couriers - zone '!$E$3,IF(F19="c",' Couriers - zone '!$C$4+' Couriers - zone '!$E$4,IF(F19="d",' Couriers - zone '!$C$5+' Couriers - zone '!$E$5,' Couriers - zone '!$C$6+' Couriers - zone '!$E$6))))</f>
        <v>86.699999999999989</v>
      </c>
      <c r="M19" s="30">
        <f>IF(K19&gt;0,IF(F19="a",K19*' Couriers - zone '!$D$2,IF(F19="b",K19*' Couriers - zone '!$D$3,IF(F19="c",K19*' Couriers - zone '!$D$4,IF(F19="d",K19*' Couriers - zone '!$D$5,' Couriers - zone '!$D$6)))),"0")*1</f>
        <v>0</v>
      </c>
      <c r="N19" s="30">
        <f>IF(K19&gt;0,IF(F19="a",K19*' Couriers - zone '!$F$2,IF(F19="b",K19*' Couriers - zone '!$F$3,IF(F19="c",K19*' Couriers - zone '!$F$4,IF(F19="d",K19*' Couriers - zone '!$F$5,' Couriers - zone '!$F$6)))),"0")*1</f>
        <v>0</v>
      </c>
      <c r="O19" s="30">
        <f t="shared" si="4"/>
        <v>86.699999999999989</v>
      </c>
      <c r="P19" s="30">
        <f>VLOOKUP(A19,'Couriers _Billing '!B16:H140,MATCH('Couriers _Billing '!H16,'Couriers _Billing '!B16:H16,0),0)</f>
        <v>135</v>
      </c>
      <c r="Q19" s="30">
        <f t="shared" si="5"/>
        <v>-48.300000000000011</v>
      </c>
    </row>
    <row r="20" spans="1:26" x14ac:dyDescent="0.3">
      <c r="A20" s="46">
        <v>2001806575</v>
      </c>
      <c r="B20" s="47">
        <v>8904223818706</v>
      </c>
      <c r="C20" s="48">
        <v>1</v>
      </c>
      <c r="D20" s="12">
        <f>VLOOKUP(A20,'Couriers _Billing '!$B$1:$H$125,4,0)</f>
        <v>248001</v>
      </c>
      <c r="E20" s="12">
        <f>VLOOKUP(B20,'X - SKU record'!$A$2:$B$66,2,0)</f>
        <v>127</v>
      </c>
      <c r="F20" s="12" t="str">
        <f>VLOOKUP(D20,'X -zone record'!$B$1:$D$125,2,0)</f>
        <v>b</v>
      </c>
      <c r="G20" s="35">
        <f t="shared" si="0"/>
        <v>0.127</v>
      </c>
      <c r="H20" s="35">
        <f>IF(F20="a",G20/' Couriers - zone '!$B$2,IF(F20="b",G20/' Couriers - zone '!$B$3,IF(F20="c",G20/' Couriers - zone '!$B$4,IF(F20="d",G20/' Couriers - zone '!$B$5,G20/' Couriers - zone '!$B$6))))</f>
        <v>0.254</v>
      </c>
      <c r="I20">
        <f t="shared" si="1"/>
        <v>0.5</v>
      </c>
      <c r="J20">
        <f t="shared" si="2"/>
        <v>0.5</v>
      </c>
      <c r="K20">
        <f t="shared" si="3"/>
        <v>0</v>
      </c>
      <c r="L20" s="30">
        <f>IF(F20="a",' Couriers - zone '!$C$2+' Couriers - zone '!$E$2,IF(F20="b",' Couriers - zone '!$C$3+' Couriers - zone '!$E$3,IF(F20="c",' Couriers - zone '!$C$4+' Couriers - zone '!$E$4,IF(F20="d",' Couriers - zone '!$C$5+' Couriers - zone '!$E$5,' Couriers - zone '!$C$6+' Couriers - zone '!$E$6))))</f>
        <v>53.5</v>
      </c>
      <c r="M20" s="30">
        <f>IF(K20&gt;0,IF(F20="a",K20*' Couriers - zone '!$D$2,IF(F20="b",K20*' Couriers - zone '!$D$3,IF(F20="c",K20*' Couriers - zone '!$D$4,IF(F20="d",K20*' Couriers - zone '!$D$5,' Couriers - zone '!$D$6)))),"0")*1</f>
        <v>0</v>
      </c>
      <c r="N20" s="30">
        <f>IF(K20&gt;0,IF(F20="a",K20*' Couriers - zone '!$F$2,IF(F20="b",K20*' Couriers - zone '!$F$3,IF(F20="c",K20*' Couriers - zone '!$F$4,IF(F20="d",K20*' Couriers - zone '!$F$5,' Couriers - zone '!$F$6)))),"0")*1</f>
        <v>0</v>
      </c>
      <c r="O20" s="30">
        <f t="shared" si="4"/>
        <v>53.5</v>
      </c>
      <c r="P20" s="30">
        <f>VLOOKUP(A20,'Couriers _Billing '!B17:H141,MATCH('Couriers _Billing '!H17,'Couriers _Billing '!B17:H17,0),0)</f>
        <v>61.3</v>
      </c>
      <c r="Q20" s="30">
        <f t="shared" si="5"/>
        <v>-7.7999999999999972</v>
      </c>
    </row>
    <row r="21" spans="1:26" x14ac:dyDescent="0.3">
      <c r="A21" s="49">
        <v>2001806616</v>
      </c>
      <c r="B21" s="50">
        <v>8904223818935</v>
      </c>
      <c r="C21" s="51">
        <v>1</v>
      </c>
      <c r="D21" s="12">
        <f>VLOOKUP(A21,'Couriers _Billing '!$B$1:$H$125,4,0)</f>
        <v>144001</v>
      </c>
      <c r="E21" s="12">
        <f>VLOOKUP(B21,'X - SKU record'!$A$2:$B$66,2,0)</f>
        <v>120</v>
      </c>
      <c r="F21" s="12" t="str">
        <f>VLOOKUP(D21,'X -zone record'!$B$1:$D$125,2,0)</f>
        <v>b</v>
      </c>
      <c r="G21" s="35">
        <f t="shared" si="0"/>
        <v>0.12</v>
      </c>
      <c r="H21" s="35">
        <f>IF(F21="a",G21/' Couriers - zone '!$B$2,IF(F21="b",G21/' Couriers - zone '!$B$3,IF(F21="c",G21/' Couriers - zone '!$B$4,IF(F21="d",G21/' Couriers - zone '!$B$5,G21/' Couriers - zone '!$B$6))))</f>
        <v>0.24</v>
      </c>
      <c r="I21">
        <f t="shared" si="1"/>
        <v>0.5</v>
      </c>
      <c r="J21">
        <f t="shared" si="2"/>
        <v>0.5</v>
      </c>
      <c r="K21">
        <f t="shared" si="3"/>
        <v>0</v>
      </c>
      <c r="L21" s="30">
        <f>IF(F21="a",' Couriers - zone '!$C$2+' Couriers - zone '!$E$2,IF(F21="b",' Couriers - zone '!$C$3+' Couriers - zone '!$E$3,IF(F21="c",' Couriers - zone '!$C$4+' Couriers - zone '!$E$4,IF(F21="d",' Couriers - zone '!$C$5+' Couriers - zone '!$E$5,' Couriers - zone '!$C$6+' Couriers - zone '!$E$6))))</f>
        <v>53.5</v>
      </c>
      <c r="M21" s="30">
        <f>IF(K21&gt;0,IF(F21="a",K21*' Couriers - zone '!$D$2,IF(F21="b",K21*' Couriers - zone '!$D$3,IF(F21="c",K21*' Couriers - zone '!$D$4,IF(F21="d",K21*' Couriers - zone '!$D$5,' Couriers - zone '!$D$6)))),"0")*1</f>
        <v>0</v>
      </c>
      <c r="N21" s="30">
        <f>IF(K21&gt;0,IF(F21="a",K21*' Couriers - zone '!$F$2,IF(F21="b",K21*' Couriers - zone '!$F$3,IF(F21="c",K21*' Couriers - zone '!$F$4,IF(F21="d",K21*' Couriers - zone '!$F$5,' Couriers - zone '!$F$6)))),"0")*1</f>
        <v>0</v>
      </c>
      <c r="O21" s="30">
        <f t="shared" si="4"/>
        <v>53.5</v>
      </c>
      <c r="P21" s="30">
        <f>VLOOKUP(A21,'Couriers _Billing '!B18:H142,MATCH('Couriers _Billing '!H18,'Couriers _Billing '!B18:H18,0),0)</f>
        <v>89.6</v>
      </c>
      <c r="Q21" s="30">
        <f t="shared" si="5"/>
        <v>-36.099999999999994</v>
      </c>
    </row>
    <row r="22" spans="1:26" x14ac:dyDescent="0.3">
      <c r="A22" s="49">
        <v>2001806652</v>
      </c>
      <c r="B22" s="50">
        <v>8904223818706</v>
      </c>
      <c r="C22" s="51">
        <v>1</v>
      </c>
      <c r="D22" s="12">
        <f>VLOOKUP(A22,'Couriers _Billing '!$B$1:$H$125,4,0)</f>
        <v>403401</v>
      </c>
      <c r="E22" s="12">
        <f>VLOOKUP(B22,'X - SKU record'!$A$2:$B$66,2,0)</f>
        <v>127</v>
      </c>
      <c r="F22" s="12" t="str">
        <f>VLOOKUP(D22,'X -zone record'!$B$1:$D$125,2,0)</f>
        <v>d</v>
      </c>
      <c r="G22" s="35">
        <f t="shared" si="0"/>
        <v>0.127</v>
      </c>
      <c r="H22" s="35">
        <f>IF(F22="a",G22/' Couriers - zone '!$B$2,IF(F22="b",G22/' Couriers - zone '!$B$3,IF(F22="c",G22/' Couriers - zone '!$B$4,IF(F22="d",G22/' Couriers - zone '!$B$5,G22/' Couriers - zone '!$B$6))))</f>
        <v>0.1016</v>
      </c>
      <c r="I22">
        <f t="shared" si="1"/>
        <v>1.25</v>
      </c>
      <c r="J22">
        <f t="shared" si="2"/>
        <v>1.25</v>
      </c>
      <c r="K22">
        <f t="shared" si="3"/>
        <v>0</v>
      </c>
      <c r="L22" s="30">
        <f>IF(F22="a",' Couriers - zone '!$C$2+' Couriers - zone '!$E$2,IF(F22="b",' Couriers - zone '!$C$3+' Couriers - zone '!$E$3,IF(F22="c",' Couriers - zone '!$C$4+' Couriers - zone '!$E$4,IF(F22="d",' Couriers - zone '!$C$5+' Couriers - zone '!$E$5,' Couriers - zone '!$C$6+' Couriers - zone '!$E$6))))</f>
        <v>86.699999999999989</v>
      </c>
      <c r="M22" s="30">
        <f>IF(K22&gt;0,IF(F22="a",K22*' Couriers - zone '!$D$2,IF(F22="b",K22*' Couriers - zone '!$D$3,IF(F22="c",K22*' Couriers - zone '!$D$4,IF(F22="d",K22*' Couriers - zone '!$D$5,' Couriers - zone '!$D$6)))),"0")*1</f>
        <v>0</v>
      </c>
      <c r="N22" s="30">
        <f>IF(K22&gt;0,IF(F22="a",K22*' Couriers - zone '!$F$2,IF(F22="b",K22*' Couriers - zone '!$F$3,IF(F22="c",K22*' Couriers - zone '!$F$4,IF(F22="d",K22*' Couriers - zone '!$F$5,' Couriers - zone '!$F$6)))),"0")*1</f>
        <v>0</v>
      </c>
      <c r="O22" s="30">
        <f t="shared" si="4"/>
        <v>86.699999999999989</v>
      </c>
      <c r="P22" s="30">
        <f>VLOOKUP(A22,'Couriers _Billing '!B19:H143,MATCH('Couriers _Billing '!H19,'Couriers _Billing '!B19:H19,0),0)</f>
        <v>90.2</v>
      </c>
      <c r="Q22" s="30">
        <f t="shared" si="5"/>
        <v>-3.5000000000000142</v>
      </c>
    </row>
    <row r="23" spans="1:26" x14ac:dyDescent="0.3">
      <c r="A23" s="46">
        <v>2001806686</v>
      </c>
      <c r="B23" s="47">
        <v>8904223819468</v>
      </c>
      <c r="C23" s="48">
        <v>1</v>
      </c>
      <c r="D23" s="12">
        <f>VLOOKUP(A23,'Couriers _Billing '!$B$1:$H$125,4,0)</f>
        <v>326502</v>
      </c>
      <c r="E23" s="12">
        <f>VLOOKUP(B23,'X - SKU record'!$A$2:$B$66,2,0)</f>
        <v>240</v>
      </c>
      <c r="F23" s="12" t="str">
        <f>VLOOKUP(D23,'X -zone record'!$B$1:$D$125,2,0)</f>
        <v>d</v>
      </c>
      <c r="G23" s="35">
        <f t="shared" si="0"/>
        <v>0.24</v>
      </c>
      <c r="H23" s="35">
        <f>IF(F23="a",G23/' Couriers - zone '!$B$2,IF(F23="b",G23/' Couriers - zone '!$B$3,IF(F23="c",G23/' Couriers - zone '!$B$4,IF(F23="d",G23/' Couriers - zone '!$B$5,G23/' Couriers - zone '!$B$6))))</f>
        <v>0.192</v>
      </c>
      <c r="I23">
        <f t="shared" si="1"/>
        <v>1.25</v>
      </c>
      <c r="J23">
        <f t="shared" si="2"/>
        <v>1.25</v>
      </c>
      <c r="K23">
        <f t="shared" si="3"/>
        <v>0</v>
      </c>
      <c r="L23" s="30">
        <f>IF(F23="a",' Couriers - zone '!$C$2+' Couriers - zone '!$E$2,IF(F23="b",' Couriers - zone '!$C$3+' Couriers - zone '!$E$3,IF(F23="c",' Couriers - zone '!$C$4+' Couriers - zone '!$E$4,IF(F23="d",' Couriers - zone '!$C$5+' Couriers - zone '!$E$5,' Couriers - zone '!$C$6+' Couriers - zone '!$E$6))))</f>
        <v>86.699999999999989</v>
      </c>
      <c r="M23" s="30">
        <f>IF(K23&gt;0,IF(F23="a",K23*' Couriers - zone '!$D$2,IF(F23="b",K23*' Couriers - zone '!$D$3,IF(F23="c",K23*' Couriers - zone '!$D$4,IF(F23="d",K23*' Couriers - zone '!$D$5,' Couriers - zone '!$D$6)))),"0")*1</f>
        <v>0</v>
      </c>
      <c r="N23" s="30">
        <f>IF(K23&gt;0,IF(F23="a",K23*' Couriers - zone '!$F$2,IF(F23="b",K23*' Couriers - zone '!$F$3,IF(F23="c",K23*' Couriers - zone '!$F$4,IF(F23="d",K23*' Couriers - zone '!$F$5,' Couriers - zone '!$F$6)))),"0")*1</f>
        <v>0</v>
      </c>
      <c r="O23" s="30">
        <f t="shared" si="4"/>
        <v>86.699999999999989</v>
      </c>
      <c r="P23" s="30">
        <f>VLOOKUP(A23,'Couriers _Billing '!B20:H144,MATCH('Couriers _Billing '!H20,'Couriers _Billing '!B20:H20,0),0)</f>
        <v>45.4</v>
      </c>
      <c r="Q23" s="30">
        <f t="shared" si="5"/>
        <v>41.29999999999999</v>
      </c>
    </row>
    <row r="24" spans="1:26" x14ac:dyDescent="0.3">
      <c r="A24" s="49">
        <v>2001806726</v>
      </c>
      <c r="B24" s="50">
        <v>8904223818706</v>
      </c>
      <c r="C24" s="51">
        <v>1</v>
      </c>
      <c r="D24" s="12">
        <f>VLOOKUP(A24,'Couriers _Billing '!$B$1:$H$125,4,0)</f>
        <v>831002</v>
      </c>
      <c r="E24" s="12">
        <f>VLOOKUP(B24,'X - SKU record'!$A$2:$B$66,2,0)</f>
        <v>127</v>
      </c>
      <c r="F24" s="12" t="str">
        <f>VLOOKUP(D24,'X -zone record'!$B$1:$D$125,2,0)</f>
        <v>d</v>
      </c>
      <c r="G24" s="35">
        <f t="shared" si="0"/>
        <v>0.127</v>
      </c>
      <c r="H24" s="35">
        <f>IF(F24="a",G24/' Couriers - zone '!$B$2,IF(F24="b",G24/' Couriers - zone '!$B$3,IF(F24="c",G24/' Couriers - zone '!$B$4,IF(F24="d",G24/' Couriers - zone '!$B$5,G24/' Couriers - zone '!$B$6))))</f>
        <v>0.1016</v>
      </c>
      <c r="I24">
        <f t="shared" si="1"/>
        <v>1.25</v>
      </c>
      <c r="J24">
        <f t="shared" si="2"/>
        <v>1.25</v>
      </c>
      <c r="K24">
        <f t="shared" si="3"/>
        <v>0</v>
      </c>
      <c r="L24" s="30">
        <f>IF(F24="a",' Couriers - zone '!$C$2+' Couriers - zone '!$E$2,IF(F24="b",' Couriers - zone '!$C$3+' Couriers - zone '!$E$3,IF(F24="c",' Couriers - zone '!$C$4+' Couriers - zone '!$E$4,IF(F24="d",' Couriers - zone '!$C$5+' Couriers - zone '!$E$5,' Couriers - zone '!$C$6+' Couriers - zone '!$E$6))))</f>
        <v>86.699999999999989</v>
      </c>
      <c r="M24" s="30">
        <f>IF(K24&gt;0,IF(F24="a",K24*' Couriers - zone '!$D$2,IF(F24="b",K24*' Couriers - zone '!$D$3,IF(F24="c",K24*' Couriers - zone '!$D$4,IF(F24="d",K24*' Couriers - zone '!$D$5,' Couriers - zone '!$D$6)))),"0")*1</f>
        <v>0</v>
      </c>
      <c r="N24" s="30">
        <f>IF(K24&gt;0,IF(F24="a",K24*' Couriers - zone '!$F$2,IF(F24="b",K24*' Couriers - zone '!$F$3,IF(F24="c",K24*' Couriers - zone '!$F$4,IF(F24="d",K24*' Couriers - zone '!$F$5,' Couriers - zone '!$F$6)))),"0")*1</f>
        <v>0</v>
      </c>
      <c r="O24" s="30">
        <f t="shared" si="4"/>
        <v>86.699999999999989</v>
      </c>
      <c r="P24" s="30">
        <f>VLOOKUP(A24,'Couriers _Billing '!B21:H145,MATCH('Couriers _Billing '!H21,'Couriers _Billing '!B21:H21,0),0)</f>
        <v>90.2</v>
      </c>
      <c r="Q24" s="30">
        <f t="shared" si="5"/>
        <v>-3.5000000000000142</v>
      </c>
    </row>
    <row r="25" spans="1:26" x14ac:dyDescent="0.3">
      <c r="A25" s="46">
        <v>2001806733</v>
      </c>
      <c r="B25" s="47">
        <v>8904223818430</v>
      </c>
      <c r="C25" s="48">
        <v>1</v>
      </c>
      <c r="D25" s="12">
        <f>VLOOKUP(A25,'Couriers _Billing '!$B$1:$H$125,4,0)</f>
        <v>452001</v>
      </c>
      <c r="E25" s="12">
        <f>VLOOKUP(B25,'X - SKU record'!$A$2:$B$66,2,0)</f>
        <v>165</v>
      </c>
      <c r="F25" s="12" t="str">
        <f>VLOOKUP(D25,'X -zone record'!$B$1:$D$125,2,0)</f>
        <v>d</v>
      </c>
      <c r="G25" s="35">
        <f t="shared" si="0"/>
        <v>0.16500000000000001</v>
      </c>
      <c r="H25" s="35">
        <f>IF(F25="a",G25/' Couriers - zone '!$B$2,IF(F25="b",G25/' Couriers - zone '!$B$3,IF(F25="c",G25/' Couriers - zone '!$B$4,IF(F25="d",G25/' Couriers - zone '!$B$5,G25/' Couriers - zone '!$B$6))))</f>
        <v>0.13200000000000001</v>
      </c>
      <c r="I25">
        <f t="shared" si="1"/>
        <v>1.25</v>
      </c>
      <c r="J25">
        <f t="shared" si="2"/>
        <v>1.25</v>
      </c>
      <c r="K25">
        <f t="shared" si="3"/>
        <v>0</v>
      </c>
      <c r="L25" s="30">
        <f>IF(F25="a",' Couriers - zone '!$C$2+' Couriers - zone '!$E$2,IF(F25="b",' Couriers - zone '!$C$3+' Couriers - zone '!$E$3,IF(F25="c",' Couriers - zone '!$C$4+' Couriers - zone '!$E$4,IF(F25="d",' Couriers - zone '!$C$5+' Couriers - zone '!$E$5,' Couriers - zone '!$C$6+' Couriers - zone '!$E$6))))</f>
        <v>86.699999999999989</v>
      </c>
      <c r="M25" s="30">
        <f>IF(K25&gt;0,IF(F25="a",K25*' Couriers - zone '!$D$2,IF(F25="b",K25*' Couriers - zone '!$D$3,IF(F25="c",K25*' Couriers - zone '!$D$4,IF(F25="d",K25*' Couriers - zone '!$D$5,' Couriers - zone '!$D$6)))),"0")*1</f>
        <v>0</v>
      </c>
      <c r="N25" s="30">
        <f>IF(K25&gt;0,IF(F25="a",K25*' Couriers - zone '!$F$2,IF(F25="b",K25*' Couriers - zone '!$F$3,IF(F25="c",K25*' Couriers - zone '!$F$4,IF(F25="d",K25*' Couriers - zone '!$F$5,' Couriers - zone '!$F$6)))),"0")*1</f>
        <v>0</v>
      </c>
      <c r="O25" s="30">
        <f t="shared" si="4"/>
        <v>86.699999999999989</v>
      </c>
      <c r="P25" s="30">
        <f>VLOOKUP(A25,'Couriers _Billing '!B22:H146,MATCH('Couriers _Billing '!H22,'Couriers _Billing '!B22:H22,0),0)</f>
        <v>135</v>
      </c>
      <c r="Q25" s="30">
        <f t="shared" si="5"/>
        <v>-48.300000000000011</v>
      </c>
    </row>
    <row r="26" spans="1:26" x14ac:dyDescent="0.3">
      <c r="A26" s="49">
        <v>2001806735</v>
      </c>
      <c r="B26" s="50">
        <v>8904223818706</v>
      </c>
      <c r="C26" s="51">
        <v>1</v>
      </c>
      <c r="D26" s="12">
        <f>VLOOKUP(A26,'Couriers _Billing '!$B$1:$H$125,4,0)</f>
        <v>721636</v>
      </c>
      <c r="E26" s="12">
        <f>VLOOKUP(B26,'X - SKU record'!$A$2:$B$66,2,0)</f>
        <v>127</v>
      </c>
      <c r="F26" s="12" t="str">
        <f>VLOOKUP(D26,'X -zone record'!$B$1:$D$125,2,0)</f>
        <v>d</v>
      </c>
      <c r="G26" s="35">
        <f t="shared" si="0"/>
        <v>0.127</v>
      </c>
      <c r="H26" s="35">
        <f>IF(F26="a",G26/' Couriers - zone '!$B$2,IF(F26="b",G26/' Couriers - zone '!$B$3,IF(F26="c",G26/' Couriers - zone '!$B$4,IF(F26="d",G26/' Couriers - zone '!$B$5,G26/' Couriers - zone '!$B$6))))</f>
        <v>0.1016</v>
      </c>
      <c r="I26">
        <f t="shared" si="1"/>
        <v>1.25</v>
      </c>
      <c r="J26">
        <f t="shared" si="2"/>
        <v>1.25</v>
      </c>
      <c r="K26">
        <f t="shared" si="3"/>
        <v>0</v>
      </c>
      <c r="L26" s="30">
        <f>IF(F26="a",' Couriers - zone '!$C$2+' Couriers - zone '!$E$2,IF(F26="b",' Couriers - zone '!$C$3+' Couriers - zone '!$E$3,IF(F26="c",' Couriers - zone '!$C$4+' Couriers - zone '!$E$4,IF(F26="d",' Couriers - zone '!$C$5+' Couriers - zone '!$E$5,' Couriers - zone '!$C$6+' Couriers - zone '!$E$6))))</f>
        <v>86.699999999999989</v>
      </c>
      <c r="M26" s="30">
        <f>IF(K26&gt;0,IF(F26="a",K26*' Couriers - zone '!$D$2,IF(F26="b",K26*' Couriers - zone '!$D$3,IF(F26="c",K26*' Couriers - zone '!$D$4,IF(F26="d",K26*' Couriers - zone '!$D$5,' Couriers - zone '!$D$6)))),"0")*1</f>
        <v>0</v>
      </c>
      <c r="N26" s="30">
        <f>IF(K26&gt;0,IF(F26="a",K26*' Couriers - zone '!$F$2,IF(F26="b",K26*' Couriers - zone '!$F$3,IF(F26="c",K26*' Couriers - zone '!$F$4,IF(F26="d",K26*' Couriers - zone '!$F$5,' Couriers - zone '!$F$6)))),"0")*1</f>
        <v>0</v>
      </c>
      <c r="O26" s="30">
        <f t="shared" si="4"/>
        <v>86.699999999999989</v>
      </c>
      <c r="P26" s="30">
        <f>VLOOKUP(A26,'Couriers _Billing '!B23:H147,MATCH('Couriers _Billing '!H23,'Couriers _Billing '!B23:H23,0),0)</f>
        <v>90.2</v>
      </c>
      <c r="Q26" s="30">
        <f t="shared" si="5"/>
        <v>-3.5000000000000142</v>
      </c>
    </row>
    <row r="27" spans="1:26" x14ac:dyDescent="0.3">
      <c r="A27" s="46">
        <v>2001806768</v>
      </c>
      <c r="B27" s="47">
        <v>8904223819512</v>
      </c>
      <c r="C27" s="48">
        <v>4</v>
      </c>
      <c r="D27" s="12">
        <f>VLOOKUP(A27,'Couriers _Billing '!$B$1:$H$125,4,0)</f>
        <v>322201</v>
      </c>
      <c r="E27" s="12">
        <f>VLOOKUP(B27,'X - SKU record'!$A$2:$B$66,2,0)</f>
        <v>210</v>
      </c>
      <c r="F27" s="12" t="str">
        <f>VLOOKUP(D27,'X -zone record'!$B$1:$D$125,2,0)</f>
        <v>b</v>
      </c>
      <c r="G27" s="35">
        <f t="shared" si="0"/>
        <v>0.84</v>
      </c>
      <c r="H27" s="35">
        <f>IF(F27="a",G27/' Couriers - zone '!$B$2,IF(F27="b",G27/' Couriers - zone '!$B$3,IF(F27="c",G27/' Couriers - zone '!$B$4,IF(F27="d",G27/' Couriers - zone '!$B$5,G27/' Couriers - zone '!$B$6))))</f>
        <v>1.68</v>
      </c>
      <c r="I27">
        <f t="shared" si="1"/>
        <v>2</v>
      </c>
      <c r="J27">
        <f t="shared" si="2"/>
        <v>0.5</v>
      </c>
      <c r="K27">
        <f t="shared" si="3"/>
        <v>3</v>
      </c>
      <c r="L27" s="30">
        <f>IF(F27="a",' Couriers - zone '!$C$2+' Couriers - zone '!$E$2,IF(F27="b",' Couriers - zone '!$C$3+' Couriers - zone '!$E$3,IF(F27="c",' Couriers - zone '!$C$4+' Couriers - zone '!$E$4,IF(F27="d",' Couriers - zone '!$C$5+' Couriers - zone '!$E$5,' Couriers - zone '!$C$6+' Couriers - zone '!$E$6))))</f>
        <v>53.5</v>
      </c>
      <c r="M27" s="30">
        <f>IF(K27&gt;0,IF(F27="a",K27*' Couriers - zone '!$D$2,IF(F27="b",K27*' Couriers - zone '!$D$3,IF(F27="c",K27*' Couriers - zone '!$D$4,IF(F27="d",K27*' Couriers - zone '!$D$5,' Couriers - zone '!$D$6)))),"0")*1</f>
        <v>84.9</v>
      </c>
      <c r="N27" s="30">
        <f>IF(K27&gt;0,IF(F27="a",K27*' Couriers - zone '!$F$2,IF(F27="b",K27*' Couriers - zone '!$F$3,IF(F27="c",K27*' Couriers - zone '!$F$4,IF(F27="d",K27*' Couriers - zone '!$F$5,' Couriers - zone '!$F$6)))),"0")*1</f>
        <v>84.9</v>
      </c>
      <c r="O27" s="30">
        <f t="shared" si="4"/>
        <v>223.3</v>
      </c>
      <c r="P27" s="30">
        <f>VLOOKUP(A27,'Couriers _Billing '!B24:H148,MATCH('Couriers _Billing '!H24,'Couriers _Billing '!B24:H24,0),0)</f>
        <v>135</v>
      </c>
      <c r="Q27" s="30">
        <f t="shared" si="5"/>
        <v>88.300000000000011</v>
      </c>
    </row>
    <row r="28" spans="1:26" x14ac:dyDescent="0.3">
      <c r="A28" s="49">
        <v>2001806776</v>
      </c>
      <c r="B28" s="50">
        <v>8904223818706</v>
      </c>
      <c r="C28" s="51">
        <v>1</v>
      </c>
      <c r="D28" s="12">
        <f>VLOOKUP(A28,'Couriers _Billing '!$B$1:$H$125,4,0)</f>
        <v>226004</v>
      </c>
      <c r="E28" s="12">
        <f>VLOOKUP(B28,'X - SKU record'!$A$2:$B$66,2,0)</f>
        <v>127</v>
      </c>
      <c r="F28" s="12" t="str">
        <f>VLOOKUP(D28,'X -zone record'!$B$1:$D$125,2,0)</f>
        <v>b</v>
      </c>
      <c r="G28" s="35">
        <f t="shared" si="0"/>
        <v>0.127</v>
      </c>
      <c r="H28" s="35">
        <f>IF(F28="a",G28/' Couriers - zone '!$B$2,IF(F28="b",G28/' Couriers - zone '!$B$3,IF(F28="c",G28/' Couriers - zone '!$B$4,IF(F28="d",G28/' Couriers - zone '!$B$5,G28/' Couriers - zone '!$B$6))))</f>
        <v>0.254</v>
      </c>
      <c r="I28">
        <f t="shared" si="1"/>
        <v>0.5</v>
      </c>
      <c r="J28">
        <f t="shared" si="2"/>
        <v>0.5</v>
      </c>
      <c r="K28">
        <f t="shared" si="3"/>
        <v>0</v>
      </c>
      <c r="L28" s="30">
        <f>IF(F28="a",' Couriers - zone '!$C$2+' Couriers - zone '!$E$2,IF(F28="b",' Couriers - zone '!$C$3+' Couriers - zone '!$E$3,IF(F28="c",' Couriers - zone '!$C$4+' Couriers - zone '!$E$4,IF(F28="d",' Couriers - zone '!$C$5+' Couriers - zone '!$E$5,' Couriers - zone '!$C$6+' Couriers - zone '!$E$6))))</f>
        <v>53.5</v>
      </c>
      <c r="M28" s="30">
        <f>IF(K28&gt;0,IF(F28="a",K28*' Couriers - zone '!$D$2,IF(F28="b",K28*' Couriers - zone '!$D$3,IF(F28="c",K28*' Couriers - zone '!$D$4,IF(F28="d",K28*' Couriers - zone '!$D$5,' Couriers - zone '!$D$6)))),"0")*1</f>
        <v>0</v>
      </c>
      <c r="N28" s="30">
        <f>IF(K28&gt;0,IF(F28="a",K28*' Couriers - zone '!$F$2,IF(F28="b",K28*' Couriers - zone '!$F$3,IF(F28="c",K28*' Couriers - zone '!$F$4,IF(F28="d",K28*' Couriers - zone '!$F$5,' Couriers - zone '!$F$6)))),"0")*1</f>
        <v>0</v>
      </c>
      <c r="O28" s="30">
        <f t="shared" si="4"/>
        <v>53.5</v>
      </c>
      <c r="P28" s="30">
        <f>VLOOKUP(A28,'Couriers _Billing '!B25:H149,MATCH('Couriers _Billing '!H25,'Couriers _Billing '!B25:H25,0),0)</f>
        <v>174.5</v>
      </c>
      <c r="Q28" s="30">
        <f t="shared" si="5"/>
        <v>-121</v>
      </c>
    </row>
    <row r="29" spans="1:26" x14ac:dyDescent="0.3">
      <c r="A29" s="46">
        <v>2001806801</v>
      </c>
      <c r="B29" s="47">
        <v>8904223818850</v>
      </c>
      <c r="C29" s="48">
        <v>1</v>
      </c>
      <c r="D29" s="12">
        <f>VLOOKUP(A29,'Couriers _Billing '!$B$1:$H$125,4,0)</f>
        <v>248001</v>
      </c>
      <c r="E29" s="12">
        <f>VLOOKUP(B29,'X - SKU record'!$A$2:$B$66,2,0)</f>
        <v>240</v>
      </c>
      <c r="F29" s="12" t="str">
        <f>VLOOKUP(D29,'X -zone record'!$B$1:$D$125,2,0)</f>
        <v>b</v>
      </c>
      <c r="G29" s="35">
        <f t="shared" si="0"/>
        <v>0.24</v>
      </c>
      <c r="H29" s="35">
        <f>IF(F29="a",G29/' Couriers - zone '!$B$2,IF(F29="b",G29/' Couriers - zone '!$B$3,IF(F29="c",G29/' Couriers - zone '!$B$4,IF(F29="d",G29/' Couriers - zone '!$B$5,G29/' Couriers - zone '!$B$6))))</f>
        <v>0.48</v>
      </c>
      <c r="I29">
        <f t="shared" si="1"/>
        <v>0.5</v>
      </c>
      <c r="J29">
        <f t="shared" si="2"/>
        <v>0.5</v>
      </c>
      <c r="K29">
        <f t="shared" si="3"/>
        <v>0</v>
      </c>
      <c r="L29" s="30">
        <f>IF(F29="a",' Couriers - zone '!$C$2+' Couriers - zone '!$E$2,IF(F29="b",' Couriers - zone '!$C$3+' Couriers - zone '!$E$3,IF(F29="c",' Couriers - zone '!$C$4+' Couriers - zone '!$E$4,IF(F29="d",' Couriers - zone '!$C$5+' Couriers - zone '!$E$5,' Couriers - zone '!$C$6+' Couriers - zone '!$E$6))))</f>
        <v>53.5</v>
      </c>
      <c r="M29" s="30">
        <f>IF(K29&gt;0,IF(F29="a",K29*' Couriers - zone '!$D$2,IF(F29="b",K29*' Couriers - zone '!$D$3,IF(F29="c",K29*' Couriers - zone '!$D$4,IF(F29="d",K29*' Couriers - zone '!$D$5,' Couriers - zone '!$D$6)))),"0")*1</f>
        <v>0</v>
      </c>
      <c r="N29" s="30">
        <f>IF(K29&gt;0,IF(F29="a",K29*' Couriers - zone '!$F$2,IF(F29="b",K29*' Couriers - zone '!$F$3,IF(F29="c",K29*' Couriers - zone '!$F$4,IF(F29="d",K29*' Couriers - zone '!$F$5,' Couriers - zone '!$F$6)))),"0")*1</f>
        <v>0</v>
      </c>
      <c r="O29" s="30">
        <f t="shared" si="4"/>
        <v>53.5</v>
      </c>
      <c r="P29" s="30">
        <f>VLOOKUP(A29,'Couriers _Billing '!B26:H150,MATCH('Couriers _Billing '!H26,'Couriers _Billing '!B26:H26,0),0)</f>
        <v>89.6</v>
      </c>
      <c r="Q29" s="30">
        <f t="shared" si="5"/>
        <v>-36.099999999999994</v>
      </c>
    </row>
    <row r="30" spans="1:26" x14ac:dyDescent="0.3">
      <c r="A30" s="46">
        <v>2001806823</v>
      </c>
      <c r="B30" s="47">
        <v>8904223818706</v>
      </c>
      <c r="C30" s="48">
        <v>1</v>
      </c>
      <c r="D30" s="12">
        <f>VLOOKUP(A30,'Couriers _Billing '!$B$1:$H$125,4,0)</f>
        <v>314001</v>
      </c>
      <c r="E30" s="12">
        <f>VLOOKUP(B30,'X - SKU record'!$A$2:$B$66,2,0)</f>
        <v>127</v>
      </c>
      <c r="F30" s="12" t="str">
        <f>VLOOKUP(D30,'X -zone record'!$B$1:$D$125,2,0)</f>
        <v>b</v>
      </c>
      <c r="G30" s="35">
        <f t="shared" si="0"/>
        <v>0.127</v>
      </c>
      <c r="H30" s="35">
        <f>IF(F30="a",G30/' Couriers - zone '!$B$2,IF(F30="b",G30/' Couriers - zone '!$B$3,IF(F30="c",G30/' Couriers - zone '!$B$4,IF(F30="d",G30/' Couriers - zone '!$B$5,G30/' Couriers - zone '!$B$6))))</f>
        <v>0.254</v>
      </c>
      <c r="I30">
        <f t="shared" si="1"/>
        <v>0.5</v>
      </c>
      <c r="J30">
        <f t="shared" si="2"/>
        <v>0.5</v>
      </c>
      <c r="K30">
        <f t="shared" si="3"/>
        <v>0</v>
      </c>
      <c r="L30" s="30">
        <f>IF(F30="a",' Couriers - zone '!$C$2+' Couriers - zone '!$E$2,IF(F30="b",' Couriers - zone '!$C$3+' Couriers - zone '!$E$3,IF(F30="c",' Couriers - zone '!$C$4+' Couriers - zone '!$E$4,IF(F30="d",' Couriers - zone '!$C$5+' Couriers - zone '!$E$5,' Couriers - zone '!$C$6+' Couriers - zone '!$E$6))))</f>
        <v>53.5</v>
      </c>
      <c r="M30" s="30">
        <f>IF(K30&gt;0,IF(F30="a",K30*' Couriers - zone '!$D$2,IF(F30="b",K30*' Couriers - zone '!$D$3,IF(F30="c",K30*' Couriers - zone '!$D$4,IF(F30="d",K30*' Couriers - zone '!$D$5,' Couriers - zone '!$D$6)))),"0")*1</f>
        <v>0</v>
      </c>
      <c r="N30" s="30">
        <f>IF(K30&gt;0,IF(F30="a",K30*' Couriers - zone '!$F$2,IF(F30="b",K30*' Couriers - zone '!$F$3,IF(F30="c",K30*' Couriers - zone '!$F$4,IF(F30="d",K30*' Couriers - zone '!$F$5,' Couriers - zone '!$F$6)))),"0")*1</f>
        <v>0</v>
      </c>
      <c r="O30" s="30">
        <f t="shared" si="4"/>
        <v>53.5</v>
      </c>
      <c r="P30" s="30">
        <f>VLOOKUP(A30,'Couriers _Billing '!B27:H151,MATCH('Couriers _Billing '!H27,'Couriers _Billing '!B27:H27,0),0)</f>
        <v>90.2</v>
      </c>
      <c r="Q30" s="30">
        <f t="shared" si="5"/>
        <v>-36.700000000000003</v>
      </c>
    </row>
    <row r="31" spans="1:26" x14ac:dyDescent="0.3">
      <c r="A31" s="49">
        <v>2001806828</v>
      </c>
      <c r="B31" s="50">
        <v>8904223818706</v>
      </c>
      <c r="C31" s="51">
        <v>1</v>
      </c>
      <c r="D31" s="12">
        <f>VLOOKUP(A31,'Couriers _Billing '!$B$1:$H$125,4,0)</f>
        <v>331022</v>
      </c>
      <c r="E31" s="12">
        <f>VLOOKUP(B31,'X - SKU record'!$A$2:$B$66,2,0)</f>
        <v>127</v>
      </c>
      <c r="F31" s="12" t="str">
        <f>VLOOKUP(D31,'X -zone record'!$B$1:$D$125,2,0)</f>
        <v>b</v>
      </c>
      <c r="G31" s="35">
        <f t="shared" si="0"/>
        <v>0.127</v>
      </c>
      <c r="H31" s="35">
        <f>IF(F31="a",G31/' Couriers - zone '!$B$2,IF(F31="b",G31/' Couriers - zone '!$B$3,IF(F31="c",G31/' Couriers - zone '!$B$4,IF(F31="d",G31/' Couriers - zone '!$B$5,G31/' Couriers - zone '!$B$6))))</f>
        <v>0.254</v>
      </c>
      <c r="I31">
        <f t="shared" si="1"/>
        <v>0.5</v>
      </c>
      <c r="J31">
        <f t="shared" si="2"/>
        <v>0.5</v>
      </c>
      <c r="K31">
        <f t="shared" si="3"/>
        <v>0</v>
      </c>
      <c r="L31" s="30">
        <f>IF(F31="a",' Couriers - zone '!$C$2+' Couriers - zone '!$E$2,IF(F31="b",' Couriers - zone '!$C$3+' Couriers - zone '!$E$3,IF(F31="c",' Couriers - zone '!$C$4+' Couriers - zone '!$E$4,IF(F31="d",' Couriers - zone '!$C$5+' Couriers - zone '!$E$5,' Couriers - zone '!$C$6+' Couriers - zone '!$E$6))))</f>
        <v>53.5</v>
      </c>
      <c r="M31" s="30">
        <f>IF(K31&gt;0,IF(F31="a",K31*' Couriers - zone '!$D$2,IF(F31="b",K31*' Couriers - zone '!$D$3,IF(F31="c",K31*' Couriers - zone '!$D$4,IF(F31="d",K31*' Couriers - zone '!$D$5,' Couriers - zone '!$D$6)))),"0")*1</f>
        <v>0</v>
      </c>
      <c r="N31" s="30">
        <f>IF(K31&gt;0,IF(F31="a",K31*' Couriers - zone '!$F$2,IF(F31="b",K31*' Couriers - zone '!$F$3,IF(F31="c",K31*' Couriers - zone '!$F$4,IF(F31="d",K31*' Couriers - zone '!$F$5,' Couriers - zone '!$F$6)))),"0")*1</f>
        <v>0</v>
      </c>
      <c r="O31" s="30">
        <f t="shared" si="4"/>
        <v>53.5</v>
      </c>
      <c r="P31" s="30">
        <f>VLOOKUP(A31,'Couriers _Billing '!B28:H152,MATCH('Couriers _Billing '!H28,'Couriers _Billing '!B28:H28,0),0)</f>
        <v>90.2</v>
      </c>
      <c r="Q31" s="30">
        <f t="shared" si="5"/>
        <v>-36.700000000000003</v>
      </c>
    </row>
    <row r="32" spans="1:26" x14ac:dyDescent="0.3">
      <c r="A32" s="46">
        <v>2001806885</v>
      </c>
      <c r="B32" s="47">
        <v>8904223819499</v>
      </c>
      <c r="C32" s="48">
        <v>2</v>
      </c>
      <c r="D32" s="12">
        <f>VLOOKUP(A32,'Couriers _Billing '!$B$1:$H$125,4,0)</f>
        <v>208019</v>
      </c>
      <c r="E32" s="12">
        <f>VLOOKUP(B32,'X - SKU record'!$A$2:$B$66,2,0)</f>
        <v>210</v>
      </c>
      <c r="F32" s="12" t="str">
        <f>VLOOKUP(D32,'X -zone record'!$B$1:$D$125,2,0)</f>
        <v>b</v>
      </c>
      <c r="G32" s="35">
        <f t="shared" si="0"/>
        <v>0.42</v>
      </c>
      <c r="H32" s="35">
        <f>IF(F32="a",G32/' Couriers - zone '!$B$2,IF(F32="b",G32/' Couriers - zone '!$B$3,IF(F32="c",G32/' Couriers - zone '!$B$4,IF(F32="d",G32/' Couriers - zone '!$B$5,G32/' Couriers - zone '!$B$6))))</f>
        <v>0.84</v>
      </c>
      <c r="I32">
        <f t="shared" si="1"/>
        <v>1</v>
      </c>
      <c r="J32">
        <f t="shared" si="2"/>
        <v>0.5</v>
      </c>
      <c r="K32">
        <f t="shared" si="3"/>
        <v>1</v>
      </c>
      <c r="L32" s="30">
        <f>IF(F32="a",' Couriers - zone '!$C$2+' Couriers - zone '!$E$2,IF(F32="b",' Couriers - zone '!$C$3+' Couriers - zone '!$E$3,IF(F32="c",' Couriers - zone '!$C$4+' Couriers - zone '!$E$4,IF(F32="d",' Couriers - zone '!$C$5+' Couriers - zone '!$E$5,' Couriers - zone '!$C$6+' Couriers - zone '!$E$6))))</f>
        <v>53.5</v>
      </c>
      <c r="M32" s="30">
        <f>IF(K32&gt;0,IF(F32="a",K32*' Couriers - zone '!$D$2,IF(F32="b",K32*' Couriers - zone '!$D$3,IF(F32="c",K32*' Couriers - zone '!$D$4,IF(F32="d",K32*' Couriers - zone '!$D$5,' Couriers - zone '!$D$6)))),"0")*1</f>
        <v>28.3</v>
      </c>
      <c r="N32" s="30">
        <f>IF(K32&gt;0,IF(F32="a",K32*' Couriers - zone '!$F$2,IF(F32="b",K32*' Couriers - zone '!$F$3,IF(F32="c",K32*' Couriers - zone '!$F$4,IF(F32="d",K32*' Couriers - zone '!$F$5,' Couriers - zone '!$F$6)))),"0")*1</f>
        <v>28.3</v>
      </c>
      <c r="O32" s="30">
        <f t="shared" si="4"/>
        <v>110.1</v>
      </c>
      <c r="P32" s="30">
        <f>VLOOKUP(A32,'Couriers _Billing '!B29:H153,MATCH('Couriers _Billing '!H29,'Couriers _Billing '!B29:H29,0),0)</f>
        <v>61.3</v>
      </c>
      <c r="Q32" s="30">
        <f t="shared" si="5"/>
        <v>48.8</v>
      </c>
    </row>
    <row r="33" spans="1:17" x14ac:dyDescent="0.3">
      <c r="A33" s="49">
        <v>2001806968</v>
      </c>
      <c r="B33" s="50">
        <v>8904223818706</v>
      </c>
      <c r="C33" s="51">
        <v>1</v>
      </c>
      <c r="D33" s="12">
        <f>VLOOKUP(A33,'Couriers _Billing '!$B$1:$H$125,4,0)</f>
        <v>305801</v>
      </c>
      <c r="E33" s="12">
        <f>VLOOKUP(B33,'X - SKU record'!$A$2:$B$66,2,0)</f>
        <v>127</v>
      </c>
      <c r="F33" s="12" t="str">
        <f>VLOOKUP(D33,'X -zone record'!$B$1:$D$125,2,0)</f>
        <v>b</v>
      </c>
      <c r="G33" s="35">
        <f t="shared" si="0"/>
        <v>0.127</v>
      </c>
      <c r="H33" s="35">
        <f>IF(F33="a",G33/' Couriers - zone '!$B$2,IF(F33="b",G33/' Couriers - zone '!$B$3,IF(F33="c",G33/' Couriers - zone '!$B$4,IF(F33="d",G33/' Couriers - zone '!$B$5,G33/' Couriers - zone '!$B$6))))</f>
        <v>0.254</v>
      </c>
      <c r="I33">
        <f t="shared" si="1"/>
        <v>0.5</v>
      </c>
      <c r="J33">
        <f t="shared" si="2"/>
        <v>0.5</v>
      </c>
      <c r="K33">
        <f t="shared" si="3"/>
        <v>0</v>
      </c>
      <c r="L33" s="30">
        <f>IF(F33="a",' Couriers - zone '!$C$2+' Couriers - zone '!$E$2,IF(F33="b",' Couriers - zone '!$C$3+' Couriers - zone '!$E$3,IF(F33="c",' Couriers - zone '!$C$4+' Couriers - zone '!$E$4,IF(F33="d",' Couriers - zone '!$C$5+' Couriers - zone '!$E$5,' Couriers - zone '!$C$6+' Couriers - zone '!$E$6))))</f>
        <v>53.5</v>
      </c>
      <c r="M33" s="30">
        <f>IF(K33&gt;0,IF(F33="a",K33*' Couriers - zone '!$D$2,IF(F33="b",K33*' Couriers - zone '!$D$3,IF(F33="c",K33*' Couriers - zone '!$D$4,IF(F33="d",K33*' Couriers - zone '!$D$5,' Couriers - zone '!$D$6)))),"0")*1</f>
        <v>0</v>
      </c>
      <c r="N33" s="30">
        <f>IF(K33&gt;0,IF(F33="a",K33*' Couriers - zone '!$F$2,IF(F33="b",K33*' Couriers - zone '!$F$3,IF(F33="c",K33*' Couriers - zone '!$F$4,IF(F33="d",K33*' Couriers - zone '!$F$5,' Couriers - zone '!$F$6)))),"0")*1</f>
        <v>0</v>
      </c>
      <c r="O33" s="30">
        <f t="shared" si="4"/>
        <v>53.5</v>
      </c>
      <c r="P33" s="30">
        <f>VLOOKUP(A33,'Couriers _Billing '!B30:H154,MATCH('Couriers _Billing '!H30,'Couriers _Billing '!B30:H30,0),0)</f>
        <v>90.2</v>
      </c>
      <c r="Q33" s="30">
        <f t="shared" si="5"/>
        <v>-36.700000000000003</v>
      </c>
    </row>
    <row r="34" spans="1:17" x14ac:dyDescent="0.3">
      <c r="A34" s="46">
        <v>2001807004</v>
      </c>
      <c r="B34" s="47">
        <v>8904223818706</v>
      </c>
      <c r="C34" s="48">
        <v>1</v>
      </c>
      <c r="D34" s="12">
        <f>VLOOKUP(A34,'Couriers _Billing '!$B$1:$H$125,4,0)</f>
        <v>410206</v>
      </c>
      <c r="E34" s="12">
        <f>VLOOKUP(B34,'X - SKU record'!$A$2:$B$66,2,0)</f>
        <v>127</v>
      </c>
      <c r="F34" s="12" t="str">
        <f>VLOOKUP(D34,'X -zone record'!$B$1:$D$125,2,0)</f>
        <v>d</v>
      </c>
      <c r="G34" s="35">
        <f t="shared" si="0"/>
        <v>0.127</v>
      </c>
      <c r="H34" s="35">
        <f>IF(F34="a",G34/' Couriers - zone '!$B$2,IF(F34="b",G34/' Couriers - zone '!$B$3,IF(F34="c",G34/' Couriers - zone '!$B$4,IF(F34="d",G34/' Couriers - zone '!$B$5,G34/' Couriers - zone '!$B$6))))</f>
        <v>0.1016</v>
      </c>
      <c r="I34">
        <f t="shared" si="1"/>
        <v>1.25</v>
      </c>
      <c r="J34">
        <f t="shared" si="2"/>
        <v>1.25</v>
      </c>
      <c r="K34">
        <f t="shared" si="3"/>
        <v>0</v>
      </c>
      <c r="L34" s="30">
        <f>IF(F34="a",' Couriers - zone '!$C$2+' Couriers - zone '!$E$2,IF(F34="b",' Couriers - zone '!$C$3+' Couriers - zone '!$E$3,IF(F34="c",' Couriers - zone '!$C$4+' Couriers - zone '!$E$4,IF(F34="d",' Couriers - zone '!$C$5+' Couriers - zone '!$E$5,' Couriers - zone '!$C$6+' Couriers - zone '!$E$6))))</f>
        <v>86.699999999999989</v>
      </c>
      <c r="M34" s="30">
        <f>IF(K34&gt;0,IF(F34="a",K34*' Couriers - zone '!$D$2,IF(F34="b",K34*' Couriers - zone '!$D$3,IF(F34="c",K34*' Couriers - zone '!$D$4,IF(F34="d",K34*' Couriers - zone '!$D$5,' Couriers - zone '!$D$6)))),"0")*1</f>
        <v>0</v>
      </c>
      <c r="N34" s="30">
        <f>IF(K34&gt;0,IF(F34="a",K34*' Couriers - zone '!$F$2,IF(F34="b",K34*' Couriers - zone '!$F$3,IF(F34="c",K34*' Couriers - zone '!$F$4,IF(F34="d",K34*' Couriers - zone '!$F$5,' Couriers - zone '!$F$6)))),"0")*1</f>
        <v>0</v>
      </c>
      <c r="O34" s="30">
        <f t="shared" si="4"/>
        <v>86.699999999999989</v>
      </c>
      <c r="P34" s="30">
        <f>VLOOKUP(A34,'Couriers _Billing '!B31:H155,MATCH('Couriers _Billing '!H31,'Couriers _Billing '!B31:H31,0),0)</f>
        <v>90.2</v>
      </c>
      <c r="Q34" s="30">
        <f t="shared" si="5"/>
        <v>-3.5000000000000142</v>
      </c>
    </row>
    <row r="35" spans="1:17" x14ac:dyDescent="0.3">
      <c r="A35" s="49">
        <v>2001807012</v>
      </c>
      <c r="B35" s="50">
        <v>8904223819468</v>
      </c>
      <c r="C35" s="51">
        <v>1</v>
      </c>
      <c r="D35" s="12">
        <f>VLOOKUP(A35,'Couriers _Billing '!$B$1:$H$125,4,0)</f>
        <v>515591</v>
      </c>
      <c r="E35" s="12">
        <f>VLOOKUP(B35,'X - SKU record'!$A$2:$B$66,2,0)</f>
        <v>240</v>
      </c>
      <c r="F35" s="12" t="str">
        <f>VLOOKUP(D35,'X -zone record'!$B$1:$D$125,2,0)</f>
        <v>d</v>
      </c>
      <c r="G35" s="35">
        <f t="shared" si="0"/>
        <v>0.24</v>
      </c>
      <c r="H35" s="35">
        <f>IF(F35="a",G35/' Couriers - zone '!$B$2,IF(F35="b",G35/' Couriers - zone '!$B$3,IF(F35="c",G35/' Couriers - zone '!$B$4,IF(F35="d",G35/' Couriers - zone '!$B$5,G35/' Couriers - zone '!$B$6))))</f>
        <v>0.192</v>
      </c>
      <c r="I35">
        <f t="shared" si="1"/>
        <v>1.25</v>
      </c>
      <c r="J35">
        <f t="shared" si="2"/>
        <v>1.25</v>
      </c>
      <c r="K35">
        <f t="shared" si="3"/>
        <v>0</v>
      </c>
      <c r="L35" s="30">
        <f>IF(F35="a",' Couriers - zone '!$C$2+' Couriers - zone '!$E$2,IF(F35="b",' Couriers - zone '!$C$3+' Couriers - zone '!$E$3,IF(F35="c",' Couriers - zone '!$C$4+' Couriers - zone '!$E$4,IF(F35="d",' Couriers - zone '!$C$5+' Couriers - zone '!$E$5,' Couriers - zone '!$C$6+' Couriers - zone '!$E$6))))</f>
        <v>86.699999999999989</v>
      </c>
      <c r="M35" s="30">
        <f>IF(K35&gt;0,IF(F35="a",K35*' Couriers - zone '!$D$2,IF(F35="b",K35*' Couriers - zone '!$D$3,IF(F35="c",K35*' Couriers - zone '!$D$4,IF(F35="d",K35*' Couriers - zone '!$D$5,' Couriers - zone '!$D$6)))),"0")*1</f>
        <v>0</v>
      </c>
      <c r="N35" s="30">
        <f>IF(K35&gt;0,IF(F35="a",K35*' Couriers - zone '!$F$2,IF(F35="b",K35*' Couriers - zone '!$F$3,IF(F35="c",K35*' Couriers - zone '!$F$4,IF(F35="d",K35*' Couriers - zone '!$F$5,' Couriers - zone '!$F$6)))),"0")*1</f>
        <v>0</v>
      </c>
      <c r="O35" s="30">
        <f t="shared" si="4"/>
        <v>86.699999999999989</v>
      </c>
      <c r="P35" s="30">
        <f>VLOOKUP(A35,'Couriers _Billing '!B32:H156,MATCH('Couriers _Billing '!H32,'Couriers _Billing '!B32:H32,0),0)</f>
        <v>45.4</v>
      </c>
      <c r="Q35" s="30">
        <f t="shared" si="5"/>
        <v>41.29999999999999</v>
      </c>
    </row>
    <row r="36" spans="1:17" x14ac:dyDescent="0.3">
      <c r="A36" s="46">
        <v>2001807036</v>
      </c>
      <c r="B36" s="47">
        <v>8904223819031</v>
      </c>
      <c r="C36" s="48">
        <v>4</v>
      </c>
      <c r="D36" s="12">
        <f>VLOOKUP(A36,'Couriers _Billing '!$B$1:$H$125,4,0)</f>
        <v>516503</v>
      </c>
      <c r="E36" s="12">
        <f>VLOOKUP(B36,'X - SKU record'!$A$2:$B$66,2,0)</f>
        <v>112</v>
      </c>
      <c r="F36" s="12" t="str">
        <f>VLOOKUP(D36,'X -zone record'!$B$1:$D$125,2,0)</f>
        <v>d</v>
      </c>
      <c r="G36" s="35">
        <f t="shared" si="0"/>
        <v>0.44800000000000001</v>
      </c>
      <c r="H36" s="35">
        <f>IF(F36="a",G36/' Couriers - zone '!$B$2,IF(F36="b",G36/' Couriers - zone '!$B$3,IF(F36="c",G36/' Couriers - zone '!$B$4,IF(F36="d",G36/' Couriers - zone '!$B$5,G36/' Couriers - zone '!$B$6))))</f>
        <v>0.3584</v>
      </c>
      <c r="I36">
        <f t="shared" si="1"/>
        <v>1.25</v>
      </c>
      <c r="J36">
        <f t="shared" si="2"/>
        <v>1.25</v>
      </c>
      <c r="K36">
        <f t="shared" si="3"/>
        <v>0</v>
      </c>
      <c r="L36" s="30">
        <f>IF(F36="a",' Couriers - zone '!$C$2+' Couriers - zone '!$E$2,IF(F36="b",' Couriers - zone '!$C$3+' Couriers - zone '!$E$3,IF(F36="c",' Couriers - zone '!$C$4+' Couriers - zone '!$E$4,IF(F36="d",' Couriers - zone '!$C$5+' Couriers - zone '!$E$5,' Couriers - zone '!$C$6+' Couriers - zone '!$E$6))))</f>
        <v>86.699999999999989</v>
      </c>
      <c r="M36" s="30">
        <f>IF(K36&gt;0,IF(F36="a",K36*' Couriers - zone '!$D$2,IF(F36="b",K36*' Couriers - zone '!$D$3,IF(F36="c",K36*' Couriers - zone '!$D$4,IF(F36="d",K36*' Couriers - zone '!$D$5,' Couriers - zone '!$D$6)))),"0")*1</f>
        <v>0</v>
      </c>
      <c r="N36" s="30">
        <f>IF(K36&gt;0,IF(F36="a",K36*' Couriers - zone '!$F$2,IF(F36="b",K36*' Couriers - zone '!$F$3,IF(F36="c",K36*' Couriers - zone '!$F$4,IF(F36="d",K36*' Couriers - zone '!$F$5,' Couriers - zone '!$F$6)))),"0")*1</f>
        <v>0</v>
      </c>
      <c r="O36" s="30">
        <f t="shared" si="4"/>
        <v>86.699999999999989</v>
      </c>
      <c r="P36" s="30">
        <f>VLOOKUP(A36,'Couriers _Billing '!B33:H157,MATCH('Couriers _Billing '!H33,'Couriers _Billing '!B33:H33,0),0)</f>
        <v>179.8</v>
      </c>
      <c r="Q36" s="30">
        <f t="shared" si="5"/>
        <v>-93.100000000000023</v>
      </c>
    </row>
    <row r="37" spans="1:17" x14ac:dyDescent="0.3">
      <c r="A37" s="46">
        <v>2001807058</v>
      </c>
      <c r="B37" s="47">
        <v>8904223819253</v>
      </c>
      <c r="C37" s="48">
        <v>1</v>
      </c>
      <c r="D37" s="12">
        <f>VLOOKUP(A37,'Couriers _Billing '!$B$1:$H$125,4,0)</f>
        <v>140301</v>
      </c>
      <c r="E37" s="12">
        <f>VLOOKUP(B37,'X - SKU record'!$A$2:$B$66,2,0)</f>
        <v>290</v>
      </c>
      <c r="F37" s="12" t="str">
        <f>VLOOKUP(D37,'X -zone record'!$B$1:$D$125,2,0)</f>
        <v>b</v>
      </c>
      <c r="G37" s="35">
        <f t="shared" si="0"/>
        <v>0.28999999999999998</v>
      </c>
      <c r="H37" s="35">
        <f>IF(F37="a",G37/' Couriers - zone '!$B$2,IF(F37="b",G37/' Couriers - zone '!$B$3,IF(F37="c",G37/' Couriers - zone '!$B$4,IF(F37="d",G37/' Couriers - zone '!$B$5,G37/' Couriers - zone '!$B$6))))</f>
        <v>0.57999999999999996</v>
      </c>
      <c r="I37">
        <f t="shared" si="1"/>
        <v>1</v>
      </c>
      <c r="J37">
        <f t="shared" si="2"/>
        <v>0.5</v>
      </c>
      <c r="K37">
        <f t="shared" si="3"/>
        <v>1</v>
      </c>
      <c r="L37" s="30">
        <f>IF(F37="a",' Couriers - zone '!$C$2+' Couriers - zone '!$E$2,IF(F37="b",' Couriers - zone '!$C$3+' Couriers - zone '!$E$3,IF(F37="c",' Couriers - zone '!$C$4+' Couriers - zone '!$E$4,IF(F37="d",' Couriers - zone '!$C$5+' Couriers - zone '!$E$5,' Couriers - zone '!$C$6+' Couriers - zone '!$E$6))))</f>
        <v>53.5</v>
      </c>
      <c r="M37" s="30">
        <f>IF(K37&gt;0,IF(F37="a",K37*' Couriers - zone '!$D$2,IF(F37="b",K37*' Couriers - zone '!$D$3,IF(F37="c",K37*' Couriers - zone '!$D$4,IF(F37="d",K37*' Couriers - zone '!$D$5,' Couriers - zone '!$D$6)))),"0")*1</f>
        <v>28.3</v>
      </c>
      <c r="N37" s="30">
        <f>IF(K37&gt;0,IF(F37="a",K37*' Couriers - zone '!$F$2,IF(F37="b",K37*' Couriers - zone '!$F$3,IF(F37="c",K37*' Couriers - zone '!$F$4,IF(F37="d",K37*' Couriers - zone '!$F$5,' Couriers - zone '!$F$6)))),"0")*1</f>
        <v>28.3</v>
      </c>
      <c r="O37" s="30">
        <f t="shared" si="4"/>
        <v>110.1</v>
      </c>
      <c r="P37" s="30">
        <f>VLOOKUP(A37,'Couriers _Billing '!B34:H158,MATCH('Couriers _Billing '!H34,'Couriers _Billing '!B34:H34,0),0)</f>
        <v>89.6</v>
      </c>
      <c r="Q37" s="30">
        <f t="shared" si="5"/>
        <v>20.5</v>
      </c>
    </row>
    <row r="38" spans="1:17" x14ac:dyDescent="0.3">
      <c r="A38" s="46">
        <v>2001807084</v>
      </c>
      <c r="B38" s="47">
        <v>8904223818706</v>
      </c>
      <c r="C38" s="48">
        <v>1</v>
      </c>
      <c r="D38" s="12">
        <f>VLOOKUP(A38,'Couriers _Billing '!$B$1:$H$125,4,0)</f>
        <v>742103</v>
      </c>
      <c r="E38" s="12">
        <f>VLOOKUP(B38,'X - SKU record'!$A$2:$B$66,2,0)</f>
        <v>127</v>
      </c>
      <c r="F38" s="12" t="str">
        <f>VLOOKUP(D38,'X -zone record'!$B$1:$D$125,2,0)</f>
        <v>d</v>
      </c>
      <c r="G38" s="35">
        <f t="shared" si="0"/>
        <v>0.127</v>
      </c>
      <c r="H38" s="35">
        <f>IF(F38="a",G38/' Couriers - zone '!$B$2,IF(F38="b",G38/' Couriers - zone '!$B$3,IF(F38="c",G38/' Couriers - zone '!$B$4,IF(F38="d",G38/' Couriers - zone '!$B$5,G38/' Couriers - zone '!$B$6))))</f>
        <v>0.1016</v>
      </c>
      <c r="I38">
        <f t="shared" si="1"/>
        <v>1.25</v>
      </c>
      <c r="J38">
        <f t="shared" si="2"/>
        <v>1.25</v>
      </c>
      <c r="K38">
        <f t="shared" si="3"/>
        <v>0</v>
      </c>
      <c r="L38" s="30">
        <f>IF(F38="a",' Couriers - zone '!$C$2+' Couriers - zone '!$E$2,IF(F38="b",' Couriers - zone '!$C$3+' Couriers - zone '!$E$3,IF(F38="c",' Couriers - zone '!$C$4+' Couriers - zone '!$E$4,IF(F38="d",' Couriers - zone '!$C$5+' Couriers - zone '!$E$5,' Couriers - zone '!$C$6+' Couriers - zone '!$E$6))))</f>
        <v>86.699999999999989</v>
      </c>
      <c r="M38" s="30">
        <f>IF(K38&gt;0,IF(F38="a",K38*' Couriers - zone '!$D$2,IF(F38="b",K38*' Couriers - zone '!$D$3,IF(F38="c",K38*' Couriers - zone '!$D$4,IF(F38="d",K38*' Couriers - zone '!$D$5,' Couriers - zone '!$D$6)))),"0")*1</f>
        <v>0</v>
      </c>
      <c r="N38" s="30">
        <f>IF(K38&gt;0,IF(F38="a",K38*' Couriers - zone '!$F$2,IF(F38="b",K38*' Couriers - zone '!$F$3,IF(F38="c",K38*' Couriers - zone '!$F$4,IF(F38="d",K38*' Couriers - zone '!$F$5,' Couriers - zone '!$F$6)))),"0")*1</f>
        <v>0</v>
      </c>
      <c r="O38" s="30">
        <f t="shared" si="4"/>
        <v>86.699999999999989</v>
      </c>
      <c r="P38" s="30">
        <f>VLOOKUP(A38,'Couriers _Billing '!B35:H159,MATCH('Couriers _Billing '!H35,'Couriers _Billing '!B35:H35,0),0)</f>
        <v>90.2</v>
      </c>
      <c r="Q38" s="30">
        <f t="shared" si="5"/>
        <v>-3.5000000000000142</v>
      </c>
    </row>
    <row r="39" spans="1:17" x14ac:dyDescent="0.3">
      <c r="A39" s="49">
        <v>2001807186</v>
      </c>
      <c r="B39" s="50">
        <v>8904223818706</v>
      </c>
      <c r="C39" s="51">
        <v>1</v>
      </c>
      <c r="D39" s="12">
        <f>VLOOKUP(A39,'Couriers _Billing '!$B$1:$H$125,4,0)</f>
        <v>396001</v>
      </c>
      <c r="E39" s="12">
        <f>VLOOKUP(B39,'X - SKU record'!$A$2:$B$66,2,0)</f>
        <v>127</v>
      </c>
      <c r="F39" s="12" t="str">
        <f>VLOOKUP(D39,'X -zone record'!$B$1:$D$125,2,0)</f>
        <v>d</v>
      </c>
      <c r="G39" s="35">
        <f t="shared" si="0"/>
        <v>0.127</v>
      </c>
      <c r="H39" s="35">
        <f>IF(F39="a",G39/' Couriers - zone '!$B$2,IF(F39="b",G39/' Couriers - zone '!$B$3,IF(F39="c",G39/' Couriers - zone '!$B$4,IF(F39="d",G39/' Couriers - zone '!$B$5,G39/' Couriers - zone '!$B$6))))</f>
        <v>0.1016</v>
      </c>
      <c r="I39">
        <f t="shared" si="1"/>
        <v>1.25</v>
      </c>
      <c r="J39">
        <f t="shared" si="2"/>
        <v>1.25</v>
      </c>
      <c r="K39">
        <f t="shared" si="3"/>
        <v>0</v>
      </c>
      <c r="L39" s="30">
        <f>IF(F39="a",' Couriers - zone '!$C$2+' Couriers - zone '!$E$2,IF(F39="b",' Couriers - zone '!$C$3+' Couriers - zone '!$E$3,IF(F39="c",' Couriers - zone '!$C$4+' Couriers - zone '!$E$4,IF(F39="d",' Couriers - zone '!$C$5+' Couriers - zone '!$E$5,' Couriers - zone '!$C$6+' Couriers - zone '!$E$6))))</f>
        <v>86.699999999999989</v>
      </c>
      <c r="M39" s="30">
        <f>IF(K39&gt;0,IF(F39="a",K39*' Couriers - zone '!$D$2,IF(F39="b",K39*' Couriers - zone '!$D$3,IF(F39="c",K39*' Couriers - zone '!$D$4,IF(F39="d",K39*' Couriers - zone '!$D$5,' Couriers - zone '!$D$6)))),"0")*1</f>
        <v>0</v>
      </c>
      <c r="N39" s="30">
        <f>IF(K39&gt;0,IF(F39="a",K39*' Couriers - zone '!$F$2,IF(F39="b",K39*' Couriers - zone '!$F$3,IF(F39="c",K39*' Couriers - zone '!$F$4,IF(F39="d",K39*' Couriers - zone '!$F$5,' Couriers - zone '!$F$6)))),"0")*1</f>
        <v>0</v>
      </c>
      <c r="O39" s="30">
        <f t="shared" si="4"/>
        <v>86.699999999999989</v>
      </c>
      <c r="P39" s="30">
        <f>VLOOKUP(A39,'Couriers _Billing '!B36:H160,MATCH('Couriers _Billing '!H36,'Couriers _Billing '!B36:H36,0),0)</f>
        <v>45.4</v>
      </c>
      <c r="Q39" s="30">
        <f t="shared" si="5"/>
        <v>41.29999999999999</v>
      </c>
    </row>
    <row r="40" spans="1:17" x14ac:dyDescent="0.3">
      <c r="A40" s="46">
        <v>2001807241</v>
      </c>
      <c r="B40" s="47">
        <v>8904223818706</v>
      </c>
      <c r="C40" s="48">
        <v>1</v>
      </c>
      <c r="D40" s="12">
        <f>VLOOKUP(A40,'Couriers _Billing '!$B$1:$H$125,4,0)</f>
        <v>341001</v>
      </c>
      <c r="E40" s="12">
        <f>VLOOKUP(B40,'X - SKU record'!$A$2:$B$66,2,0)</f>
        <v>127</v>
      </c>
      <c r="F40" s="12" t="str">
        <f>VLOOKUP(D40,'X -zone record'!$B$1:$D$125,2,0)</f>
        <v>b</v>
      </c>
      <c r="G40" s="35">
        <f t="shared" si="0"/>
        <v>0.127</v>
      </c>
      <c r="H40" s="35">
        <f>IF(F40="a",G40/' Couriers - zone '!$B$2,IF(F40="b",G40/' Couriers - zone '!$B$3,IF(F40="c",G40/' Couriers - zone '!$B$4,IF(F40="d",G40/' Couriers - zone '!$B$5,G40/' Couriers - zone '!$B$6))))</f>
        <v>0.254</v>
      </c>
      <c r="I40">
        <f t="shared" si="1"/>
        <v>0.5</v>
      </c>
      <c r="J40">
        <f t="shared" si="2"/>
        <v>0.5</v>
      </c>
      <c r="K40">
        <f t="shared" si="3"/>
        <v>0</v>
      </c>
      <c r="L40" s="30">
        <f>IF(F40="a",' Couriers - zone '!$C$2+' Couriers - zone '!$E$2,IF(F40="b",' Couriers - zone '!$C$3+' Couriers - zone '!$E$3,IF(F40="c",' Couriers - zone '!$C$4+' Couriers - zone '!$E$4,IF(F40="d",' Couriers - zone '!$C$5+' Couriers - zone '!$E$5,' Couriers - zone '!$C$6+' Couriers - zone '!$E$6))))</f>
        <v>53.5</v>
      </c>
      <c r="M40" s="30">
        <f>IF(K40&gt;0,IF(F40="a",K40*' Couriers - zone '!$D$2,IF(F40="b",K40*' Couriers - zone '!$D$3,IF(F40="c",K40*' Couriers - zone '!$D$4,IF(F40="d",K40*' Couriers - zone '!$D$5,' Couriers - zone '!$D$6)))),"0")*1</f>
        <v>0</v>
      </c>
      <c r="N40" s="30">
        <f>IF(K40&gt;0,IF(F40="a",K40*' Couriers - zone '!$F$2,IF(F40="b",K40*' Couriers - zone '!$F$3,IF(F40="c",K40*' Couriers - zone '!$F$4,IF(F40="d",K40*' Couriers - zone '!$F$5,' Couriers - zone '!$F$6)))),"0")*1</f>
        <v>0</v>
      </c>
      <c r="O40" s="30">
        <f t="shared" si="4"/>
        <v>53.5</v>
      </c>
      <c r="P40" s="30">
        <f>VLOOKUP(A40,'Couriers _Billing '!B37:H161,MATCH('Couriers _Billing '!H37,'Couriers _Billing '!B37:H37,0),0)</f>
        <v>90.2</v>
      </c>
      <c r="Q40" s="30">
        <f t="shared" si="5"/>
        <v>-36.700000000000003</v>
      </c>
    </row>
    <row r="41" spans="1:17" x14ac:dyDescent="0.3">
      <c r="A41" s="49">
        <v>2001807290</v>
      </c>
      <c r="B41" s="50">
        <v>8904223818706</v>
      </c>
      <c r="C41" s="51">
        <v>1</v>
      </c>
      <c r="D41" s="12">
        <f>VLOOKUP(A41,'Couriers _Billing '!$B$1:$H$125,4,0)</f>
        <v>711106</v>
      </c>
      <c r="E41" s="12">
        <f>VLOOKUP(B41,'X - SKU record'!$A$2:$B$66,2,0)</f>
        <v>127</v>
      </c>
      <c r="F41" s="12" t="str">
        <f>VLOOKUP(D41,'X -zone record'!$B$1:$D$125,2,0)</f>
        <v>d</v>
      </c>
      <c r="G41" s="35">
        <f t="shared" si="0"/>
        <v>0.127</v>
      </c>
      <c r="H41" s="35">
        <f>IF(F41="a",G41/' Couriers - zone '!$B$2,IF(F41="b",G41/' Couriers - zone '!$B$3,IF(F41="c",G41/' Couriers - zone '!$B$4,IF(F41="d",G41/' Couriers - zone '!$B$5,G41/' Couriers - zone '!$B$6))))</f>
        <v>0.1016</v>
      </c>
      <c r="I41">
        <f t="shared" si="1"/>
        <v>1.25</v>
      </c>
      <c r="J41">
        <f t="shared" si="2"/>
        <v>1.25</v>
      </c>
      <c r="K41">
        <f t="shared" si="3"/>
        <v>0</v>
      </c>
      <c r="L41" s="30">
        <f>IF(F41="a",' Couriers - zone '!$C$2+' Couriers - zone '!$E$2,IF(F41="b",' Couriers - zone '!$C$3+' Couriers - zone '!$E$3,IF(F41="c",' Couriers - zone '!$C$4+' Couriers - zone '!$E$4,IF(F41="d",' Couriers - zone '!$C$5+' Couriers - zone '!$E$5,' Couriers - zone '!$C$6+' Couriers - zone '!$E$6))))</f>
        <v>86.699999999999989</v>
      </c>
      <c r="M41" s="30">
        <f>IF(K41&gt;0,IF(F41="a",K41*' Couriers - zone '!$D$2,IF(F41="b",K41*' Couriers - zone '!$D$3,IF(F41="c",K41*' Couriers - zone '!$D$4,IF(F41="d",K41*' Couriers - zone '!$D$5,' Couriers - zone '!$D$6)))),"0")*1</f>
        <v>0</v>
      </c>
      <c r="N41" s="30">
        <f>IF(K41&gt;0,IF(F41="a",K41*' Couriers - zone '!$F$2,IF(F41="b",K41*' Couriers - zone '!$F$3,IF(F41="c",K41*' Couriers - zone '!$F$4,IF(F41="d",K41*' Couriers - zone '!$F$5,' Couriers - zone '!$F$6)))),"0")*1</f>
        <v>0</v>
      </c>
      <c r="O41" s="30">
        <f t="shared" si="4"/>
        <v>86.699999999999989</v>
      </c>
      <c r="P41" s="30">
        <f>VLOOKUP(A41,'Couriers _Billing '!B38:H162,MATCH('Couriers _Billing '!H38,'Couriers _Billing '!B38:H38,0),0)</f>
        <v>45.4</v>
      </c>
      <c r="Q41" s="30">
        <f t="shared" si="5"/>
        <v>41.29999999999999</v>
      </c>
    </row>
    <row r="42" spans="1:17" x14ac:dyDescent="0.3">
      <c r="A42" s="46">
        <v>2001807328</v>
      </c>
      <c r="B42" s="47">
        <v>8904223818997</v>
      </c>
      <c r="C42" s="48">
        <v>1</v>
      </c>
      <c r="D42" s="12">
        <f>VLOOKUP(A42,'Couriers _Billing '!$B$1:$H$125,4,0)</f>
        <v>335502</v>
      </c>
      <c r="E42" s="12">
        <f>VLOOKUP(B42,'X - SKU record'!$A$2:$B$66,2,0)</f>
        <v>490</v>
      </c>
      <c r="F42" s="12" t="str">
        <f>VLOOKUP(D42,'X -zone record'!$B$1:$D$125,2,0)</f>
        <v>b</v>
      </c>
      <c r="G42" s="35">
        <f t="shared" si="0"/>
        <v>0.49</v>
      </c>
      <c r="H42" s="35">
        <f>IF(F42="a",G42/' Couriers - zone '!$B$2,IF(F42="b",G42/' Couriers - zone '!$B$3,IF(F42="c",G42/' Couriers - zone '!$B$4,IF(F42="d",G42/' Couriers - zone '!$B$5,G42/' Couriers - zone '!$B$6))))</f>
        <v>0.98</v>
      </c>
      <c r="I42">
        <f t="shared" si="1"/>
        <v>1</v>
      </c>
      <c r="J42">
        <f t="shared" si="2"/>
        <v>0.5</v>
      </c>
      <c r="K42">
        <f t="shared" si="3"/>
        <v>1</v>
      </c>
      <c r="L42" s="30">
        <f>IF(F42="a",' Couriers - zone '!$C$2+' Couriers - zone '!$E$2,IF(F42="b",' Couriers - zone '!$C$3+' Couriers - zone '!$E$3,IF(F42="c",' Couriers - zone '!$C$4+' Couriers - zone '!$E$4,IF(F42="d",' Couriers - zone '!$C$5+' Couriers - zone '!$E$5,' Couriers - zone '!$C$6+' Couriers - zone '!$E$6))))</f>
        <v>53.5</v>
      </c>
      <c r="M42" s="30">
        <f>IF(K42&gt;0,IF(F42="a",K42*' Couriers - zone '!$D$2,IF(F42="b",K42*' Couriers - zone '!$D$3,IF(F42="c",K42*' Couriers - zone '!$D$4,IF(F42="d",K42*' Couriers - zone '!$D$5,' Couriers - zone '!$D$6)))),"0")*1</f>
        <v>28.3</v>
      </c>
      <c r="N42" s="30">
        <f>IF(K42&gt;0,IF(F42="a",K42*' Couriers - zone '!$F$2,IF(F42="b",K42*' Couriers - zone '!$F$3,IF(F42="c",K42*' Couriers - zone '!$F$4,IF(F42="d",K42*' Couriers - zone '!$F$5,' Couriers - zone '!$F$6)))),"0")*1</f>
        <v>28.3</v>
      </c>
      <c r="O42" s="30">
        <f t="shared" si="4"/>
        <v>110.1</v>
      </c>
      <c r="P42" s="30">
        <f>VLOOKUP(A42,'Couriers _Billing '!B39:H163,MATCH('Couriers _Billing '!H39,'Couriers _Billing '!B39:H39,0),0)</f>
        <v>224.6</v>
      </c>
      <c r="Q42" s="30">
        <f t="shared" si="5"/>
        <v>-114.5</v>
      </c>
    </row>
    <row r="43" spans="1:17" x14ac:dyDescent="0.3">
      <c r="A43" s="49">
        <v>2001807329</v>
      </c>
      <c r="B43" s="50">
        <v>8904223818706</v>
      </c>
      <c r="C43" s="51">
        <v>1</v>
      </c>
      <c r="D43" s="12">
        <f>VLOOKUP(A43,'Couriers _Billing '!$B$1:$H$125,4,0)</f>
        <v>302039</v>
      </c>
      <c r="E43" s="12">
        <f>VLOOKUP(B43,'X - SKU record'!$A$2:$B$66,2,0)</f>
        <v>127</v>
      </c>
      <c r="F43" s="12" t="str">
        <f>VLOOKUP(D43,'X -zone record'!$B$1:$D$125,2,0)</f>
        <v>b</v>
      </c>
      <c r="G43" s="35">
        <f t="shared" si="0"/>
        <v>0.127</v>
      </c>
      <c r="H43" s="35">
        <f>IF(F43="a",G43/' Couriers - zone '!$B$2,IF(F43="b",G43/' Couriers - zone '!$B$3,IF(F43="c",G43/' Couriers - zone '!$B$4,IF(F43="d",G43/' Couriers - zone '!$B$5,G43/' Couriers - zone '!$B$6))))</f>
        <v>0.254</v>
      </c>
      <c r="I43">
        <f t="shared" si="1"/>
        <v>0.5</v>
      </c>
      <c r="J43">
        <f t="shared" si="2"/>
        <v>0.5</v>
      </c>
      <c r="K43">
        <f t="shared" si="3"/>
        <v>0</v>
      </c>
      <c r="L43" s="30">
        <f>IF(F43="a",' Couriers - zone '!$C$2+' Couriers - zone '!$E$2,IF(F43="b",' Couriers - zone '!$C$3+' Couriers - zone '!$E$3,IF(F43="c",' Couriers - zone '!$C$4+' Couriers - zone '!$E$4,IF(F43="d",' Couriers - zone '!$C$5+' Couriers - zone '!$E$5,' Couriers - zone '!$C$6+' Couriers - zone '!$E$6))))</f>
        <v>53.5</v>
      </c>
      <c r="M43" s="30">
        <f>IF(K43&gt;0,IF(F43="a",K43*' Couriers - zone '!$D$2,IF(F43="b",K43*' Couriers - zone '!$D$3,IF(F43="c",K43*' Couriers - zone '!$D$4,IF(F43="d",K43*' Couriers - zone '!$D$5,' Couriers - zone '!$D$6)))),"0")*1</f>
        <v>0</v>
      </c>
      <c r="N43" s="30">
        <f>IF(K43&gt;0,IF(F43="a",K43*' Couriers - zone '!$F$2,IF(F43="b",K43*' Couriers - zone '!$F$3,IF(F43="c",K43*' Couriers - zone '!$F$4,IF(F43="d",K43*' Couriers - zone '!$F$5,' Couriers - zone '!$F$6)))),"0")*1</f>
        <v>0</v>
      </c>
      <c r="O43" s="30">
        <f t="shared" si="4"/>
        <v>53.5</v>
      </c>
      <c r="P43" s="30">
        <f>VLOOKUP(A43,'Couriers _Billing '!B40:H164,MATCH('Couriers _Billing '!H40,'Couriers _Billing '!B40:H40,0),0)</f>
        <v>90.2</v>
      </c>
      <c r="Q43" s="30">
        <f t="shared" si="5"/>
        <v>-36.700000000000003</v>
      </c>
    </row>
    <row r="44" spans="1:17" x14ac:dyDescent="0.3">
      <c r="A44" s="46">
        <v>2001807362</v>
      </c>
      <c r="B44" s="47">
        <v>8904223819024</v>
      </c>
      <c r="C44" s="48">
        <v>6</v>
      </c>
      <c r="D44" s="12">
        <f>VLOOKUP(A44,'Couriers _Billing '!$B$1:$H$125,4,0)</f>
        <v>452018</v>
      </c>
      <c r="E44" s="12">
        <f>VLOOKUP(B44,'X - SKU record'!$A$2:$B$66,2,0)</f>
        <v>112</v>
      </c>
      <c r="F44" s="12" t="str">
        <f>VLOOKUP(D44,'X -zone record'!$B$1:$D$125,2,0)</f>
        <v>d</v>
      </c>
      <c r="G44" s="35">
        <f t="shared" si="0"/>
        <v>0.67200000000000004</v>
      </c>
      <c r="H44" s="35">
        <f>IF(F44="a",G44/' Couriers - zone '!$B$2,IF(F44="b",G44/' Couriers - zone '!$B$3,IF(F44="c",G44/' Couriers - zone '!$B$4,IF(F44="d",G44/' Couriers - zone '!$B$5,G44/' Couriers - zone '!$B$6))))</f>
        <v>0.53760000000000008</v>
      </c>
      <c r="I44">
        <f t="shared" si="1"/>
        <v>1.25</v>
      </c>
      <c r="J44">
        <f t="shared" si="2"/>
        <v>1.25</v>
      </c>
      <c r="K44">
        <f t="shared" si="3"/>
        <v>0</v>
      </c>
      <c r="L44" s="30">
        <f>IF(F44="a",' Couriers - zone '!$C$2+' Couriers - zone '!$E$2,IF(F44="b",' Couriers - zone '!$C$3+' Couriers - zone '!$E$3,IF(F44="c",' Couriers - zone '!$C$4+' Couriers - zone '!$E$4,IF(F44="d",' Couriers - zone '!$C$5+' Couriers - zone '!$E$5,' Couriers - zone '!$C$6+' Couriers - zone '!$E$6))))</f>
        <v>86.699999999999989</v>
      </c>
      <c r="M44" s="30">
        <f>IF(K44&gt;0,IF(F44="a",K44*' Couriers - zone '!$D$2,IF(F44="b",K44*' Couriers - zone '!$D$3,IF(F44="c",K44*' Couriers - zone '!$D$4,IF(F44="d",K44*' Couriers - zone '!$D$5,' Couriers - zone '!$D$6)))),"0")*1</f>
        <v>0</v>
      </c>
      <c r="N44" s="30">
        <f>IF(K44&gt;0,IF(F44="a",K44*' Couriers - zone '!$F$2,IF(F44="b",K44*' Couriers - zone '!$F$3,IF(F44="c",K44*' Couriers - zone '!$F$4,IF(F44="d",K44*' Couriers - zone '!$F$5,' Couriers - zone '!$F$6)))),"0")*1</f>
        <v>0</v>
      </c>
      <c r="O44" s="30">
        <f t="shared" si="4"/>
        <v>86.699999999999989</v>
      </c>
      <c r="P44" s="30">
        <f>VLOOKUP(A44,'Couriers _Billing '!B41:H165,MATCH('Couriers _Billing '!H41,'Couriers _Billing '!B41:H41,0),0)</f>
        <v>179.8</v>
      </c>
      <c r="Q44" s="30">
        <f t="shared" si="5"/>
        <v>-93.100000000000023</v>
      </c>
    </row>
    <row r="45" spans="1:17" x14ac:dyDescent="0.3">
      <c r="A45" s="49">
        <v>2001807415</v>
      </c>
      <c r="B45" s="50">
        <v>8904223818850</v>
      </c>
      <c r="C45" s="51">
        <v>2</v>
      </c>
      <c r="D45" s="12">
        <f>VLOOKUP(A45,'Couriers _Billing '!$B$1:$H$125,4,0)</f>
        <v>208001</v>
      </c>
      <c r="E45" s="12">
        <f>VLOOKUP(B45,'X - SKU record'!$A$2:$B$66,2,0)</f>
        <v>240</v>
      </c>
      <c r="F45" s="12" t="str">
        <f>VLOOKUP(D45,'X -zone record'!$B$1:$D$125,2,0)</f>
        <v>b</v>
      </c>
      <c r="G45" s="35">
        <f t="shared" si="0"/>
        <v>0.48</v>
      </c>
      <c r="H45" s="35">
        <f>IF(F45="a",G45/' Couriers - zone '!$B$2,IF(F45="b",G45/' Couriers - zone '!$B$3,IF(F45="c",G45/' Couriers - zone '!$B$4,IF(F45="d",G45/' Couriers - zone '!$B$5,G45/' Couriers - zone '!$B$6))))</f>
        <v>0.96</v>
      </c>
      <c r="I45">
        <f t="shared" si="1"/>
        <v>1</v>
      </c>
      <c r="J45">
        <f t="shared" si="2"/>
        <v>0.5</v>
      </c>
      <c r="K45">
        <f t="shared" si="3"/>
        <v>1</v>
      </c>
      <c r="L45" s="30">
        <f>IF(F45="a",' Couriers - zone '!$C$2+' Couriers - zone '!$E$2,IF(F45="b",' Couriers - zone '!$C$3+' Couriers - zone '!$E$3,IF(F45="c",' Couriers - zone '!$C$4+' Couriers - zone '!$E$4,IF(F45="d",' Couriers - zone '!$C$5+' Couriers - zone '!$E$5,' Couriers - zone '!$C$6+' Couriers - zone '!$E$6))))</f>
        <v>53.5</v>
      </c>
      <c r="M45" s="30">
        <f>IF(K45&gt;0,IF(F45="a",K45*' Couriers - zone '!$D$2,IF(F45="b",K45*' Couriers - zone '!$D$3,IF(F45="c",K45*' Couriers - zone '!$D$4,IF(F45="d",K45*' Couriers - zone '!$D$5,' Couriers - zone '!$D$6)))),"0")*1</f>
        <v>28.3</v>
      </c>
      <c r="N45" s="30">
        <f>IF(K45&gt;0,IF(F45="a",K45*' Couriers - zone '!$F$2,IF(F45="b",K45*' Couriers - zone '!$F$3,IF(F45="c",K45*' Couriers - zone '!$F$4,IF(F45="d",K45*' Couriers - zone '!$F$5,' Couriers - zone '!$F$6)))),"0")*1</f>
        <v>28.3</v>
      </c>
      <c r="O45" s="30">
        <f t="shared" si="4"/>
        <v>110.1</v>
      </c>
      <c r="P45" s="30">
        <f>VLOOKUP(A45,'Couriers _Billing '!B42:H166,MATCH('Couriers _Billing '!H42,'Couriers _Billing '!B42:H42,0),0)</f>
        <v>61.3</v>
      </c>
      <c r="Q45" s="30">
        <f t="shared" si="5"/>
        <v>48.8</v>
      </c>
    </row>
    <row r="46" spans="1:17" x14ac:dyDescent="0.3">
      <c r="A46" s="46">
        <v>2001807613</v>
      </c>
      <c r="B46" s="47">
        <v>8904223819147</v>
      </c>
      <c r="C46" s="48">
        <v>1</v>
      </c>
      <c r="D46" s="12">
        <f>VLOOKUP(A46,'Couriers _Billing '!$B$1:$H$125,4,0)</f>
        <v>335803</v>
      </c>
      <c r="E46" s="12">
        <f>VLOOKUP(B46,'X - SKU record'!$A$2:$B$66,2,0)</f>
        <v>240</v>
      </c>
      <c r="F46" s="12" t="str">
        <f>VLOOKUP(D46,'X -zone record'!$B$1:$D$125,2,0)</f>
        <v>b</v>
      </c>
      <c r="G46" s="35">
        <f t="shared" si="0"/>
        <v>0.24</v>
      </c>
      <c r="H46" s="35">
        <f>IF(F46="a",G46/' Couriers - zone '!$B$2,IF(F46="b",G46/' Couriers - zone '!$B$3,IF(F46="c",G46/' Couriers - zone '!$B$4,IF(F46="d",G46/' Couriers - zone '!$B$5,G46/' Couriers - zone '!$B$6))))</f>
        <v>0.48</v>
      </c>
      <c r="I46">
        <f t="shared" si="1"/>
        <v>0.5</v>
      </c>
      <c r="J46">
        <f t="shared" si="2"/>
        <v>0.5</v>
      </c>
      <c r="K46">
        <f t="shared" si="3"/>
        <v>0</v>
      </c>
      <c r="L46" s="30">
        <f>IF(F46="a",' Couriers - zone '!$C$2+' Couriers - zone '!$E$2,IF(F46="b",' Couriers - zone '!$C$3+' Couriers - zone '!$E$3,IF(F46="c",' Couriers - zone '!$C$4+' Couriers - zone '!$E$4,IF(F46="d",' Couriers - zone '!$C$5+' Couriers - zone '!$E$5,' Couriers - zone '!$C$6+' Couriers - zone '!$E$6))))</f>
        <v>53.5</v>
      </c>
      <c r="M46" s="30">
        <f>IF(K46&gt;0,IF(F46="a",K46*' Couriers - zone '!$D$2,IF(F46="b",K46*' Couriers - zone '!$D$3,IF(F46="c",K46*' Couriers - zone '!$D$4,IF(F46="d",K46*' Couriers - zone '!$D$5,' Couriers - zone '!$D$6)))),"0")*1</f>
        <v>0</v>
      </c>
      <c r="N46" s="30">
        <f>IF(K46&gt;0,IF(F46="a",K46*' Couriers - zone '!$F$2,IF(F46="b",K46*' Couriers - zone '!$F$3,IF(F46="c",K46*' Couriers - zone '!$F$4,IF(F46="d",K46*' Couriers - zone '!$F$5,' Couriers - zone '!$F$6)))),"0")*1</f>
        <v>0</v>
      </c>
      <c r="O46" s="30">
        <f t="shared" si="4"/>
        <v>53.5</v>
      </c>
      <c r="P46" s="30">
        <f>VLOOKUP(A46,'Couriers _Billing '!B43:H167,MATCH('Couriers _Billing '!H43,'Couriers _Billing '!B43:H43,0),0)</f>
        <v>135</v>
      </c>
      <c r="Q46" s="30">
        <f t="shared" si="5"/>
        <v>-81.5</v>
      </c>
    </row>
    <row r="47" spans="1:17" x14ac:dyDescent="0.3">
      <c r="A47" s="49">
        <v>2001807785</v>
      </c>
      <c r="B47" s="50">
        <v>8904223818706</v>
      </c>
      <c r="C47" s="51">
        <v>1</v>
      </c>
      <c r="D47" s="12">
        <f>VLOOKUP(A47,'Couriers _Billing '!$B$1:$H$125,4,0)</f>
        <v>306116</v>
      </c>
      <c r="E47" s="12">
        <f>VLOOKUP(B47,'X - SKU record'!$A$2:$B$66,2,0)</f>
        <v>127</v>
      </c>
      <c r="F47" s="12" t="str">
        <f>VLOOKUP(D47,'X -zone record'!$B$1:$D$125,2,0)</f>
        <v>b</v>
      </c>
      <c r="G47" s="35">
        <f t="shared" si="0"/>
        <v>0.127</v>
      </c>
      <c r="H47" s="35">
        <f>IF(F47="a",G47/' Couriers - zone '!$B$2,IF(F47="b",G47/' Couriers - zone '!$B$3,IF(F47="c",G47/' Couriers - zone '!$B$4,IF(F47="d",G47/' Couriers - zone '!$B$5,G47/' Couriers - zone '!$B$6))))</f>
        <v>0.254</v>
      </c>
      <c r="I47">
        <f t="shared" si="1"/>
        <v>0.5</v>
      </c>
      <c r="J47">
        <f t="shared" si="2"/>
        <v>0.5</v>
      </c>
      <c r="K47">
        <f t="shared" si="3"/>
        <v>0</v>
      </c>
      <c r="L47" s="30">
        <f>IF(F47="a",' Couriers - zone '!$C$2+' Couriers - zone '!$E$2,IF(F47="b",' Couriers - zone '!$C$3+' Couriers - zone '!$E$3,IF(F47="c",' Couriers - zone '!$C$4+' Couriers - zone '!$E$4,IF(F47="d",' Couriers - zone '!$C$5+' Couriers - zone '!$E$5,' Couriers - zone '!$C$6+' Couriers - zone '!$E$6))))</f>
        <v>53.5</v>
      </c>
      <c r="M47" s="30">
        <f>IF(K47&gt;0,IF(F47="a",K47*' Couriers - zone '!$D$2,IF(F47="b",K47*' Couriers - zone '!$D$3,IF(F47="c",K47*' Couriers - zone '!$D$4,IF(F47="d",K47*' Couriers - zone '!$D$5,' Couriers - zone '!$D$6)))),"0")*1</f>
        <v>0</v>
      </c>
      <c r="N47" s="30">
        <f>IF(K47&gt;0,IF(F47="a",K47*' Couriers - zone '!$F$2,IF(F47="b",K47*' Couriers - zone '!$F$3,IF(F47="c",K47*' Couriers - zone '!$F$4,IF(F47="d",K47*' Couriers - zone '!$F$5,' Couriers - zone '!$F$6)))),"0")*1</f>
        <v>0</v>
      </c>
      <c r="O47" s="30">
        <f t="shared" si="4"/>
        <v>53.5</v>
      </c>
      <c r="P47" s="30">
        <f>VLOOKUP(A47,'Couriers _Billing '!B44:H168,MATCH('Couriers _Billing '!H44,'Couriers _Billing '!B44:H44,0),0)</f>
        <v>90.2</v>
      </c>
      <c r="Q47" s="30">
        <f t="shared" si="5"/>
        <v>-36.700000000000003</v>
      </c>
    </row>
    <row r="48" spans="1:17" x14ac:dyDescent="0.3">
      <c r="A48" s="46">
        <v>2001807814</v>
      </c>
      <c r="B48" s="47">
        <v>8904223818706</v>
      </c>
      <c r="C48" s="48">
        <v>1</v>
      </c>
      <c r="D48" s="12">
        <f>VLOOKUP(A48,'Couriers _Billing '!$B$1:$H$125,4,0)</f>
        <v>284001</v>
      </c>
      <c r="E48" s="12">
        <f>VLOOKUP(B48,'X - SKU record'!$A$2:$B$66,2,0)</f>
        <v>127</v>
      </c>
      <c r="F48" s="12" t="str">
        <f>VLOOKUP(D48,'X -zone record'!$B$1:$D$125,2,0)</f>
        <v>b</v>
      </c>
      <c r="G48" s="35">
        <f t="shared" si="0"/>
        <v>0.127</v>
      </c>
      <c r="H48" s="35">
        <f>IF(F48="a",G48/' Couriers - zone '!$B$2,IF(F48="b",G48/' Couriers - zone '!$B$3,IF(F48="c",G48/' Couriers - zone '!$B$4,IF(F48="d",G48/' Couriers - zone '!$B$5,G48/' Couriers - zone '!$B$6))))</f>
        <v>0.254</v>
      </c>
      <c r="I48">
        <f t="shared" si="1"/>
        <v>0.5</v>
      </c>
      <c r="J48">
        <f t="shared" si="2"/>
        <v>0.5</v>
      </c>
      <c r="K48">
        <f t="shared" si="3"/>
        <v>0</v>
      </c>
      <c r="L48" s="30">
        <f>IF(F48="a",' Couriers - zone '!$C$2+' Couriers - zone '!$E$2,IF(F48="b",' Couriers - zone '!$C$3+' Couriers - zone '!$E$3,IF(F48="c",' Couriers - zone '!$C$4+' Couriers - zone '!$E$4,IF(F48="d",' Couriers - zone '!$C$5+' Couriers - zone '!$E$5,' Couriers - zone '!$C$6+' Couriers - zone '!$E$6))))</f>
        <v>53.5</v>
      </c>
      <c r="M48" s="30">
        <f>IF(K48&gt;0,IF(F48="a",K48*' Couriers - zone '!$D$2,IF(F48="b",K48*' Couriers - zone '!$D$3,IF(F48="c",K48*' Couriers - zone '!$D$4,IF(F48="d",K48*' Couriers - zone '!$D$5,' Couriers - zone '!$D$6)))),"0")*1</f>
        <v>0</v>
      </c>
      <c r="N48" s="30">
        <f>IF(K48&gt;0,IF(F48="a",K48*' Couriers - zone '!$F$2,IF(F48="b",K48*' Couriers - zone '!$F$3,IF(F48="c",K48*' Couriers - zone '!$F$4,IF(F48="d",K48*' Couriers - zone '!$F$5,' Couriers - zone '!$F$6)))),"0")*1</f>
        <v>0</v>
      </c>
      <c r="O48" s="30">
        <f t="shared" si="4"/>
        <v>53.5</v>
      </c>
      <c r="P48" s="30">
        <f>VLOOKUP(A48,'Couriers _Billing '!B45:H169,MATCH('Couriers _Billing '!H45,'Couriers _Billing '!B45:H45,0),0)</f>
        <v>61.3</v>
      </c>
      <c r="Q48" s="30">
        <f t="shared" si="5"/>
        <v>-7.7999999999999972</v>
      </c>
    </row>
    <row r="49" spans="1:17" x14ac:dyDescent="0.3">
      <c r="A49" s="49">
        <v>2001807852</v>
      </c>
      <c r="B49" s="50">
        <v>8904223818706</v>
      </c>
      <c r="C49" s="51">
        <v>1</v>
      </c>
      <c r="D49" s="12">
        <f>VLOOKUP(A49,'Couriers _Billing '!$B$1:$H$125,4,0)</f>
        <v>311001</v>
      </c>
      <c r="E49" s="12">
        <f>VLOOKUP(B49,'X - SKU record'!$A$2:$B$66,2,0)</f>
        <v>127</v>
      </c>
      <c r="F49" s="12" t="str">
        <f>VLOOKUP(D49,'X -zone record'!$B$1:$D$125,2,0)</f>
        <v>b</v>
      </c>
      <c r="G49" s="35">
        <f t="shared" si="0"/>
        <v>0.127</v>
      </c>
      <c r="H49" s="35">
        <f>IF(F49="a",G49/' Couriers - zone '!$B$2,IF(F49="b",G49/' Couriers - zone '!$B$3,IF(F49="c",G49/' Couriers - zone '!$B$4,IF(F49="d",G49/' Couriers - zone '!$B$5,G49/' Couriers - zone '!$B$6))))</f>
        <v>0.254</v>
      </c>
      <c r="I49">
        <f t="shared" si="1"/>
        <v>0.5</v>
      </c>
      <c r="J49">
        <f t="shared" si="2"/>
        <v>0.5</v>
      </c>
      <c r="K49">
        <f t="shared" si="3"/>
        <v>0</v>
      </c>
      <c r="L49" s="30">
        <f>IF(F49="a",' Couriers - zone '!$C$2+' Couriers - zone '!$E$2,IF(F49="b",' Couriers - zone '!$C$3+' Couriers - zone '!$E$3,IF(F49="c",' Couriers - zone '!$C$4+' Couriers - zone '!$E$4,IF(F49="d",' Couriers - zone '!$C$5+' Couriers - zone '!$E$5,' Couriers - zone '!$C$6+' Couriers - zone '!$E$6))))</f>
        <v>53.5</v>
      </c>
      <c r="M49" s="30">
        <f>IF(K49&gt;0,IF(F49="a",K49*' Couriers - zone '!$D$2,IF(F49="b",K49*' Couriers - zone '!$D$3,IF(F49="c",K49*' Couriers - zone '!$D$4,IF(F49="d",K49*' Couriers - zone '!$D$5,' Couriers - zone '!$D$6)))),"0")*1</f>
        <v>0</v>
      </c>
      <c r="N49" s="30">
        <f>IF(K49&gt;0,IF(F49="a",K49*' Couriers - zone '!$F$2,IF(F49="b",K49*' Couriers - zone '!$F$3,IF(F49="c",K49*' Couriers - zone '!$F$4,IF(F49="d",K49*' Couriers - zone '!$F$5,' Couriers - zone '!$F$6)))),"0")*1</f>
        <v>0</v>
      </c>
      <c r="O49" s="30">
        <f t="shared" si="4"/>
        <v>53.5</v>
      </c>
      <c r="P49" s="30">
        <f>VLOOKUP(A49,'Couriers _Billing '!B46:H170,MATCH('Couriers _Billing '!H46,'Couriers _Billing '!B46:H46,0),0)</f>
        <v>90.2</v>
      </c>
      <c r="Q49" s="30">
        <f t="shared" si="5"/>
        <v>-36.700000000000003</v>
      </c>
    </row>
    <row r="50" spans="1:17" x14ac:dyDescent="0.3">
      <c r="A50" s="46">
        <v>2001807930</v>
      </c>
      <c r="B50" s="47">
        <v>8904223819468</v>
      </c>
      <c r="C50" s="48">
        <v>1</v>
      </c>
      <c r="D50" s="12">
        <f>VLOOKUP(A50,'Couriers _Billing '!$B$1:$H$125,4,0)</f>
        <v>845438</v>
      </c>
      <c r="E50" s="12">
        <f>VLOOKUP(B50,'X - SKU record'!$A$2:$B$66,2,0)</f>
        <v>240</v>
      </c>
      <c r="F50" s="12" t="str">
        <f>VLOOKUP(D50,'X -zone record'!$B$1:$D$125,2,0)</f>
        <v>d</v>
      </c>
      <c r="G50" s="35">
        <f t="shared" si="0"/>
        <v>0.24</v>
      </c>
      <c r="H50" s="35">
        <f>IF(F50="a",G50/' Couriers - zone '!$B$2,IF(F50="b",G50/' Couriers - zone '!$B$3,IF(F50="c",G50/' Couriers - zone '!$B$4,IF(F50="d",G50/' Couriers - zone '!$B$5,G50/' Couriers - zone '!$B$6))))</f>
        <v>0.192</v>
      </c>
      <c r="I50">
        <f t="shared" si="1"/>
        <v>1.25</v>
      </c>
      <c r="J50">
        <f t="shared" si="2"/>
        <v>1.25</v>
      </c>
      <c r="K50">
        <f t="shared" si="3"/>
        <v>0</v>
      </c>
      <c r="L50" s="30">
        <f>IF(F50="a",' Couriers - zone '!$C$2+' Couriers - zone '!$E$2,IF(F50="b",' Couriers - zone '!$C$3+' Couriers - zone '!$E$3,IF(F50="c",' Couriers - zone '!$C$4+' Couriers - zone '!$E$4,IF(F50="d",' Couriers - zone '!$C$5+' Couriers - zone '!$E$5,' Couriers - zone '!$C$6+' Couriers - zone '!$E$6))))</f>
        <v>86.699999999999989</v>
      </c>
      <c r="M50" s="30">
        <f>IF(K50&gt;0,IF(F50="a",K50*' Couriers - zone '!$D$2,IF(F50="b",K50*' Couriers - zone '!$D$3,IF(F50="c",K50*' Couriers - zone '!$D$4,IF(F50="d",K50*' Couriers - zone '!$D$5,' Couriers - zone '!$D$6)))),"0")*1</f>
        <v>0</v>
      </c>
      <c r="N50" s="30">
        <f>IF(K50&gt;0,IF(F50="a",K50*' Couriers - zone '!$F$2,IF(F50="b",K50*' Couriers - zone '!$F$3,IF(F50="c",K50*' Couriers - zone '!$F$4,IF(F50="d",K50*' Couriers - zone '!$F$5,' Couriers - zone '!$F$6)))),"0")*1</f>
        <v>0</v>
      </c>
      <c r="O50" s="30">
        <f t="shared" si="4"/>
        <v>86.699999999999989</v>
      </c>
      <c r="P50" s="30">
        <f>VLOOKUP(A50,'Couriers _Billing '!B47:H171,MATCH('Couriers _Billing '!H47,'Couriers _Billing '!B47:H47,0),0)</f>
        <v>45.4</v>
      </c>
      <c r="Q50" s="30">
        <f t="shared" si="5"/>
        <v>41.29999999999999</v>
      </c>
    </row>
    <row r="51" spans="1:17" x14ac:dyDescent="0.3">
      <c r="A51" s="49">
        <v>2001807931</v>
      </c>
      <c r="B51" s="50">
        <v>8904223818706</v>
      </c>
      <c r="C51" s="51">
        <v>1</v>
      </c>
      <c r="D51" s="12">
        <f>VLOOKUP(A51,'Couriers _Billing '!$B$1:$H$125,4,0)</f>
        <v>441601</v>
      </c>
      <c r="E51" s="12">
        <f>VLOOKUP(B51,'X - SKU record'!$A$2:$B$66,2,0)</f>
        <v>127</v>
      </c>
      <c r="F51" s="12" t="str">
        <f>VLOOKUP(D51,'X -zone record'!$B$1:$D$125,2,0)</f>
        <v>d</v>
      </c>
      <c r="G51" s="35">
        <f t="shared" si="0"/>
        <v>0.127</v>
      </c>
      <c r="H51" s="35">
        <f>IF(F51="a",G51/' Couriers - zone '!$B$2,IF(F51="b",G51/' Couriers - zone '!$B$3,IF(F51="c",G51/' Couriers - zone '!$B$4,IF(F51="d",G51/' Couriers - zone '!$B$5,G51/' Couriers - zone '!$B$6))))</f>
        <v>0.1016</v>
      </c>
      <c r="I51">
        <f t="shared" si="1"/>
        <v>1.25</v>
      </c>
      <c r="J51">
        <f t="shared" si="2"/>
        <v>1.25</v>
      </c>
      <c r="K51">
        <f t="shared" si="3"/>
        <v>0</v>
      </c>
      <c r="L51" s="30">
        <f>IF(F51="a",' Couriers - zone '!$C$2+' Couriers - zone '!$E$2,IF(F51="b",' Couriers - zone '!$C$3+' Couriers - zone '!$E$3,IF(F51="c",' Couriers - zone '!$C$4+' Couriers - zone '!$E$4,IF(F51="d",' Couriers - zone '!$C$5+' Couriers - zone '!$E$5,' Couriers - zone '!$C$6+' Couriers - zone '!$E$6))))</f>
        <v>86.699999999999989</v>
      </c>
      <c r="M51" s="30">
        <f>IF(K51&gt;0,IF(F51="a",K51*' Couriers - zone '!$D$2,IF(F51="b",K51*' Couriers - zone '!$D$3,IF(F51="c",K51*' Couriers - zone '!$D$4,IF(F51="d",K51*' Couriers - zone '!$D$5,' Couriers - zone '!$D$6)))),"0")*1</f>
        <v>0</v>
      </c>
      <c r="N51" s="30">
        <f>IF(K51&gt;0,IF(F51="a",K51*' Couriers - zone '!$F$2,IF(F51="b",K51*' Couriers - zone '!$F$3,IF(F51="c",K51*' Couriers - zone '!$F$4,IF(F51="d",K51*' Couriers - zone '!$F$5,' Couriers - zone '!$F$6)))),"0")*1</f>
        <v>0</v>
      </c>
      <c r="O51" s="30">
        <f t="shared" si="4"/>
        <v>86.699999999999989</v>
      </c>
      <c r="P51" s="30">
        <f>VLOOKUP(A51,'Couriers _Billing '!B48:H172,MATCH('Couriers _Billing '!H48,'Couriers _Billing '!B48:H48,0),0)</f>
        <v>90.2</v>
      </c>
      <c r="Q51" s="30">
        <f t="shared" si="5"/>
        <v>-3.5000000000000142</v>
      </c>
    </row>
    <row r="52" spans="1:17" x14ac:dyDescent="0.3">
      <c r="A52" s="46">
        <v>2001807956</v>
      </c>
      <c r="B52" s="47">
        <v>8904223818942</v>
      </c>
      <c r="C52" s="48">
        <v>1</v>
      </c>
      <c r="D52" s="12">
        <f>VLOOKUP(A52,'Couriers _Billing '!$B$1:$H$125,4,0)</f>
        <v>248006</v>
      </c>
      <c r="E52" s="12">
        <f>VLOOKUP(B52,'X - SKU record'!$A$2:$B$66,2,0)</f>
        <v>133</v>
      </c>
      <c r="F52" s="12" t="str">
        <f>VLOOKUP(D52,'X -zone record'!$B$1:$D$125,2,0)</f>
        <v>b</v>
      </c>
      <c r="G52" s="35">
        <f t="shared" si="0"/>
        <v>0.13300000000000001</v>
      </c>
      <c r="H52" s="35">
        <f>IF(F52="a",G52/' Couriers - zone '!$B$2,IF(F52="b",G52/' Couriers - zone '!$B$3,IF(F52="c",G52/' Couriers - zone '!$B$4,IF(F52="d",G52/' Couriers - zone '!$B$5,G52/' Couriers - zone '!$B$6))))</f>
        <v>0.26600000000000001</v>
      </c>
      <c r="I52">
        <f t="shared" si="1"/>
        <v>0.5</v>
      </c>
      <c r="J52">
        <f t="shared" si="2"/>
        <v>0.5</v>
      </c>
      <c r="K52">
        <f t="shared" si="3"/>
        <v>0</v>
      </c>
      <c r="L52" s="30">
        <f>IF(F52="a",' Couriers - zone '!$C$2+' Couriers - zone '!$E$2,IF(F52="b",' Couriers - zone '!$C$3+' Couriers - zone '!$E$3,IF(F52="c",' Couriers - zone '!$C$4+' Couriers - zone '!$E$4,IF(F52="d",' Couriers - zone '!$C$5+' Couriers - zone '!$E$5,' Couriers - zone '!$C$6+' Couriers - zone '!$E$6))))</f>
        <v>53.5</v>
      </c>
      <c r="M52" s="30">
        <f>IF(K52&gt;0,IF(F52="a",K52*' Couriers - zone '!$D$2,IF(F52="b",K52*' Couriers - zone '!$D$3,IF(F52="c",K52*' Couriers - zone '!$D$4,IF(F52="d",K52*' Couriers - zone '!$D$5,' Couriers - zone '!$D$6)))),"0")*1</f>
        <v>0</v>
      </c>
      <c r="N52" s="30">
        <f>IF(K52&gt;0,IF(F52="a",K52*' Couriers - zone '!$F$2,IF(F52="b",K52*' Couriers - zone '!$F$3,IF(F52="c",K52*' Couriers - zone '!$F$4,IF(F52="d",K52*' Couriers - zone '!$F$5,' Couriers - zone '!$F$6)))),"0")*1</f>
        <v>0</v>
      </c>
      <c r="O52" s="30">
        <f t="shared" si="4"/>
        <v>53.5</v>
      </c>
      <c r="P52" s="30">
        <f>VLOOKUP(A52,'Couriers _Billing '!B49:H173,MATCH('Couriers _Billing '!H49,'Couriers _Billing '!B49:H49,0),0)</f>
        <v>89.6</v>
      </c>
      <c r="Q52" s="30">
        <f t="shared" si="5"/>
        <v>-36.099999999999994</v>
      </c>
    </row>
    <row r="53" spans="1:17" x14ac:dyDescent="0.3">
      <c r="A53" s="46">
        <v>2001807960</v>
      </c>
      <c r="B53" s="47">
        <v>8904223819147</v>
      </c>
      <c r="C53" s="48">
        <v>1</v>
      </c>
      <c r="D53" s="12">
        <f>VLOOKUP(A53,'Couriers _Billing '!$B$1:$H$125,4,0)</f>
        <v>485001</v>
      </c>
      <c r="E53" s="12">
        <f>VLOOKUP(B53,'X - SKU record'!$A$2:$B$66,2,0)</f>
        <v>240</v>
      </c>
      <c r="F53" s="12" t="str">
        <f>VLOOKUP(D53,'X -zone record'!$B$1:$D$125,2,0)</f>
        <v>d</v>
      </c>
      <c r="G53" s="35">
        <f t="shared" si="0"/>
        <v>0.24</v>
      </c>
      <c r="H53" s="35">
        <f>IF(F53="a",G53/' Couriers - zone '!$B$2,IF(F53="b",G53/' Couriers - zone '!$B$3,IF(F53="c",G53/' Couriers - zone '!$B$4,IF(F53="d",G53/' Couriers - zone '!$B$5,G53/' Couriers - zone '!$B$6))))</f>
        <v>0.192</v>
      </c>
      <c r="I53">
        <f t="shared" si="1"/>
        <v>1.25</v>
      </c>
      <c r="J53">
        <f t="shared" si="2"/>
        <v>1.25</v>
      </c>
      <c r="K53">
        <f t="shared" si="3"/>
        <v>0</v>
      </c>
      <c r="L53" s="30">
        <f>IF(F53="a",' Couriers - zone '!$C$2+' Couriers - zone '!$E$2,IF(F53="b",' Couriers - zone '!$C$3+' Couriers - zone '!$E$3,IF(F53="c",' Couriers - zone '!$C$4+' Couriers - zone '!$E$4,IF(F53="d",' Couriers - zone '!$C$5+' Couriers - zone '!$E$5,' Couriers - zone '!$C$6+' Couriers - zone '!$E$6))))</f>
        <v>86.699999999999989</v>
      </c>
      <c r="M53" s="30">
        <f>IF(K53&gt;0,IF(F53="a",K53*' Couriers - zone '!$D$2,IF(F53="b",K53*' Couriers - zone '!$D$3,IF(F53="c",K53*' Couriers - zone '!$D$4,IF(F53="d",K53*' Couriers - zone '!$D$5,' Couriers - zone '!$D$6)))),"0")*1</f>
        <v>0</v>
      </c>
      <c r="N53" s="30">
        <f>IF(K53&gt;0,IF(F53="a",K53*' Couriers - zone '!$F$2,IF(F53="b",K53*' Couriers - zone '!$F$3,IF(F53="c",K53*' Couriers - zone '!$F$4,IF(F53="d",K53*' Couriers - zone '!$F$5,' Couriers - zone '!$F$6)))),"0")*1</f>
        <v>0</v>
      </c>
      <c r="O53" s="30">
        <f t="shared" si="4"/>
        <v>86.699999999999989</v>
      </c>
      <c r="P53" s="30">
        <f>VLOOKUP(A53,'Couriers _Billing '!B50:H174,MATCH('Couriers _Billing '!H50,'Couriers _Billing '!B50:H50,0),0)</f>
        <v>90.2</v>
      </c>
      <c r="Q53" s="30">
        <f t="shared" si="5"/>
        <v>-3.5000000000000142</v>
      </c>
    </row>
    <row r="54" spans="1:17" x14ac:dyDescent="0.3">
      <c r="A54" s="46">
        <v>2001807970</v>
      </c>
      <c r="B54" s="47">
        <v>8904223819321</v>
      </c>
      <c r="C54" s="48">
        <v>1</v>
      </c>
      <c r="D54" s="12">
        <f>VLOOKUP(A54,'Couriers _Billing '!$B$1:$H$125,4,0)</f>
        <v>302019</v>
      </c>
      <c r="E54" s="12">
        <f>VLOOKUP(B54,'X - SKU record'!$A$2:$B$66,2,0)</f>
        <v>600</v>
      </c>
      <c r="F54" s="12" t="str">
        <f>VLOOKUP(D54,'X -zone record'!$B$1:$D$125,2,0)</f>
        <v>b</v>
      </c>
      <c r="G54" s="35">
        <f t="shared" si="0"/>
        <v>0.6</v>
      </c>
      <c r="H54" s="35">
        <f>IF(F54="a",G54/' Couriers - zone '!$B$2,IF(F54="b",G54/' Couriers - zone '!$B$3,IF(F54="c",G54/' Couriers - zone '!$B$4,IF(F54="d",G54/' Couriers - zone '!$B$5,G54/' Couriers - zone '!$B$6))))</f>
        <v>1.2</v>
      </c>
      <c r="I54">
        <f t="shared" si="1"/>
        <v>1.5</v>
      </c>
      <c r="J54">
        <f t="shared" si="2"/>
        <v>0.5</v>
      </c>
      <c r="K54">
        <f t="shared" si="3"/>
        <v>2</v>
      </c>
      <c r="L54" s="30">
        <f>IF(F54="a",' Couriers - zone '!$C$2+' Couriers - zone '!$E$2,IF(F54="b",' Couriers - zone '!$C$3+' Couriers - zone '!$E$3,IF(F54="c",' Couriers - zone '!$C$4+' Couriers - zone '!$E$4,IF(F54="d",' Couriers - zone '!$C$5+' Couriers - zone '!$E$5,' Couriers - zone '!$C$6+' Couriers - zone '!$E$6))))</f>
        <v>53.5</v>
      </c>
      <c r="M54" s="30">
        <f>IF(K54&gt;0,IF(F54="a",K54*' Couriers - zone '!$D$2,IF(F54="b",K54*' Couriers - zone '!$D$3,IF(F54="c",K54*' Couriers - zone '!$D$4,IF(F54="d",K54*' Couriers - zone '!$D$5,' Couriers - zone '!$D$6)))),"0")*1</f>
        <v>56.6</v>
      </c>
      <c r="N54" s="30">
        <f>IF(K54&gt;0,IF(F54="a",K54*' Couriers - zone '!$F$2,IF(F54="b",K54*' Couriers - zone '!$F$3,IF(F54="c",K54*' Couriers - zone '!$F$4,IF(F54="d",K54*' Couriers - zone '!$F$5,' Couriers - zone '!$F$6)))),"0")*1</f>
        <v>56.6</v>
      </c>
      <c r="O54" s="30">
        <f t="shared" si="4"/>
        <v>166.7</v>
      </c>
      <c r="P54" s="30">
        <f>VLOOKUP(A54,'Couriers _Billing '!B51:H175,MATCH('Couriers _Billing '!H51,'Couriers _Billing '!B51:H51,0),0)</f>
        <v>403.8</v>
      </c>
      <c r="Q54" s="30">
        <f t="shared" si="5"/>
        <v>-237.10000000000002</v>
      </c>
    </row>
    <row r="55" spans="1:17" x14ac:dyDescent="0.3">
      <c r="A55" s="46">
        <v>2001807976</v>
      </c>
      <c r="B55" s="47">
        <v>8904223818669</v>
      </c>
      <c r="C55" s="48">
        <v>1</v>
      </c>
      <c r="D55" s="12">
        <f>VLOOKUP(A55,'Couriers _Billing '!$B$1:$H$125,4,0)</f>
        <v>400705</v>
      </c>
      <c r="E55" s="12">
        <f>VLOOKUP(B55,'X - SKU record'!$A$2:$B$66,2,0)</f>
        <v>240</v>
      </c>
      <c r="F55" s="12" t="str">
        <f>VLOOKUP(D55,'X -zone record'!$B$1:$D$125,2,0)</f>
        <v>d</v>
      </c>
      <c r="G55" s="35">
        <f t="shared" si="0"/>
        <v>0.24</v>
      </c>
      <c r="H55" s="35">
        <f>IF(F55="a",G55/' Couriers - zone '!$B$2,IF(F55="b",G55/' Couriers - zone '!$B$3,IF(F55="c",G55/' Couriers - zone '!$B$4,IF(F55="d",G55/' Couriers - zone '!$B$5,G55/' Couriers - zone '!$B$6))))</f>
        <v>0.192</v>
      </c>
      <c r="I55">
        <f t="shared" si="1"/>
        <v>1.25</v>
      </c>
      <c r="J55">
        <f t="shared" si="2"/>
        <v>1.25</v>
      </c>
      <c r="K55">
        <f t="shared" si="3"/>
        <v>0</v>
      </c>
      <c r="L55" s="30">
        <f>IF(F55="a",' Couriers - zone '!$C$2+' Couriers - zone '!$E$2,IF(F55="b",' Couriers - zone '!$C$3+' Couriers - zone '!$E$3,IF(F55="c",' Couriers - zone '!$C$4+' Couriers - zone '!$E$4,IF(F55="d",' Couriers - zone '!$C$5+' Couriers - zone '!$E$5,' Couriers - zone '!$C$6+' Couriers - zone '!$E$6))))</f>
        <v>86.699999999999989</v>
      </c>
      <c r="M55" s="30">
        <f>IF(K55&gt;0,IF(F55="a",K55*' Couriers - zone '!$D$2,IF(F55="b",K55*' Couriers - zone '!$D$3,IF(F55="c",K55*' Couriers - zone '!$D$4,IF(F55="d",K55*' Couriers - zone '!$D$5,' Couriers - zone '!$D$6)))),"0")*1</f>
        <v>0</v>
      </c>
      <c r="N55" s="30">
        <f>IF(K55&gt;0,IF(F55="a",K55*' Couriers - zone '!$F$2,IF(F55="b",K55*' Couriers - zone '!$F$3,IF(F55="c",K55*' Couriers - zone '!$F$4,IF(F55="d",K55*' Couriers - zone '!$F$5,' Couriers - zone '!$F$6)))),"0")*1</f>
        <v>0</v>
      </c>
      <c r="O55" s="30">
        <f t="shared" si="4"/>
        <v>86.699999999999989</v>
      </c>
      <c r="P55" s="30">
        <f>VLOOKUP(A55,'Couriers _Billing '!B52:H176,MATCH('Couriers _Billing '!H52,'Couriers _Billing '!B52:H52,0),0)</f>
        <v>172.8</v>
      </c>
      <c r="Q55" s="30">
        <f t="shared" si="5"/>
        <v>-86.100000000000023</v>
      </c>
    </row>
    <row r="56" spans="1:17" x14ac:dyDescent="0.3">
      <c r="A56" s="46">
        <v>2001807981</v>
      </c>
      <c r="B56" s="47">
        <v>8904223818706</v>
      </c>
      <c r="C56" s="48">
        <v>1</v>
      </c>
      <c r="D56" s="12">
        <f>VLOOKUP(A56,'Couriers _Billing '!$B$1:$H$125,4,0)</f>
        <v>332715</v>
      </c>
      <c r="E56" s="12">
        <f>VLOOKUP(B56,'X - SKU record'!$A$2:$B$66,2,0)</f>
        <v>127</v>
      </c>
      <c r="F56" s="12" t="str">
        <f>VLOOKUP(D56,'X -zone record'!$B$1:$D$125,2,0)</f>
        <v>b</v>
      </c>
      <c r="G56" s="35">
        <f t="shared" si="0"/>
        <v>0.127</v>
      </c>
      <c r="H56" s="35">
        <f>IF(F56="a",G56/' Couriers - zone '!$B$2,IF(F56="b",G56/' Couriers - zone '!$B$3,IF(F56="c",G56/' Couriers - zone '!$B$4,IF(F56="d",G56/' Couriers - zone '!$B$5,G56/' Couriers - zone '!$B$6))))</f>
        <v>0.254</v>
      </c>
      <c r="I56">
        <f t="shared" si="1"/>
        <v>0.5</v>
      </c>
      <c r="J56">
        <f t="shared" si="2"/>
        <v>0.5</v>
      </c>
      <c r="K56">
        <f t="shared" si="3"/>
        <v>0</v>
      </c>
      <c r="L56" s="30">
        <f>IF(F56="a",' Couriers - zone '!$C$2+' Couriers - zone '!$E$2,IF(F56="b",' Couriers - zone '!$C$3+' Couriers - zone '!$E$3,IF(F56="c",' Couriers - zone '!$C$4+' Couriers - zone '!$E$4,IF(F56="d",' Couriers - zone '!$C$5+' Couriers - zone '!$E$5,' Couriers - zone '!$C$6+' Couriers - zone '!$E$6))))</f>
        <v>53.5</v>
      </c>
      <c r="M56" s="30">
        <f>IF(K56&gt;0,IF(F56="a",K56*' Couriers - zone '!$D$2,IF(F56="b",K56*' Couriers - zone '!$D$3,IF(F56="c",K56*' Couriers - zone '!$D$4,IF(F56="d",K56*' Couriers - zone '!$D$5,' Couriers - zone '!$D$6)))),"0")*1</f>
        <v>0</v>
      </c>
      <c r="N56" s="30">
        <f>IF(K56&gt;0,IF(F56="a",K56*' Couriers - zone '!$F$2,IF(F56="b",K56*' Couriers - zone '!$F$3,IF(F56="c",K56*' Couriers - zone '!$F$4,IF(F56="d",K56*' Couriers - zone '!$F$5,' Couriers - zone '!$F$6)))),"0")*1</f>
        <v>0</v>
      </c>
      <c r="O56" s="30">
        <f t="shared" si="4"/>
        <v>53.5</v>
      </c>
      <c r="P56" s="30">
        <f>VLOOKUP(A56,'Couriers _Billing '!B53:H177,MATCH('Couriers _Billing '!H53,'Couriers _Billing '!B53:H53,0),0)</f>
        <v>45.4</v>
      </c>
      <c r="Q56" s="30">
        <f t="shared" si="5"/>
        <v>8.1000000000000014</v>
      </c>
    </row>
    <row r="57" spans="1:17" x14ac:dyDescent="0.3">
      <c r="A57" s="49">
        <v>2001808102</v>
      </c>
      <c r="B57" s="50">
        <v>8904223819024</v>
      </c>
      <c r="C57" s="51">
        <v>2</v>
      </c>
      <c r="D57" s="12">
        <f>VLOOKUP(A57,'Couriers _Billing '!$B$1:$H$125,4,0)</f>
        <v>463106</v>
      </c>
      <c r="E57" s="12">
        <f>VLOOKUP(B57,'X - SKU record'!$A$2:$B$66,2,0)</f>
        <v>112</v>
      </c>
      <c r="F57" s="12" t="str">
        <f>VLOOKUP(D57,'X -zone record'!$B$1:$D$125,2,0)</f>
        <v>d</v>
      </c>
      <c r="G57" s="35">
        <f t="shared" si="0"/>
        <v>0.224</v>
      </c>
      <c r="H57" s="35">
        <f>IF(F57="a",G57/' Couriers - zone '!$B$2,IF(F57="b",G57/' Couriers - zone '!$B$3,IF(F57="c",G57/' Couriers - zone '!$B$4,IF(F57="d",G57/' Couriers - zone '!$B$5,G57/' Couriers - zone '!$B$6))))</f>
        <v>0.1792</v>
      </c>
      <c r="I57">
        <f t="shared" si="1"/>
        <v>1.25</v>
      </c>
      <c r="J57">
        <f t="shared" si="2"/>
        <v>1.25</v>
      </c>
      <c r="K57">
        <f t="shared" si="3"/>
        <v>0</v>
      </c>
      <c r="L57" s="30">
        <f>IF(F57="a",' Couriers - zone '!$C$2+' Couriers - zone '!$E$2,IF(F57="b",' Couriers - zone '!$C$3+' Couriers - zone '!$E$3,IF(F57="c",' Couriers - zone '!$C$4+' Couriers - zone '!$E$4,IF(F57="d",' Couriers - zone '!$C$5+' Couriers - zone '!$E$5,' Couriers - zone '!$C$6+' Couriers - zone '!$E$6))))</f>
        <v>86.699999999999989</v>
      </c>
      <c r="M57" s="30">
        <f>IF(K57&gt;0,IF(F57="a",K57*' Couriers - zone '!$D$2,IF(F57="b",K57*' Couriers - zone '!$D$3,IF(F57="c",K57*' Couriers - zone '!$D$4,IF(F57="d",K57*' Couriers - zone '!$D$5,' Couriers - zone '!$D$6)))),"0")*1</f>
        <v>0</v>
      </c>
      <c r="N57" s="30">
        <f>IF(K57&gt;0,IF(F57="a",K57*' Couriers - zone '!$F$2,IF(F57="b",K57*' Couriers - zone '!$F$3,IF(F57="c",K57*' Couriers - zone '!$F$4,IF(F57="d",K57*' Couriers - zone '!$F$5,' Couriers - zone '!$F$6)))),"0")*1</f>
        <v>0</v>
      </c>
      <c r="O57" s="30">
        <f t="shared" si="4"/>
        <v>86.699999999999989</v>
      </c>
      <c r="P57" s="30">
        <f>VLOOKUP(A57,'Couriers _Billing '!B54:H178,MATCH('Couriers _Billing '!H54,'Couriers _Billing '!B54:H54,0),0)</f>
        <v>135</v>
      </c>
      <c r="Q57" s="30">
        <f t="shared" si="5"/>
        <v>-48.300000000000011</v>
      </c>
    </row>
    <row r="58" spans="1:17" x14ac:dyDescent="0.3">
      <c r="A58" s="49">
        <v>2001808118</v>
      </c>
      <c r="B58" s="50">
        <v>8904223815859</v>
      </c>
      <c r="C58" s="51">
        <v>1</v>
      </c>
      <c r="D58" s="12">
        <f>VLOOKUP(A58,'Couriers _Billing '!$B$1:$H$125,4,0)</f>
        <v>140301</v>
      </c>
      <c r="E58" s="12">
        <f>VLOOKUP(B58,'X - SKU record'!$A$2:$B$66,2,0)</f>
        <v>165</v>
      </c>
      <c r="F58" s="12" t="str">
        <f>VLOOKUP(D58,'X -zone record'!$B$1:$D$125,2,0)</f>
        <v>b</v>
      </c>
      <c r="G58" s="35">
        <f t="shared" si="0"/>
        <v>0.16500000000000001</v>
      </c>
      <c r="H58" s="35">
        <f>IF(F58="a",G58/' Couriers - zone '!$B$2,IF(F58="b",G58/' Couriers - zone '!$B$3,IF(F58="c",G58/' Couriers - zone '!$B$4,IF(F58="d",G58/' Couriers - zone '!$B$5,G58/' Couriers - zone '!$B$6))))</f>
        <v>0.33</v>
      </c>
      <c r="I58">
        <f t="shared" si="1"/>
        <v>0.5</v>
      </c>
      <c r="J58">
        <f t="shared" si="2"/>
        <v>0.5</v>
      </c>
      <c r="K58">
        <f t="shared" si="3"/>
        <v>0</v>
      </c>
      <c r="L58" s="30">
        <f>IF(F58="a",' Couriers - zone '!$C$2+' Couriers - zone '!$E$2,IF(F58="b",' Couriers - zone '!$C$3+' Couriers - zone '!$E$3,IF(F58="c",' Couriers - zone '!$C$4+' Couriers - zone '!$E$4,IF(F58="d",' Couriers - zone '!$C$5+' Couriers - zone '!$E$5,' Couriers - zone '!$C$6+' Couriers - zone '!$E$6))))</f>
        <v>53.5</v>
      </c>
      <c r="M58" s="30">
        <f>IF(K58&gt;0,IF(F58="a",K58*' Couriers - zone '!$D$2,IF(F58="b",K58*' Couriers - zone '!$D$3,IF(F58="c",K58*' Couriers - zone '!$D$4,IF(F58="d",K58*' Couriers - zone '!$D$5,' Couriers - zone '!$D$6)))),"0")*1</f>
        <v>0</v>
      </c>
      <c r="N58" s="30">
        <f>IF(K58&gt;0,IF(F58="a",K58*' Couriers - zone '!$F$2,IF(F58="b",K58*' Couriers - zone '!$F$3,IF(F58="c",K58*' Couriers - zone '!$F$4,IF(F58="d",K58*' Couriers - zone '!$F$5,' Couriers - zone '!$F$6)))),"0")*1</f>
        <v>0</v>
      </c>
      <c r="O58" s="30">
        <f t="shared" si="4"/>
        <v>53.5</v>
      </c>
      <c r="P58" s="30">
        <f>VLOOKUP(A58,'Couriers _Billing '!B55:H179,MATCH('Couriers _Billing '!H55,'Couriers _Billing '!B55:H55,0),0)</f>
        <v>33</v>
      </c>
      <c r="Q58" s="30">
        <f t="shared" si="5"/>
        <v>20.5</v>
      </c>
    </row>
    <row r="59" spans="1:17" x14ac:dyDescent="0.3">
      <c r="A59" s="46">
        <v>2001808207</v>
      </c>
      <c r="B59" s="47">
        <v>8904223818706</v>
      </c>
      <c r="C59" s="48">
        <v>1</v>
      </c>
      <c r="D59" s="12">
        <f>VLOOKUP(A59,'Couriers _Billing '!$B$1:$H$125,4,0)</f>
        <v>495671</v>
      </c>
      <c r="E59" s="12">
        <f>VLOOKUP(B59,'X - SKU record'!$A$2:$B$66,2,0)</f>
        <v>127</v>
      </c>
      <c r="F59" s="12" t="str">
        <f>VLOOKUP(D59,'X -zone record'!$B$1:$D$125,2,0)</f>
        <v>d</v>
      </c>
      <c r="G59" s="35">
        <f t="shared" si="0"/>
        <v>0.127</v>
      </c>
      <c r="H59" s="35">
        <f>IF(F59="a",G59/' Couriers - zone '!$B$2,IF(F59="b",G59/' Couriers - zone '!$B$3,IF(F59="c",G59/' Couriers - zone '!$B$4,IF(F59="d",G59/' Couriers - zone '!$B$5,G59/' Couriers - zone '!$B$6))))</f>
        <v>0.1016</v>
      </c>
      <c r="I59">
        <f t="shared" si="1"/>
        <v>1.25</v>
      </c>
      <c r="J59">
        <f t="shared" si="2"/>
        <v>1.25</v>
      </c>
      <c r="K59">
        <f t="shared" si="3"/>
        <v>0</v>
      </c>
      <c r="L59" s="30">
        <f>IF(F59="a",' Couriers - zone '!$C$2+' Couriers - zone '!$E$2,IF(F59="b",' Couriers - zone '!$C$3+' Couriers - zone '!$E$3,IF(F59="c",' Couriers - zone '!$C$4+' Couriers - zone '!$E$4,IF(F59="d",' Couriers - zone '!$C$5+' Couriers - zone '!$E$5,' Couriers - zone '!$C$6+' Couriers - zone '!$E$6))))</f>
        <v>86.699999999999989</v>
      </c>
      <c r="M59" s="30">
        <f>IF(K59&gt;0,IF(F59="a",K59*' Couriers - zone '!$D$2,IF(F59="b",K59*' Couriers - zone '!$D$3,IF(F59="c",K59*' Couriers - zone '!$D$4,IF(F59="d",K59*' Couriers - zone '!$D$5,' Couriers - zone '!$D$6)))),"0")*1</f>
        <v>0</v>
      </c>
      <c r="N59" s="30">
        <f>IF(K59&gt;0,IF(F59="a",K59*' Couriers - zone '!$F$2,IF(F59="b",K59*' Couriers - zone '!$F$3,IF(F59="c",K59*' Couriers - zone '!$F$4,IF(F59="d",K59*' Couriers - zone '!$F$5,' Couriers - zone '!$F$6)))),"0")*1</f>
        <v>0</v>
      </c>
      <c r="O59" s="30">
        <f t="shared" si="4"/>
        <v>86.699999999999989</v>
      </c>
      <c r="P59" s="30">
        <f>VLOOKUP(A59,'Couriers _Billing '!B56:H180,MATCH('Couriers _Billing '!H56,'Couriers _Billing '!B56:H56,0),0)</f>
        <v>90.2</v>
      </c>
      <c r="Q59" s="30">
        <f t="shared" si="5"/>
        <v>-3.5000000000000142</v>
      </c>
    </row>
    <row r="60" spans="1:17" x14ac:dyDescent="0.3">
      <c r="A60" s="49">
        <v>2001808286</v>
      </c>
      <c r="B60" s="50">
        <v>8904223818683</v>
      </c>
      <c r="C60" s="51">
        <v>1</v>
      </c>
      <c r="D60" s="12">
        <f>VLOOKUP(A60,'Couriers _Billing '!$B$1:$H$125,4,0)</f>
        <v>302031</v>
      </c>
      <c r="E60" s="12">
        <f>VLOOKUP(B60,'X - SKU record'!$A$2:$B$66,2,0)</f>
        <v>121</v>
      </c>
      <c r="F60" s="12" t="str">
        <f>VLOOKUP(D60,'X -zone record'!$B$1:$D$125,2,0)</f>
        <v>b</v>
      </c>
      <c r="G60" s="35">
        <f t="shared" si="0"/>
        <v>0.121</v>
      </c>
      <c r="H60" s="35">
        <f>IF(F60="a",G60/' Couriers - zone '!$B$2,IF(F60="b",G60/' Couriers - zone '!$B$3,IF(F60="c",G60/' Couriers - zone '!$B$4,IF(F60="d",G60/' Couriers - zone '!$B$5,G60/' Couriers - zone '!$B$6))))</f>
        <v>0.24199999999999999</v>
      </c>
      <c r="I60">
        <f t="shared" si="1"/>
        <v>0.5</v>
      </c>
      <c r="J60">
        <f t="shared" si="2"/>
        <v>0.5</v>
      </c>
      <c r="K60">
        <f t="shared" si="3"/>
        <v>0</v>
      </c>
      <c r="L60" s="30">
        <f>IF(F60="a",' Couriers - zone '!$C$2+' Couriers - zone '!$E$2,IF(F60="b",' Couriers - zone '!$C$3+' Couriers - zone '!$E$3,IF(F60="c",' Couriers - zone '!$C$4+' Couriers - zone '!$E$4,IF(F60="d",' Couriers - zone '!$C$5+' Couriers - zone '!$E$5,' Couriers - zone '!$C$6+' Couriers - zone '!$E$6))))</f>
        <v>53.5</v>
      </c>
      <c r="M60" s="30">
        <f>IF(K60&gt;0,IF(F60="a",K60*' Couriers - zone '!$D$2,IF(F60="b",K60*' Couriers - zone '!$D$3,IF(F60="c",K60*' Couriers - zone '!$D$4,IF(F60="d",K60*' Couriers - zone '!$D$5,' Couriers - zone '!$D$6)))),"0")*1</f>
        <v>0</v>
      </c>
      <c r="N60" s="30">
        <f>IF(K60&gt;0,IF(F60="a",K60*' Couriers - zone '!$F$2,IF(F60="b",K60*' Couriers - zone '!$F$3,IF(F60="c",K60*' Couriers - zone '!$F$4,IF(F60="d",K60*' Couriers - zone '!$F$5,' Couriers - zone '!$F$6)))),"0")*1</f>
        <v>0</v>
      </c>
      <c r="O60" s="30">
        <f t="shared" si="4"/>
        <v>53.5</v>
      </c>
      <c r="P60" s="30">
        <f>VLOOKUP(A60,'Couriers _Billing '!B57:H181,MATCH('Couriers _Billing '!H57,'Couriers _Billing '!B57:H57,0),0)</f>
        <v>90.2</v>
      </c>
      <c r="Q60" s="30">
        <f t="shared" si="5"/>
        <v>-36.700000000000003</v>
      </c>
    </row>
    <row r="61" spans="1:17" x14ac:dyDescent="0.3">
      <c r="A61" s="46">
        <v>2001808295</v>
      </c>
      <c r="B61" s="47">
        <v>8904223819161</v>
      </c>
      <c r="C61" s="48">
        <v>1</v>
      </c>
      <c r="D61" s="12">
        <f>VLOOKUP(A61,'Couriers _Billing '!$B$1:$H$125,4,0)</f>
        <v>673002</v>
      </c>
      <c r="E61" s="12">
        <f>VLOOKUP(B61,'X - SKU record'!$A$2:$B$66,2,0)</f>
        <v>115</v>
      </c>
      <c r="F61" s="12" t="str">
        <f>VLOOKUP(D61,'X -zone record'!$B$1:$D$125,2,0)</f>
        <v>e</v>
      </c>
      <c r="G61" s="35">
        <f t="shared" si="0"/>
        <v>0.115</v>
      </c>
      <c r="H61" s="35">
        <f>IF(F61="a",G61/' Couriers - zone '!$B$2,IF(F61="b",G61/' Couriers - zone '!$B$3,IF(F61="c",G61/' Couriers - zone '!$B$4,IF(F61="d",G61/' Couriers - zone '!$B$5,G61/' Couriers - zone '!$B$6))))</f>
        <v>7.6666666666666675E-2</v>
      </c>
      <c r="I61">
        <f t="shared" si="1"/>
        <v>1.5</v>
      </c>
      <c r="J61">
        <f t="shared" si="2"/>
        <v>1.5</v>
      </c>
      <c r="K61">
        <f t="shared" si="3"/>
        <v>0</v>
      </c>
      <c r="L61" s="30">
        <f>IF(F61="a",' Couriers - zone '!$C$2+' Couriers - zone '!$E$2,IF(F61="b",' Couriers - zone '!$C$3+' Couriers - zone '!$E$3,IF(F61="c",' Couriers - zone '!$C$4+' Couriers - zone '!$E$4,IF(F61="d",' Couriers - zone '!$C$5+' Couriers - zone '!$E$5,' Couriers - zone '!$C$6+' Couriers - zone '!$E$6))))</f>
        <v>107.30000000000001</v>
      </c>
      <c r="M61" s="30">
        <f>IF(K61&gt;0,IF(F61="a",K61*' Couriers - zone '!$D$2,IF(F61="b",K61*' Couriers - zone '!$D$3,IF(F61="c",K61*' Couriers - zone '!$D$4,IF(F61="d",K61*' Couriers - zone '!$D$5,' Couriers - zone '!$D$6)))),"0")*1</f>
        <v>0</v>
      </c>
      <c r="N61" s="30">
        <f>IF(K61&gt;0,IF(F61="a",K61*' Couriers - zone '!$F$2,IF(F61="b",K61*' Couriers - zone '!$F$3,IF(F61="c",K61*' Couriers - zone '!$F$4,IF(F61="d",K61*' Couriers - zone '!$F$5,' Couriers - zone '!$F$6)))),"0")*1</f>
        <v>0</v>
      </c>
      <c r="O61" s="30">
        <f t="shared" si="4"/>
        <v>107.30000000000001</v>
      </c>
      <c r="P61" s="30">
        <f>VLOOKUP(A61,'Couriers _Billing '!B58:H182,MATCH('Couriers _Billing '!H58,'Couriers _Billing '!B58:H58,0),0)</f>
        <v>107.3</v>
      </c>
      <c r="Q61" s="30">
        <f t="shared" si="5"/>
        <v>0</v>
      </c>
    </row>
    <row r="62" spans="1:17" x14ac:dyDescent="0.3">
      <c r="A62" s="46">
        <v>2001808475</v>
      </c>
      <c r="B62" s="47">
        <v>8904223818706</v>
      </c>
      <c r="C62" s="48">
        <v>1</v>
      </c>
      <c r="D62" s="12">
        <f>VLOOKUP(A62,'Couriers _Billing '!$B$1:$H$125,4,0)</f>
        <v>335001</v>
      </c>
      <c r="E62" s="12">
        <f>VLOOKUP(B62,'X - SKU record'!$A$2:$B$66,2,0)</f>
        <v>127</v>
      </c>
      <c r="F62" s="12" t="str">
        <f>VLOOKUP(D62,'X -zone record'!$B$1:$D$125,2,0)</f>
        <v>b</v>
      </c>
      <c r="G62" s="35">
        <f t="shared" si="0"/>
        <v>0.127</v>
      </c>
      <c r="H62" s="35">
        <f>IF(F62="a",G62/' Couriers - zone '!$B$2,IF(F62="b",G62/' Couriers - zone '!$B$3,IF(F62="c",G62/' Couriers - zone '!$B$4,IF(F62="d",G62/' Couriers - zone '!$B$5,G62/' Couriers - zone '!$B$6))))</f>
        <v>0.254</v>
      </c>
      <c r="I62">
        <f t="shared" si="1"/>
        <v>0.5</v>
      </c>
      <c r="J62">
        <f t="shared" si="2"/>
        <v>0.5</v>
      </c>
      <c r="K62">
        <f t="shared" si="3"/>
        <v>0</v>
      </c>
      <c r="L62" s="30">
        <f>IF(F62="a",' Couriers - zone '!$C$2+' Couriers - zone '!$E$2,IF(F62="b",' Couriers - zone '!$C$3+' Couriers - zone '!$E$3,IF(F62="c",' Couriers - zone '!$C$4+' Couriers - zone '!$E$4,IF(F62="d",' Couriers - zone '!$C$5+' Couriers - zone '!$E$5,' Couriers - zone '!$C$6+' Couriers - zone '!$E$6))))</f>
        <v>53.5</v>
      </c>
      <c r="M62" s="30">
        <f>IF(K62&gt;0,IF(F62="a",K62*' Couriers - zone '!$D$2,IF(F62="b",K62*' Couriers - zone '!$D$3,IF(F62="c",K62*' Couriers - zone '!$D$4,IF(F62="d",K62*' Couriers - zone '!$D$5,' Couriers - zone '!$D$6)))),"0")*1</f>
        <v>0</v>
      </c>
      <c r="N62" s="30">
        <f>IF(K62&gt;0,IF(F62="a",K62*' Couriers - zone '!$F$2,IF(F62="b",K62*' Couriers - zone '!$F$3,IF(F62="c",K62*' Couriers - zone '!$F$4,IF(F62="d",K62*' Couriers - zone '!$F$5,' Couriers - zone '!$F$6)))),"0")*1</f>
        <v>0</v>
      </c>
      <c r="O62" s="30">
        <f t="shared" si="4"/>
        <v>53.5</v>
      </c>
      <c r="P62" s="30">
        <f>VLOOKUP(A62,'Couriers _Billing '!B59:H183,MATCH('Couriers _Billing '!H59,'Couriers _Billing '!B59:H59,0),0)</f>
        <v>90.2</v>
      </c>
      <c r="Q62" s="30">
        <f t="shared" si="5"/>
        <v>-36.700000000000003</v>
      </c>
    </row>
    <row r="63" spans="1:17" x14ac:dyDescent="0.3">
      <c r="A63" s="49">
        <v>2001808507</v>
      </c>
      <c r="B63" s="50">
        <v>8904223818706</v>
      </c>
      <c r="C63" s="51">
        <v>1</v>
      </c>
      <c r="D63" s="12">
        <f>VLOOKUP(A63,'Couriers _Billing '!$B$1:$H$125,4,0)</f>
        <v>208002</v>
      </c>
      <c r="E63" s="12">
        <f>VLOOKUP(B63,'X - SKU record'!$A$2:$B$66,2,0)</f>
        <v>127</v>
      </c>
      <c r="F63" s="12" t="str">
        <f>VLOOKUP(D63,'X -zone record'!$B$1:$D$125,2,0)</f>
        <v>b</v>
      </c>
      <c r="G63" s="35">
        <f t="shared" si="0"/>
        <v>0.127</v>
      </c>
      <c r="H63" s="35">
        <f>IF(F63="a",G63/' Couriers - zone '!$B$2,IF(F63="b",G63/' Couriers - zone '!$B$3,IF(F63="c",G63/' Couriers - zone '!$B$4,IF(F63="d",G63/' Couriers - zone '!$B$5,G63/' Couriers - zone '!$B$6))))</f>
        <v>0.254</v>
      </c>
      <c r="I63">
        <f t="shared" si="1"/>
        <v>0.5</v>
      </c>
      <c r="J63">
        <f t="shared" si="2"/>
        <v>0.5</v>
      </c>
      <c r="K63">
        <f t="shared" si="3"/>
        <v>0</v>
      </c>
      <c r="L63" s="30">
        <f>IF(F63="a",' Couriers - zone '!$C$2+' Couriers - zone '!$E$2,IF(F63="b",' Couriers - zone '!$C$3+' Couriers - zone '!$E$3,IF(F63="c",' Couriers - zone '!$C$4+' Couriers - zone '!$E$4,IF(F63="d",' Couriers - zone '!$C$5+' Couriers - zone '!$E$5,' Couriers - zone '!$C$6+' Couriers - zone '!$E$6))))</f>
        <v>53.5</v>
      </c>
      <c r="M63" s="30">
        <f>IF(K63&gt;0,IF(F63="a",K63*' Couriers - zone '!$D$2,IF(F63="b",K63*' Couriers - zone '!$D$3,IF(F63="c",K63*' Couriers - zone '!$D$4,IF(F63="d",K63*' Couriers - zone '!$D$5,' Couriers - zone '!$D$6)))),"0")*1</f>
        <v>0</v>
      </c>
      <c r="N63" s="30">
        <f>IF(K63&gt;0,IF(F63="a",K63*' Couriers - zone '!$F$2,IF(F63="b",K63*' Couriers - zone '!$F$3,IF(F63="c",K63*' Couriers - zone '!$F$4,IF(F63="d",K63*' Couriers - zone '!$F$5,' Couriers - zone '!$F$6)))),"0")*1</f>
        <v>0</v>
      </c>
      <c r="O63" s="30">
        <f t="shared" si="4"/>
        <v>53.5</v>
      </c>
      <c r="P63" s="30">
        <f>VLOOKUP(A63,'Couriers _Billing '!B60:H184,MATCH('Couriers _Billing '!H60,'Couriers _Billing '!B60:H60,0),0)</f>
        <v>61.3</v>
      </c>
      <c r="Q63" s="30">
        <f t="shared" si="5"/>
        <v>-7.7999999999999972</v>
      </c>
    </row>
    <row r="64" spans="1:17" x14ac:dyDescent="0.3">
      <c r="A64" s="46">
        <v>2001808542</v>
      </c>
      <c r="B64" s="47">
        <v>8904223819468</v>
      </c>
      <c r="C64" s="48">
        <v>2</v>
      </c>
      <c r="D64" s="12">
        <f>VLOOKUP(A64,'Couriers _Billing '!$B$1:$H$125,4,0)</f>
        <v>416010</v>
      </c>
      <c r="E64" s="12">
        <f>VLOOKUP(B64,'X - SKU record'!$A$2:$B$66,2,0)</f>
        <v>240</v>
      </c>
      <c r="F64" s="12" t="str">
        <f>VLOOKUP(D64,'X -zone record'!$B$1:$D$125,2,0)</f>
        <v>d</v>
      </c>
      <c r="G64" s="35">
        <f t="shared" si="0"/>
        <v>0.48</v>
      </c>
      <c r="H64" s="35">
        <f>IF(F64="a",G64/' Couriers - zone '!$B$2,IF(F64="b",G64/' Couriers - zone '!$B$3,IF(F64="c",G64/' Couriers - zone '!$B$4,IF(F64="d",G64/' Couriers - zone '!$B$5,G64/' Couriers - zone '!$B$6))))</f>
        <v>0.38400000000000001</v>
      </c>
      <c r="I64">
        <f t="shared" si="1"/>
        <v>1.25</v>
      </c>
      <c r="J64">
        <f t="shared" si="2"/>
        <v>1.25</v>
      </c>
      <c r="K64">
        <f t="shared" si="3"/>
        <v>0</v>
      </c>
      <c r="L64" s="30">
        <f>IF(F64="a",' Couriers - zone '!$C$2+' Couriers - zone '!$E$2,IF(F64="b",' Couriers - zone '!$C$3+' Couriers - zone '!$E$3,IF(F64="c",' Couriers - zone '!$C$4+' Couriers - zone '!$E$4,IF(F64="d",' Couriers - zone '!$C$5+' Couriers - zone '!$E$5,' Couriers - zone '!$C$6+' Couriers - zone '!$E$6))))</f>
        <v>86.699999999999989</v>
      </c>
      <c r="M64" s="30">
        <f>IF(K64&gt;0,IF(F64="a",K64*' Couriers - zone '!$D$2,IF(F64="b",K64*' Couriers - zone '!$D$3,IF(F64="c",K64*' Couriers - zone '!$D$4,IF(F64="d",K64*' Couriers - zone '!$D$5,' Couriers - zone '!$D$6)))),"0")*1</f>
        <v>0</v>
      </c>
      <c r="N64" s="30">
        <f>IF(K64&gt;0,IF(F64="a",K64*' Couriers - zone '!$F$2,IF(F64="b",K64*' Couriers - zone '!$F$3,IF(F64="c",K64*' Couriers - zone '!$F$4,IF(F64="d",K64*' Couriers - zone '!$F$5,' Couriers - zone '!$F$6)))),"0")*1</f>
        <v>0</v>
      </c>
      <c r="O64" s="30">
        <f t="shared" si="4"/>
        <v>86.699999999999989</v>
      </c>
      <c r="P64" s="30">
        <f>VLOOKUP(A64,'Couriers _Billing '!B61:H185,MATCH('Couriers _Billing '!H61,'Couriers _Billing '!B61:H61,0),0)</f>
        <v>90.2</v>
      </c>
      <c r="Q64" s="30">
        <f t="shared" si="5"/>
        <v>-3.5000000000000142</v>
      </c>
    </row>
    <row r="65" spans="1:17" x14ac:dyDescent="0.3">
      <c r="A65" s="46">
        <v>2001808585</v>
      </c>
      <c r="B65" s="47">
        <v>8904223818706</v>
      </c>
      <c r="C65" s="48">
        <v>1</v>
      </c>
      <c r="D65" s="12">
        <f>VLOOKUP(A65,'Couriers _Billing '!$B$1:$H$125,4,0)</f>
        <v>175101</v>
      </c>
      <c r="E65" s="12">
        <f>VLOOKUP(B65,'X - SKU record'!$A$2:$B$66,2,0)</f>
        <v>127</v>
      </c>
      <c r="F65" s="12" t="str">
        <f>VLOOKUP(D65,'X -zone record'!$B$1:$D$125,2,0)</f>
        <v>e</v>
      </c>
      <c r="G65" s="35">
        <f t="shared" si="0"/>
        <v>0.127</v>
      </c>
      <c r="H65" s="35">
        <f>IF(F65="a",G65/' Couriers - zone '!$B$2,IF(F65="b",G65/' Couriers - zone '!$B$3,IF(F65="c",G65/' Couriers - zone '!$B$4,IF(F65="d",G65/' Couriers - zone '!$B$5,G65/' Couriers - zone '!$B$6))))</f>
        <v>8.4666666666666668E-2</v>
      </c>
      <c r="I65">
        <f t="shared" si="1"/>
        <v>1.5</v>
      </c>
      <c r="J65">
        <f t="shared" si="2"/>
        <v>1.5</v>
      </c>
      <c r="K65">
        <f t="shared" si="3"/>
        <v>0</v>
      </c>
      <c r="L65" s="30">
        <f>IF(F65="a",' Couriers - zone '!$C$2+' Couriers - zone '!$E$2,IF(F65="b",' Couriers - zone '!$C$3+' Couriers - zone '!$E$3,IF(F65="c",' Couriers - zone '!$C$4+' Couriers - zone '!$E$4,IF(F65="d",' Couriers - zone '!$C$5+' Couriers - zone '!$E$5,' Couriers - zone '!$C$6+' Couriers - zone '!$E$6))))</f>
        <v>107.30000000000001</v>
      </c>
      <c r="M65" s="30">
        <f>IF(K65&gt;0,IF(F65="a",K65*' Couriers - zone '!$D$2,IF(F65="b",K65*' Couriers - zone '!$D$3,IF(F65="c",K65*' Couriers - zone '!$D$4,IF(F65="d",K65*' Couriers - zone '!$D$5,' Couriers - zone '!$D$6)))),"0")*1</f>
        <v>0</v>
      </c>
      <c r="N65" s="30">
        <f>IF(K65&gt;0,IF(F65="a",K65*' Couriers - zone '!$F$2,IF(F65="b",K65*' Couriers - zone '!$F$3,IF(F65="c",K65*' Couriers - zone '!$F$4,IF(F65="d",K65*' Couriers - zone '!$F$5,' Couriers - zone '!$F$6)))),"0")*1</f>
        <v>0</v>
      </c>
      <c r="O65" s="30">
        <f t="shared" si="4"/>
        <v>107.30000000000001</v>
      </c>
      <c r="P65" s="30">
        <f>VLOOKUP(A65,'Couriers _Billing '!B62:H186,MATCH('Couriers _Billing '!H62,'Couriers _Billing '!B62:H62,0),0)</f>
        <v>61.3</v>
      </c>
      <c r="Q65" s="30">
        <f t="shared" si="5"/>
        <v>46.000000000000014</v>
      </c>
    </row>
    <row r="66" spans="1:17" x14ac:dyDescent="0.3">
      <c r="A66" s="49">
        <v>2001808675</v>
      </c>
      <c r="B66" s="50">
        <v>8904223815859</v>
      </c>
      <c r="C66" s="51">
        <v>1</v>
      </c>
      <c r="D66" s="12">
        <f>VLOOKUP(A66,'Couriers _Billing '!$B$1:$H$125,4,0)</f>
        <v>226010</v>
      </c>
      <c r="E66" s="12">
        <f>VLOOKUP(B66,'X - SKU record'!$A$2:$B$66,2,0)</f>
        <v>165</v>
      </c>
      <c r="F66" s="12" t="str">
        <f>VLOOKUP(D66,'X -zone record'!$B$1:$D$125,2,0)</f>
        <v>b</v>
      </c>
      <c r="G66" s="35">
        <f t="shared" si="0"/>
        <v>0.16500000000000001</v>
      </c>
      <c r="H66" s="35">
        <f>IF(F66="a",G66/' Couriers - zone '!$B$2,IF(F66="b",G66/' Couriers - zone '!$B$3,IF(F66="c",G66/' Couriers - zone '!$B$4,IF(F66="d",G66/' Couriers - zone '!$B$5,G66/' Couriers - zone '!$B$6))))</f>
        <v>0.33</v>
      </c>
      <c r="I66">
        <f t="shared" si="1"/>
        <v>0.5</v>
      </c>
      <c r="J66">
        <f t="shared" si="2"/>
        <v>0.5</v>
      </c>
      <c r="K66">
        <f t="shared" si="3"/>
        <v>0</v>
      </c>
      <c r="L66" s="30">
        <f>IF(F66="a",' Couriers - zone '!$C$2+' Couriers - zone '!$E$2,IF(F66="b",' Couriers - zone '!$C$3+' Couriers - zone '!$E$3,IF(F66="c",' Couriers - zone '!$C$4+' Couriers - zone '!$E$4,IF(F66="d",' Couriers - zone '!$C$5+' Couriers - zone '!$E$5,' Couriers - zone '!$C$6+' Couriers - zone '!$E$6))))</f>
        <v>53.5</v>
      </c>
      <c r="M66" s="30">
        <f>IF(K66&gt;0,IF(F66="a",K66*' Couriers - zone '!$D$2,IF(F66="b",K66*' Couriers - zone '!$D$3,IF(F66="c",K66*' Couriers - zone '!$D$4,IF(F66="d",K66*' Couriers - zone '!$D$5,' Couriers - zone '!$D$6)))),"0")*1</f>
        <v>0</v>
      </c>
      <c r="N66" s="30">
        <f>IF(K66&gt;0,IF(F66="a",K66*' Couriers - zone '!$F$2,IF(F66="b",K66*' Couriers - zone '!$F$3,IF(F66="c",K66*' Couriers - zone '!$F$4,IF(F66="d",K66*' Couriers - zone '!$F$5,' Couriers - zone '!$F$6)))),"0")*1</f>
        <v>0</v>
      </c>
      <c r="O66" s="30">
        <f t="shared" si="4"/>
        <v>53.5</v>
      </c>
      <c r="P66" s="30">
        <f>VLOOKUP(A66,'Couriers _Billing '!B63:H187,MATCH('Couriers _Billing '!H63,'Couriers _Billing '!B63:H63,0),0)</f>
        <v>89.6</v>
      </c>
      <c r="Q66" s="30">
        <f t="shared" si="5"/>
        <v>-36.099999999999994</v>
      </c>
    </row>
    <row r="67" spans="1:17" x14ac:dyDescent="0.3">
      <c r="A67" s="49">
        <v>2001808679</v>
      </c>
      <c r="B67" s="50">
        <v>8904223818706</v>
      </c>
      <c r="C67" s="51">
        <v>1</v>
      </c>
      <c r="D67" s="12">
        <f>VLOOKUP(A67,'Couriers _Billing '!$B$1:$H$125,4,0)</f>
        <v>303903</v>
      </c>
      <c r="E67" s="12">
        <f>VLOOKUP(B67,'X - SKU record'!$A$2:$B$66,2,0)</f>
        <v>127</v>
      </c>
      <c r="F67" s="12" t="str">
        <f>VLOOKUP(D67,'X -zone record'!$B$1:$D$125,2,0)</f>
        <v>b</v>
      </c>
      <c r="G67" s="35">
        <f t="shared" si="0"/>
        <v>0.127</v>
      </c>
      <c r="H67" s="35">
        <f>IF(F67="a",G67/' Couriers - zone '!$B$2,IF(F67="b",G67/' Couriers - zone '!$B$3,IF(F67="c",G67/' Couriers - zone '!$B$4,IF(F67="d",G67/' Couriers - zone '!$B$5,G67/' Couriers - zone '!$B$6))))</f>
        <v>0.254</v>
      </c>
      <c r="I67">
        <f t="shared" si="1"/>
        <v>0.5</v>
      </c>
      <c r="J67">
        <f t="shared" si="2"/>
        <v>0.5</v>
      </c>
      <c r="K67">
        <f t="shared" si="3"/>
        <v>0</v>
      </c>
      <c r="L67" s="30">
        <f>IF(F67="a",' Couriers - zone '!$C$2+' Couriers - zone '!$E$2,IF(F67="b",' Couriers - zone '!$C$3+' Couriers - zone '!$E$3,IF(F67="c",' Couriers - zone '!$C$4+' Couriers - zone '!$E$4,IF(F67="d",' Couriers - zone '!$C$5+' Couriers - zone '!$E$5,' Couriers - zone '!$C$6+' Couriers - zone '!$E$6))))</f>
        <v>53.5</v>
      </c>
      <c r="M67" s="30">
        <f>IF(K67&gt;0,IF(F67="a",K67*' Couriers - zone '!$D$2,IF(F67="b",K67*' Couriers - zone '!$D$3,IF(F67="c",K67*' Couriers - zone '!$D$4,IF(F67="d",K67*' Couriers - zone '!$D$5,' Couriers - zone '!$D$6)))),"0")*1</f>
        <v>0</v>
      </c>
      <c r="N67" s="30">
        <f>IF(K67&gt;0,IF(F67="a",K67*' Couriers - zone '!$F$2,IF(F67="b",K67*' Couriers - zone '!$F$3,IF(F67="c",K67*' Couriers - zone '!$F$4,IF(F67="d",K67*' Couriers - zone '!$F$5,' Couriers - zone '!$F$6)))),"0")*1</f>
        <v>0</v>
      </c>
      <c r="O67" s="30">
        <f t="shared" si="4"/>
        <v>53.5</v>
      </c>
      <c r="P67" s="30">
        <f>VLOOKUP(A67,'Couriers _Billing '!B64:H188,MATCH('Couriers _Billing '!H64,'Couriers _Billing '!B64:H64,0),0)</f>
        <v>90.2</v>
      </c>
      <c r="Q67" s="30">
        <f t="shared" si="5"/>
        <v>-36.700000000000003</v>
      </c>
    </row>
    <row r="68" spans="1:17" x14ac:dyDescent="0.3">
      <c r="A68" s="46">
        <v>2001808739</v>
      </c>
      <c r="B68" s="47">
        <v>8904223816214</v>
      </c>
      <c r="C68" s="48">
        <v>1</v>
      </c>
      <c r="D68" s="12">
        <f>VLOOKUP(A68,'Couriers _Billing '!$B$1:$H$125,4,0)</f>
        <v>342012</v>
      </c>
      <c r="E68" s="12">
        <f>VLOOKUP(B68,'X - SKU record'!$A$2:$B$66,2,0)</f>
        <v>120</v>
      </c>
      <c r="F68" s="12" t="str">
        <f>VLOOKUP(D68,'X -zone record'!$B$1:$D$125,2,0)</f>
        <v>b</v>
      </c>
      <c r="G68" s="35">
        <f t="shared" si="0"/>
        <v>0.12</v>
      </c>
      <c r="H68" s="35">
        <f>IF(F68="a",G68/' Couriers - zone '!$B$2,IF(F68="b",G68/' Couriers - zone '!$B$3,IF(F68="c",G68/' Couriers - zone '!$B$4,IF(F68="d",G68/' Couriers - zone '!$B$5,G68/' Couriers - zone '!$B$6))))</f>
        <v>0.24</v>
      </c>
      <c r="I68">
        <f t="shared" si="1"/>
        <v>0.5</v>
      </c>
      <c r="J68">
        <f t="shared" si="2"/>
        <v>0.5</v>
      </c>
      <c r="K68">
        <f t="shared" si="3"/>
        <v>0</v>
      </c>
      <c r="L68" s="30">
        <f>IF(F68="a",' Couriers - zone '!$C$2+' Couriers - zone '!$E$2,IF(F68="b",' Couriers - zone '!$C$3+' Couriers - zone '!$E$3,IF(F68="c",' Couriers - zone '!$C$4+' Couriers - zone '!$E$4,IF(F68="d",' Couriers - zone '!$C$5+' Couriers - zone '!$E$5,' Couriers - zone '!$C$6+' Couriers - zone '!$E$6))))</f>
        <v>53.5</v>
      </c>
      <c r="M68" s="30">
        <f>IF(K68&gt;0,IF(F68="a",K68*' Couriers - zone '!$D$2,IF(F68="b",K68*' Couriers - zone '!$D$3,IF(F68="c",K68*' Couriers - zone '!$D$4,IF(F68="d",K68*' Couriers - zone '!$D$5,' Couriers - zone '!$D$6)))),"0")*1</f>
        <v>0</v>
      </c>
      <c r="N68" s="30">
        <f>IF(K68&gt;0,IF(F68="a",K68*' Couriers - zone '!$F$2,IF(F68="b",K68*' Couriers - zone '!$F$3,IF(F68="c",K68*' Couriers - zone '!$F$4,IF(F68="d",K68*' Couriers - zone '!$F$5,' Couriers - zone '!$F$6)))),"0")*1</f>
        <v>0</v>
      </c>
      <c r="O68" s="30">
        <f t="shared" si="4"/>
        <v>53.5</v>
      </c>
      <c r="P68" s="30">
        <f>VLOOKUP(A68,'Couriers _Billing '!B65:H189,MATCH('Couriers _Billing '!H65,'Couriers _Billing '!B65:H65,0),0)</f>
        <v>179.8</v>
      </c>
      <c r="Q68" s="30">
        <f t="shared" si="5"/>
        <v>-126.30000000000001</v>
      </c>
    </row>
    <row r="69" spans="1:17" x14ac:dyDescent="0.3">
      <c r="A69" s="46">
        <v>2001808801</v>
      </c>
      <c r="B69" s="47">
        <v>8904223815866</v>
      </c>
      <c r="C69" s="48">
        <v>2</v>
      </c>
      <c r="D69" s="12">
        <f>VLOOKUP(A69,'Couriers _Billing '!$B$1:$H$125,4,0)</f>
        <v>335001</v>
      </c>
      <c r="E69" s="12">
        <f>VLOOKUP(B69,'X - SKU record'!$A$2:$B$66,2,0)</f>
        <v>113</v>
      </c>
      <c r="F69" s="12" t="str">
        <f>VLOOKUP(D69,'X -zone record'!$B$1:$D$125,2,0)</f>
        <v>b</v>
      </c>
      <c r="G69" s="35">
        <f t="shared" ref="G69:G127" si="6">(E69/1000)*C69</f>
        <v>0.22600000000000001</v>
      </c>
      <c r="H69" s="35">
        <f>IF(F69="a",G69/' Couriers - zone '!$B$2,IF(F69="b",G69/' Couriers - zone '!$B$3,IF(F69="c",G69/' Couriers - zone '!$B$4,IF(F69="d",G69/' Couriers - zone '!$B$5,G69/' Couriers - zone '!$B$6))))</f>
        <v>0.45200000000000001</v>
      </c>
      <c r="I69">
        <f t="shared" ref="I69:I127" si="7">IF(F69="a",IF(H69&lt;=0.25,"0.25",IF(H69&lt;=0.5,"0.5",IF(H69&lt;=0.75,"0.75","1"))),IF(F69="b",IF(H69&lt;=0.5,"0.5",IF(H69&lt;=1,"1",IF(H69&lt;=1.5,"1.5","2"))),IF(F69="c",IF(H69&lt;=0.75,"0.75",IF(H69&lt;=1.5,"1.5",IF(H69&lt;=2.25,"2.255","3"))),IF(F69="d",IF(H69&lt;=1.25,"1.25",IF(H69&lt;=2.5,"2.5",IF(H69&lt;=3.75,"3.75","5"))),IF(F69="e",IF(H69&lt;=1.5,"1.5",IF(H69&lt;=3,"3",IF(H69&lt;=4.5,"4.5","6")))))))) *1</f>
        <v>0.5</v>
      </c>
      <c r="J69">
        <f t="shared" ref="J69:J127" si="8">IF(F69="a","0.25",IF(F69="b","0.5",IF(F69="c",0.75,IF(F69="d","1.25","1.5"))))*1</f>
        <v>0.5</v>
      </c>
      <c r="K69">
        <f t="shared" ref="K69:K127" si="9">IF((I69-J69)&gt;0,IF(F69="a",(I69-J69)/0.25,IF(F69="b",(I69-J69)/0.5,IF(F69="c",(I69-J69)/0.75,IF(F69="d",(I69-J69)/1.25,IF(F69="e",(I69-J69)/1.5,"0"))))),"0")*1</f>
        <v>0</v>
      </c>
      <c r="L69" s="30">
        <f>IF(F69="a",' Couriers - zone '!$C$2+' Couriers - zone '!$E$2,IF(F69="b",' Couriers - zone '!$C$3+' Couriers - zone '!$E$3,IF(F69="c",' Couriers - zone '!$C$4+' Couriers - zone '!$E$4,IF(F69="d",' Couriers - zone '!$C$5+' Couriers - zone '!$E$5,' Couriers - zone '!$C$6+' Couriers - zone '!$E$6))))</f>
        <v>53.5</v>
      </c>
      <c r="M69" s="30">
        <f>IF(K69&gt;0,IF(F69="a",K69*' Couriers - zone '!$D$2,IF(F69="b",K69*' Couriers - zone '!$D$3,IF(F69="c",K69*' Couriers - zone '!$D$4,IF(F69="d",K69*' Couriers - zone '!$D$5,' Couriers - zone '!$D$6)))),"0")*1</f>
        <v>0</v>
      </c>
      <c r="N69" s="30">
        <f>IF(K69&gt;0,IF(F69="a",K69*' Couriers - zone '!$F$2,IF(F69="b",K69*' Couriers - zone '!$F$3,IF(F69="c",K69*' Couriers - zone '!$F$4,IF(F69="d",K69*' Couriers - zone '!$F$5,' Couriers - zone '!$F$6)))),"0")*1</f>
        <v>0</v>
      </c>
      <c r="O69" s="30">
        <f t="shared" ref="O69:O127" si="10">L69+M69+N69</f>
        <v>53.5</v>
      </c>
      <c r="P69" s="30">
        <f>VLOOKUP(A69,'Couriers _Billing '!B66:H190,MATCH('Couriers _Billing '!H66,'Couriers _Billing '!B66:H66,0),0)</f>
        <v>90.2</v>
      </c>
      <c r="Q69" s="30">
        <f t="shared" ref="Q69:Q127" si="11">O69-P69</f>
        <v>-36.700000000000003</v>
      </c>
    </row>
    <row r="70" spans="1:17" x14ac:dyDescent="0.3">
      <c r="A70" s="46">
        <v>2001808832</v>
      </c>
      <c r="B70" s="47">
        <v>8904223819338</v>
      </c>
      <c r="C70" s="48">
        <v>1</v>
      </c>
      <c r="D70" s="12">
        <f>VLOOKUP(A70,'Couriers _Billing '!$B$1:$H$125,4,0)</f>
        <v>334001</v>
      </c>
      <c r="E70" s="12">
        <f>VLOOKUP(B70,'X - SKU record'!$A$2:$B$66,2,0)</f>
        <v>600</v>
      </c>
      <c r="F70" s="12" t="str">
        <f>VLOOKUP(D70,'X -zone record'!$B$1:$D$125,2,0)</f>
        <v>b</v>
      </c>
      <c r="G70" s="35">
        <f t="shared" si="6"/>
        <v>0.6</v>
      </c>
      <c r="H70" s="35">
        <f>IF(F70="a",G70/' Couriers - zone '!$B$2,IF(F70="b",G70/' Couriers - zone '!$B$3,IF(F70="c",G70/' Couriers - zone '!$B$4,IF(F70="d",G70/' Couriers - zone '!$B$5,G70/' Couriers - zone '!$B$6))))</f>
        <v>1.2</v>
      </c>
      <c r="I70">
        <f t="shared" si="7"/>
        <v>1.5</v>
      </c>
      <c r="J70">
        <f t="shared" si="8"/>
        <v>0.5</v>
      </c>
      <c r="K70">
        <f t="shared" si="9"/>
        <v>2</v>
      </c>
      <c r="L70" s="30">
        <f>IF(F70="a",' Couriers - zone '!$C$2+' Couriers - zone '!$E$2,IF(F70="b",' Couriers - zone '!$C$3+' Couriers - zone '!$E$3,IF(F70="c",' Couriers - zone '!$C$4+' Couriers - zone '!$E$4,IF(F70="d",' Couriers - zone '!$C$5+' Couriers - zone '!$E$5,' Couriers - zone '!$C$6+' Couriers - zone '!$E$6))))</f>
        <v>53.5</v>
      </c>
      <c r="M70" s="30">
        <f>IF(K70&gt;0,IF(F70="a",K70*' Couriers - zone '!$D$2,IF(F70="b",K70*' Couriers - zone '!$D$3,IF(F70="c",K70*' Couriers - zone '!$D$4,IF(F70="d",K70*' Couriers - zone '!$D$5,' Couriers - zone '!$D$6)))),"0")*1</f>
        <v>56.6</v>
      </c>
      <c r="N70" s="30">
        <f>IF(K70&gt;0,IF(F70="a",K70*' Couriers - zone '!$F$2,IF(F70="b",K70*' Couriers - zone '!$F$3,IF(F70="c",K70*' Couriers - zone '!$F$4,IF(F70="d",K70*' Couriers - zone '!$F$5,' Couriers - zone '!$F$6)))),"0")*1</f>
        <v>56.6</v>
      </c>
      <c r="O70" s="30">
        <f t="shared" si="10"/>
        <v>166.7</v>
      </c>
      <c r="P70" s="30">
        <f>VLOOKUP(A70,'Couriers _Billing '!B67:H191,MATCH('Couriers _Billing '!H67,'Couriers _Billing '!B67:H67,0),0)</f>
        <v>224.6</v>
      </c>
      <c r="Q70" s="30">
        <f t="shared" si="11"/>
        <v>-57.900000000000006</v>
      </c>
    </row>
    <row r="71" spans="1:17" x14ac:dyDescent="0.3">
      <c r="A71" s="49">
        <v>2001808837</v>
      </c>
      <c r="B71" s="50">
        <v>8904223818706</v>
      </c>
      <c r="C71" s="51">
        <v>1</v>
      </c>
      <c r="D71" s="12">
        <f>VLOOKUP(A71,'Couriers _Billing '!$B$1:$H$125,4,0)</f>
        <v>302031</v>
      </c>
      <c r="E71" s="12">
        <f>VLOOKUP(B71,'X - SKU record'!$A$2:$B$66,2,0)</f>
        <v>127</v>
      </c>
      <c r="F71" s="12" t="str">
        <f>VLOOKUP(D71,'X -zone record'!$B$1:$D$125,2,0)</f>
        <v>b</v>
      </c>
      <c r="G71" s="35">
        <f t="shared" si="6"/>
        <v>0.127</v>
      </c>
      <c r="H71" s="35">
        <f>IF(F71="a",G71/' Couriers - zone '!$B$2,IF(F71="b",G71/' Couriers - zone '!$B$3,IF(F71="c",G71/' Couriers - zone '!$B$4,IF(F71="d",G71/' Couriers - zone '!$B$5,G71/' Couriers - zone '!$B$6))))</f>
        <v>0.254</v>
      </c>
      <c r="I71">
        <f t="shared" si="7"/>
        <v>0.5</v>
      </c>
      <c r="J71">
        <f t="shared" si="8"/>
        <v>0.5</v>
      </c>
      <c r="K71">
        <f t="shared" si="9"/>
        <v>0</v>
      </c>
      <c r="L71" s="30">
        <f>IF(F71="a",' Couriers - zone '!$C$2+' Couriers - zone '!$E$2,IF(F71="b",' Couriers - zone '!$C$3+' Couriers - zone '!$E$3,IF(F71="c",' Couriers - zone '!$C$4+' Couriers - zone '!$E$4,IF(F71="d",' Couriers - zone '!$C$5+' Couriers - zone '!$E$5,' Couriers - zone '!$C$6+' Couriers - zone '!$E$6))))</f>
        <v>53.5</v>
      </c>
      <c r="M71" s="30">
        <f>IF(K71&gt;0,IF(F71="a",K71*' Couriers - zone '!$D$2,IF(F71="b",K71*' Couriers - zone '!$D$3,IF(F71="c",K71*' Couriers - zone '!$D$4,IF(F71="d",K71*' Couriers - zone '!$D$5,' Couriers - zone '!$D$6)))),"0")*1</f>
        <v>0</v>
      </c>
      <c r="N71" s="30">
        <f>IF(K71&gt;0,IF(F71="a",K71*' Couriers - zone '!$F$2,IF(F71="b",K71*' Couriers - zone '!$F$3,IF(F71="c",K71*' Couriers - zone '!$F$4,IF(F71="d",K71*' Couriers - zone '!$F$5,' Couriers - zone '!$F$6)))),"0")*1</f>
        <v>0</v>
      </c>
      <c r="O71" s="30">
        <f t="shared" si="10"/>
        <v>53.5</v>
      </c>
      <c r="P71" s="30">
        <f>VLOOKUP(A71,'Couriers _Billing '!B68:H192,MATCH('Couriers _Billing '!H68,'Couriers _Billing '!B68:H68,0),0)</f>
        <v>90.2</v>
      </c>
      <c r="Q71" s="30">
        <f t="shared" si="11"/>
        <v>-36.700000000000003</v>
      </c>
    </row>
    <row r="72" spans="1:17" x14ac:dyDescent="0.3">
      <c r="A72" s="46">
        <v>2001808883</v>
      </c>
      <c r="B72" s="47">
        <v>8904223818706</v>
      </c>
      <c r="C72" s="48">
        <v>1</v>
      </c>
      <c r="D72" s="12">
        <f>VLOOKUP(A72,'Couriers _Billing '!$B$1:$H$125,4,0)</f>
        <v>302012</v>
      </c>
      <c r="E72" s="12">
        <f>VLOOKUP(B72,'X - SKU record'!$A$2:$B$66,2,0)</f>
        <v>127</v>
      </c>
      <c r="F72" s="12" t="str">
        <f>VLOOKUP(D72,'X -zone record'!$B$1:$D$125,2,0)</f>
        <v>b</v>
      </c>
      <c r="G72" s="35">
        <f t="shared" si="6"/>
        <v>0.127</v>
      </c>
      <c r="H72" s="35">
        <f>IF(F72="a",G72/' Couriers - zone '!$B$2,IF(F72="b",G72/' Couriers - zone '!$B$3,IF(F72="c",G72/' Couriers - zone '!$B$4,IF(F72="d",G72/' Couriers - zone '!$B$5,G72/' Couriers - zone '!$B$6))))</f>
        <v>0.254</v>
      </c>
      <c r="I72">
        <f t="shared" si="7"/>
        <v>0.5</v>
      </c>
      <c r="J72">
        <f t="shared" si="8"/>
        <v>0.5</v>
      </c>
      <c r="K72">
        <f t="shared" si="9"/>
        <v>0</v>
      </c>
      <c r="L72" s="30">
        <f>IF(F72="a",' Couriers - zone '!$C$2+' Couriers - zone '!$E$2,IF(F72="b",' Couriers - zone '!$C$3+' Couriers - zone '!$E$3,IF(F72="c",' Couriers - zone '!$C$4+' Couriers - zone '!$E$4,IF(F72="d",' Couriers - zone '!$C$5+' Couriers - zone '!$E$5,' Couriers - zone '!$C$6+' Couriers - zone '!$E$6))))</f>
        <v>53.5</v>
      </c>
      <c r="M72" s="30">
        <f>IF(K72&gt;0,IF(F72="a",K72*' Couriers - zone '!$D$2,IF(F72="b",K72*' Couriers - zone '!$D$3,IF(F72="c",K72*' Couriers - zone '!$D$4,IF(F72="d",K72*' Couriers - zone '!$D$5,' Couriers - zone '!$D$6)))),"0")*1</f>
        <v>0</v>
      </c>
      <c r="N72" s="30">
        <f>IF(K72&gt;0,IF(F72="a",K72*' Couriers - zone '!$F$2,IF(F72="b",K72*' Couriers - zone '!$F$3,IF(F72="c",K72*' Couriers - zone '!$F$4,IF(F72="d",K72*' Couriers - zone '!$F$5,' Couriers - zone '!$F$6)))),"0")*1</f>
        <v>0</v>
      </c>
      <c r="O72" s="30">
        <f t="shared" si="10"/>
        <v>53.5</v>
      </c>
      <c r="P72" s="30">
        <f>VLOOKUP(A72,'Couriers _Billing '!B69:H193,MATCH('Couriers _Billing '!H69,'Couriers _Billing '!B69:H69,0),0)</f>
        <v>90.2</v>
      </c>
      <c r="Q72" s="30">
        <f t="shared" si="11"/>
        <v>-36.700000000000003</v>
      </c>
    </row>
    <row r="73" spans="1:17" x14ac:dyDescent="0.3">
      <c r="A73" s="49">
        <v>2001808992</v>
      </c>
      <c r="B73" s="50">
        <v>8904223818706</v>
      </c>
      <c r="C73" s="51">
        <v>1</v>
      </c>
      <c r="D73" s="12">
        <f>VLOOKUP(A73,'Couriers _Billing '!$B$1:$H$125,4,0)</f>
        <v>342014</v>
      </c>
      <c r="E73" s="12">
        <f>VLOOKUP(B73,'X - SKU record'!$A$2:$B$66,2,0)</f>
        <v>127</v>
      </c>
      <c r="F73" s="12" t="str">
        <f>VLOOKUP(D73,'X -zone record'!$B$1:$D$125,2,0)</f>
        <v>b</v>
      </c>
      <c r="G73" s="35">
        <f t="shared" si="6"/>
        <v>0.127</v>
      </c>
      <c r="H73" s="35">
        <f>IF(F73="a",G73/' Couriers - zone '!$B$2,IF(F73="b",G73/' Couriers - zone '!$B$3,IF(F73="c",G73/' Couriers - zone '!$B$4,IF(F73="d",G73/' Couriers - zone '!$B$5,G73/' Couriers - zone '!$B$6))))</f>
        <v>0.254</v>
      </c>
      <c r="I73">
        <f t="shared" si="7"/>
        <v>0.5</v>
      </c>
      <c r="J73">
        <f t="shared" si="8"/>
        <v>0.5</v>
      </c>
      <c r="K73">
        <f t="shared" si="9"/>
        <v>0</v>
      </c>
      <c r="L73" s="30">
        <f>IF(F73="a",' Couriers - zone '!$C$2+' Couriers - zone '!$E$2,IF(F73="b",' Couriers - zone '!$C$3+' Couriers - zone '!$E$3,IF(F73="c",' Couriers - zone '!$C$4+' Couriers - zone '!$E$4,IF(F73="d",' Couriers - zone '!$C$5+' Couriers - zone '!$E$5,' Couriers - zone '!$C$6+' Couriers - zone '!$E$6))))</f>
        <v>53.5</v>
      </c>
      <c r="M73" s="30">
        <f>IF(K73&gt;0,IF(F73="a",K73*' Couriers - zone '!$D$2,IF(F73="b",K73*' Couriers - zone '!$D$3,IF(F73="c",K73*' Couriers - zone '!$D$4,IF(F73="d",K73*' Couriers - zone '!$D$5,' Couriers - zone '!$D$6)))),"0")*1</f>
        <v>0</v>
      </c>
      <c r="N73" s="30">
        <f>IF(K73&gt;0,IF(F73="a",K73*' Couriers - zone '!$F$2,IF(F73="b",K73*' Couriers - zone '!$F$3,IF(F73="c",K73*' Couriers - zone '!$F$4,IF(F73="d",K73*' Couriers - zone '!$F$5,' Couriers - zone '!$F$6)))),"0")*1</f>
        <v>0</v>
      </c>
      <c r="O73" s="30">
        <f t="shared" si="10"/>
        <v>53.5</v>
      </c>
      <c r="P73" s="30">
        <f>VLOOKUP(A73,'Couriers _Billing '!B70:H194,MATCH('Couriers _Billing '!H70,'Couriers _Billing '!B70:H70,0),0)</f>
        <v>90.2</v>
      </c>
      <c r="Q73" s="30">
        <f t="shared" si="11"/>
        <v>-36.700000000000003</v>
      </c>
    </row>
    <row r="74" spans="1:17" x14ac:dyDescent="0.3">
      <c r="A74" s="46">
        <v>2001809270</v>
      </c>
      <c r="B74" s="47">
        <v>8904223818706</v>
      </c>
      <c r="C74" s="48">
        <v>1</v>
      </c>
      <c r="D74" s="12">
        <f>VLOOKUP(A74,'Couriers _Billing '!$B$1:$H$125,4,0)</f>
        <v>324005</v>
      </c>
      <c r="E74" s="12">
        <f>VLOOKUP(B74,'X - SKU record'!$A$2:$B$66,2,0)</f>
        <v>127</v>
      </c>
      <c r="F74" s="12" t="str">
        <f>VLOOKUP(D74,'X -zone record'!$B$1:$D$125,2,0)</f>
        <v>b</v>
      </c>
      <c r="G74" s="35">
        <f t="shared" si="6"/>
        <v>0.127</v>
      </c>
      <c r="H74" s="35">
        <f>IF(F74="a",G74/' Couriers - zone '!$B$2,IF(F74="b",G74/' Couriers - zone '!$B$3,IF(F74="c",G74/' Couriers - zone '!$B$4,IF(F74="d",G74/' Couriers - zone '!$B$5,G74/' Couriers - zone '!$B$6))))</f>
        <v>0.254</v>
      </c>
      <c r="I74">
        <f t="shared" si="7"/>
        <v>0.5</v>
      </c>
      <c r="J74">
        <f t="shared" si="8"/>
        <v>0.5</v>
      </c>
      <c r="K74">
        <f t="shared" si="9"/>
        <v>0</v>
      </c>
      <c r="L74" s="30">
        <f>IF(F74="a",' Couriers - zone '!$C$2+' Couriers - zone '!$E$2,IF(F74="b",' Couriers - zone '!$C$3+' Couriers - zone '!$E$3,IF(F74="c",' Couriers - zone '!$C$4+' Couriers - zone '!$E$4,IF(F74="d",' Couriers - zone '!$C$5+' Couriers - zone '!$E$5,' Couriers - zone '!$C$6+' Couriers - zone '!$E$6))))</f>
        <v>53.5</v>
      </c>
      <c r="M74" s="30">
        <f>IF(K74&gt;0,IF(F74="a",K74*' Couriers - zone '!$D$2,IF(F74="b",K74*' Couriers - zone '!$D$3,IF(F74="c",K74*' Couriers - zone '!$D$4,IF(F74="d",K74*' Couriers - zone '!$D$5,' Couriers - zone '!$D$6)))),"0")*1</f>
        <v>0</v>
      </c>
      <c r="N74" s="30">
        <f>IF(K74&gt;0,IF(F74="a",K74*' Couriers - zone '!$F$2,IF(F74="b",K74*' Couriers - zone '!$F$3,IF(F74="c",K74*' Couriers - zone '!$F$4,IF(F74="d",K74*' Couriers - zone '!$F$5,' Couriers - zone '!$F$6)))),"0")*1</f>
        <v>0</v>
      </c>
      <c r="O74" s="30">
        <f t="shared" si="10"/>
        <v>53.5</v>
      </c>
      <c r="P74" s="30">
        <f>VLOOKUP(A74,'Couriers _Billing '!B71:H195,MATCH('Couriers _Billing '!H71,'Couriers _Billing '!B71:H71,0),0)</f>
        <v>90.2</v>
      </c>
      <c r="Q74" s="30">
        <f t="shared" si="11"/>
        <v>-36.700000000000003</v>
      </c>
    </row>
    <row r="75" spans="1:17" x14ac:dyDescent="0.3">
      <c r="A75" s="49">
        <v>2001809383</v>
      </c>
      <c r="B75" s="50">
        <v>8904223818706</v>
      </c>
      <c r="C75" s="51">
        <v>1</v>
      </c>
      <c r="D75" s="12">
        <f>VLOOKUP(A75,'Couriers _Billing '!$B$1:$H$125,4,0)</f>
        <v>303702</v>
      </c>
      <c r="E75" s="12">
        <f>VLOOKUP(B75,'X - SKU record'!$A$2:$B$66,2,0)</f>
        <v>127</v>
      </c>
      <c r="F75" s="12" t="str">
        <f>VLOOKUP(D75,'X -zone record'!$B$1:$D$125,2,0)</f>
        <v>b</v>
      </c>
      <c r="G75" s="35">
        <f t="shared" si="6"/>
        <v>0.127</v>
      </c>
      <c r="H75" s="35">
        <f>IF(F75="a",G75/' Couriers - zone '!$B$2,IF(F75="b",G75/' Couriers - zone '!$B$3,IF(F75="c",G75/' Couriers - zone '!$B$4,IF(F75="d",G75/' Couriers - zone '!$B$5,G75/' Couriers - zone '!$B$6))))</f>
        <v>0.254</v>
      </c>
      <c r="I75">
        <f t="shared" si="7"/>
        <v>0.5</v>
      </c>
      <c r="J75">
        <f t="shared" si="8"/>
        <v>0.5</v>
      </c>
      <c r="K75">
        <f t="shared" si="9"/>
        <v>0</v>
      </c>
      <c r="L75" s="30">
        <f>IF(F75="a",' Couriers - zone '!$C$2+' Couriers - zone '!$E$2,IF(F75="b",' Couriers - zone '!$C$3+' Couriers - zone '!$E$3,IF(F75="c",' Couriers - zone '!$C$4+' Couriers - zone '!$E$4,IF(F75="d",' Couriers - zone '!$C$5+' Couriers - zone '!$E$5,' Couriers - zone '!$C$6+' Couriers - zone '!$E$6))))</f>
        <v>53.5</v>
      </c>
      <c r="M75" s="30">
        <f>IF(K75&gt;0,IF(F75="a",K75*' Couriers - zone '!$D$2,IF(F75="b",K75*' Couriers - zone '!$D$3,IF(F75="c",K75*' Couriers - zone '!$D$4,IF(F75="d",K75*' Couriers - zone '!$D$5,' Couriers - zone '!$D$6)))),"0")*1</f>
        <v>0</v>
      </c>
      <c r="N75" s="30">
        <f>IF(K75&gt;0,IF(F75="a",K75*' Couriers - zone '!$F$2,IF(F75="b",K75*' Couriers - zone '!$F$3,IF(F75="c",K75*' Couriers - zone '!$F$4,IF(F75="d",K75*' Couriers - zone '!$F$5,' Couriers - zone '!$F$6)))),"0")*1</f>
        <v>0</v>
      </c>
      <c r="O75" s="30">
        <f t="shared" si="10"/>
        <v>53.5</v>
      </c>
      <c r="P75" s="30">
        <f>VLOOKUP(A75,'Couriers _Billing '!B72:H196,MATCH('Couriers _Billing '!H72,'Couriers _Billing '!B72:H72,0),0)</f>
        <v>86.7</v>
      </c>
      <c r="Q75" s="30">
        <f t="shared" si="11"/>
        <v>-33.200000000000003</v>
      </c>
    </row>
    <row r="76" spans="1:17" x14ac:dyDescent="0.3">
      <c r="A76" s="46">
        <v>2001809592</v>
      </c>
      <c r="B76" s="47">
        <v>8904223819024</v>
      </c>
      <c r="C76" s="48">
        <v>8</v>
      </c>
      <c r="D76" s="12">
        <f>VLOOKUP(A76,'Couriers _Billing '!$B$1:$H$125,4,0)</f>
        <v>244713</v>
      </c>
      <c r="E76" s="12">
        <f>VLOOKUP(B76,'X - SKU record'!$A$2:$B$66,2,0)</f>
        <v>112</v>
      </c>
      <c r="F76" s="12" t="str">
        <f>VLOOKUP(D76,'X -zone record'!$B$1:$D$125,2,0)</f>
        <v>b</v>
      </c>
      <c r="G76" s="35">
        <f t="shared" si="6"/>
        <v>0.89600000000000002</v>
      </c>
      <c r="H76" s="35">
        <f>IF(F76="a",G76/' Couriers - zone '!$B$2,IF(F76="b",G76/' Couriers - zone '!$B$3,IF(F76="c",G76/' Couriers - zone '!$B$4,IF(F76="d",G76/' Couriers - zone '!$B$5,G76/' Couriers - zone '!$B$6))))</f>
        <v>1.792</v>
      </c>
      <c r="I76">
        <f t="shared" si="7"/>
        <v>2</v>
      </c>
      <c r="J76">
        <f t="shared" si="8"/>
        <v>0.5</v>
      </c>
      <c r="K76">
        <f t="shared" si="9"/>
        <v>3</v>
      </c>
      <c r="L76" s="30">
        <f>IF(F76="a",' Couriers - zone '!$C$2+' Couriers - zone '!$E$2,IF(F76="b",' Couriers - zone '!$C$3+' Couriers - zone '!$E$3,IF(F76="c",' Couriers - zone '!$C$4+' Couriers - zone '!$E$4,IF(F76="d",' Couriers - zone '!$C$5+' Couriers - zone '!$E$5,' Couriers - zone '!$C$6+' Couriers - zone '!$E$6))))</f>
        <v>53.5</v>
      </c>
      <c r="M76" s="30">
        <f>IF(K76&gt;0,IF(F76="a",K76*' Couriers - zone '!$D$2,IF(F76="b",K76*' Couriers - zone '!$D$3,IF(F76="c",K76*' Couriers - zone '!$D$4,IF(F76="d",K76*' Couriers - zone '!$D$5,' Couriers - zone '!$D$6)))),"0")*1</f>
        <v>84.9</v>
      </c>
      <c r="N76" s="30">
        <f>IF(K76&gt;0,IF(F76="a",K76*' Couriers - zone '!$F$2,IF(F76="b",K76*' Couriers - zone '!$F$3,IF(F76="c",K76*' Couriers - zone '!$F$4,IF(F76="d",K76*' Couriers - zone '!$F$5,' Couriers - zone '!$F$6)))),"0")*1</f>
        <v>84.9</v>
      </c>
      <c r="O76" s="30">
        <f t="shared" si="10"/>
        <v>223.3</v>
      </c>
      <c r="P76" s="30">
        <f>VLOOKUP(A76,'Couriers _Billing '!B73:H197,MATCH('Couriers _Billing '!H73,'Couriers _Billing '!B73:H73,0),0)</f>
        <v>89.6</v>
      </c>
      <c r="Q76" s="30">
        <f t="shared" si="11"/>
        <v>133.70000000000002</v>
      </c>
    </row>
    <row r="77" spans="1:17" x14ac:dyDescent="0.3">
      <c r="A77" s="46">
        <v>2001809794</v>
      </c>
      <c r="B77" s="47">
        <v>8904223818935</v>
      </c>
      <c r="C77" s="48">
        <v>1</v>
      </c>
      <c r="D77" s="12">
        <f>VLOOKUP(A77,'Couriers _Billing '!$B$1:$H$125,4,0)</f>
        <v>580007</v>
      </c>
      <c r="E77" s="12">
        <f>VLOOKUP(B77,'X - SKU record'!$A$2:$B$66,2,0)</f>
        <v>120</v>
      </c>
      <c r="F77" s="12" t="str">
        <f>VLOOKUP(D77,'X -zone record'!$B$1:$D$125,2,0)</f>
        <v>d</v>
      </c>
      <c r="G77" s="35">
        <f t="shared" si="6"/>
        <v>0.12</v>
      </c>
      <c r="H77" s="35">
        <f>IF(F77="a",G77/' Couriers - zone '!$B$2,IF(F77="b",G77/' Couriers - zone '!$B$3,IF(F77="c",G77/' Couriers - zone '!$B$4,IF(F77="d",G77/' Couriers - zone '!$B$5,G77/' Couriers - zone '!$B$6))))</f>
        <v>9.6000000000000002E-2</v>
      </c>
      <c r="I77">
        <f t="shared" si="7"/>
        <v>1.25</v>
      </c>
      <c r="J77">
        <f t="shared" si="8"/>
        <v>1.25</v>
      </c>
      <c r="K77">
        <f t="shared" si="9"/>
        <v>0</v>
      </c>
      <c r="L77" s="30">
        <f>IF(F77="a",' Couriers - zone '!$C$2+' Couriers - zone '!$E$2,IF(F77="b",' Couriers - zone '!$C$3+' Couriers - zone '!$E$3,IF(F77="c",' Couriers - zone '!$C$4+' Couriers - zone '!$E$4,IF(F77="d",' Couriers - zone '!$C$5+' Couriers - zone '!$E$5,' Couriers - zone '!$C$6+' Couriers - zone '!$E$6))))</f>
        <v>86.699999999999989</v>
      </c>
      <c r="M77" s="30">
        <f>IF(K77&gt;0,IF(F77="a",K77*' Couriers - zone '!$D$2,IF(F77="b",K77*' Couriers - zone '!$D$3,IF(F77="c",K77*' Couriers - zone '!$D$4,IF(F77="d",K77*' Couriers - zone '!$D$5,' Couriers - zone '!$D$6)))),"0")*1</f>
        <v>0</v>
      </c>
      <c r="N77" s="30">
        <f>IF(K77&gt;0,IF(F77="a",K77*' Couriers - zone '!$F$2,IF(F77="b",K77*' Couriers - zone '!$F$3,IF(F77="c",K77*' Couriers - zone '!$F$4,IF(F77="d",K77*' Couriers - zone '!$F$5,' Couriers - zone '!$F$6)))),"0")*1</f>
        <v>0</v>
      </c>
      <c r="O77" s="30">
        <f t="shared" si="10"/>
        <v>86.699999999999989</v>
      </c>
      <c r="P77" s="30">
        <f>VLOOKUP(A77,'Couriers _Billing '!B74:H198,MATCH('Couriers _Billing '!H74,'Couriers _Billing '!B74:H74,0),0)</f>
        <v>135</v>
      </c>
      <c r="Q77" s="30">
        <f t="shared" si="11"/>
        <v>-48.300000000000011</v>
      </c>
    </row>
    <row r="78" spans="1:17" x14ac:dyDescent="0.3">
      <c r="A78" s="49">
        <v>2001809820</v>
      </c>
      <c r="B78" s="50">
        <v>8904223819031</v>
      </c>
      <c r="C78" s="51">
        <v>2</v>
      </c>
      <c r="D78" s="12">
        <f>VLOOKUP(A78,'Couriers _Billing '!$B$1:$H$125,4,0)</f>
        <v>360005</v>
      </c>
      <c r="E78" s="12">
        <f>VLOOKUP(B78,'X - SKU record'!$A$2:$B$66,2,0)</f>
        <v>112</v>
      </c>
      <c r="F78" s="12" t="str">
        <f>VLOOKUP(D78,'X -zone record'!$B$1:$D$125,2,0)</f>
        <v>d</v>
      </c>
      <c r="G78" s="35">
        <f t="shared" si="6"/>
        <v>0.224</v>
      </c>
      <c r="H78" s="35">
        <f>IF(F78="a",G78/' Couriers - zone '!$B$2,IF(F78="b",G78/' Couriers - zone '!$B$3,IF(F78="c",G78/' Couriers - zone '!$B$4,IF(F78="d",G78/' Couriers - zone '!$B$5,G78/' Couriers - zone '!$B$6))))</f>
        <v>0.1792</v>
      </c>
      <c r="I78">
        <f t="shared" si="7"/>
        <v>1.25</v>
      </c>
      <c r="J78">
        <f t="shared" si="8"/>
        <v>1.25</v>
      </c>
      <c r="K78">
        <f t="shared" si="9"/>
        <v>0</v>
      </c>
      <c r="L78" s="30">
        <f>IF(F78="a",' Couriers - zone '!$C$2+' Couriers - zone '!$E$2,IF(F78="b",' Couriers - zone '!$C$3+' Couriers - zone '!$E$3,IF(F78="c",' Couriers - zone '!$C$4+' Couriers - zone '!$E$4,IF(F78="d",' Couriers - zone '!$C$5+' Couriers - zone '!$E$5,' Couriers - zone '!$C$6+' Couriers - zone '!$E$6))))</f>
        <v>86.699999999999989</v>
      </c>
      <c r="M78" s="30">
        <f>IF(K78&gt;0,IF(F78="a",K78*' Couriers - zone '!$D$2,IF(F78="b",K78*' Couriers - zone '!$D$3,IF(F78="c",K78*' Couriers - zone '!$D$4,IF(F78="d",K78*' Couriers - zone '!$D$5,' Couriers - zone '!$D$6)))),"0")*1</f>
        <v>0</v>
      </c>
      <c r="N78" s="30">
        <f>IF(K78&gt;0,IF(F78="a",K78*' Couriers - zone '!$F$2,IF(F78="b",K78*' Couriers - zone '!$F$3,IF(F78="c",K78*' Couriers - zone '!$F$4,IF(F78="d",K78*' Couriers - zone '!$F$5,' Couriers - zone '!$F$6)))),"0")*1</f>
        <v>0</v>
      </c>
      <c r="O78" s="30">
        <f t="shared" si="10"/>
        <v>86.699999999999989</v>
      </c>
      <c r="P78" s="30">
        <f>VLOOKUP(A78,'Couriers _Billing '!B75:H199,MATCH('Couriers _Billing '!H75,'Couriers _Billing '!B75:H75,0),0)</f>
        <v>269.39999999999998</v>
      </c>
      <c r="Q78" s="30">
        <f t="shared" si="11"/>
        <v>-182.7</v>
      </c>
    </row>
    <row r="79" spans="1:17" x14ac:dyDescent="0.3">
      <c r="A79" s="49">
        <v>2001809917</v>
      </c>
      <c r="B79" s="50">
        <v>8904223819499</v>
      </c>
      <c r="C79" s="51">
        <v>1</v>
      </c>
      <c r="D79" s="12">
        <f>VLOOKUP(A79,'Couriers _Billing '!$B$1:$H$125,4,0)</f>
        <v>831006</v>
      </c>
      <c r="E79" s="12">
        <f>VLOOKUP(B79,'X - SKU record'!$A$2:$B$66,2,0)</f>
        <v>210</v>
      </c>
      <c r="F79" s="12" t="str">
        <f>VLOOKUP(D79,'X -zone record'!$B$1:$D$125,2,0)</f>
        <v>d</v>
      </c>
      <c r="G79" s="35">
        <f t="shared" si="6"/>
        <v>0.21</v>
      </c>
      <c r="H79" s="35">
        <f>IF(F79="a",G79/' Couriers - zone '!$B$2,IF(F79="b",G79/' Couriers - zone '!$B$3,IF(F79="c",G79/' Couriers - zone '!$B$4,IF(F79="d",G79/' Couriers - zone '!$B$5,G79/' Couriers - zone '!$B$6))))</f>
        <v>0.16799999999999998</v>
      </c>
      <c r="I79">
        <f t="shared" si="7"/>
        <v>1.25</v>
      </c>
      <c r="J79">
        <f t="shared" si="8"/>
        <v>1.25</v>
      </c>
      <c r="K79">
        <f t="shared" si="9"/>
        <v>0</v>
      </c>
      <c r="L79" s="30">
        <f>IF(F79="a",' Couriers - zone '!$C$2+' Couriers - zone '!$E$2,IF(F79="b",' Couriers - zone '!$C$3+' Couriers - zone '!$E$3,IF(F79="c",' Couriers - zone '!$C$4+' Couriers - zone '!$E$4,IF(F79="d",' Couriers - zone '!$C$5+' Couriers - zone '!$E$5,' Couriers - zone '!$C$6+' Couriers - zone '!$E$6))))</f>
        <v>86.699999999999989</v>
      </c>
      <c r="M79" s="30">
        <f>IF(K79&gt;0,IF(F79="a",K79*' Couriers - zone '!$D$2,IF(F79="b",K79*' Couriers - zone '!$D$3,IF(F79="c",K79*' Couriers - zone '!$D$4,IF(F79="d",K79*' Couriers - zone '!$D$5,' Couriers - zone '!$D$6)))),"0")*1</f>
        <v>0</v>
      </c>
      <c r="N79" s="30">
        <f>IF(K79&gt;0,IF(F79="a",K79*' Couriers - zone '!$F$2,IF(F79="b",K79*' Couriers - zone '!$F$3,IF(F79="c",K79*' Couriers - zone '!$F$4,IF(F79="d",K79*' Couriers - zone '!$F$5,' Couriers - zone '!$F$6)))),"0")*1</f>
        <v>0</v>
      </c>
      <c r="O79" s="30">
        <f t="shared" si="10"/>
        <v>86.699999999999989</v>
      </c>
      <c r="P79" s="30">
        <f>VLOOKUP(A79,'Couriers _Billing '!B76:H200,MATCH('Couriers _Billing '!H76,'Couriers _Billing '!B76:H76,0),0)</f>
        <v>172.8</v>
      </c>
      <c r="Q79" s="30">
        <f t="shared" si="11"/>
        <v>-86.100000000000023</v>
      </c>
    </row>
    <row r="80" spans="1:17" x14ac:dyDescent="0.3">
      <c r="A80" s="46">
        <v>2001809934</v>
      </c>
      <c r="B80" s="47">
        <v>8904223818850</v>
      </c>
      <c r="C80" s="48">
        <v>1</v>
      </c>
      <c r="D80" s="12">
        <f>VLOOKUP(A80,'Couriers _Billing '!$B$1:$H$125,4,0)</f>
        <v>302001</v>
      </c>
      <c r="E80" s="12">
        <f>VLOOKUP(B80,'X - SKU record'!$A$2:$B$66,2,0)</f>
        <v>240</v>
      </c>
      <c r="F80" s="12" t="str">
        <f>VLOOKUP(D80,'X -zone record'!$B$1:$D$125,2,0)</f>
        <v>b</v>
      </c>
      <c r="G80" s="35">
        <f t="shared" si="6"/>
        <v>0.24</v>
      </c>
      <c r="H80" s="35">
        <f>IF(F80="a",G80/' Couriers - zone '!$B$2,IF(F80="b",G80/' Couriers - zone '!$B$3,IF(F80="c",G80/' Couriers - zone '!$B$4,IF(F80="d",G80/' Couriers - zone '!$B$5,G80/' Couriers - zone '!$B$6))))</f>
        <v>0.48</v>
      </c>
      <c r="I80">
        <f t="shared" si="7"/>
        <v>0.5</v>
      </c>
      <c r="J80">
        <f t="shared" si="8"/>
        <v>0.5</v>
      </c>
      <c r="K80">
        <f t="shared" si="9"/>
        <v>0</v>
      </c>
      <c r="L80" s="30">
        <f>IF(F80="a",' Couriers - zone '!$C$2+' Couriers - zone '!$E$2,IF(F80="b",' Couriers - zone '!$C$3+' Couriers - zone '!$E$3,IF(F80="c",' Couriers - zone '!$C$4+' Couriers - zone '!$E$4,IF(F80="d",' Couriers - zone '!$C$5+' Couriers - zone '!$E$5,' Couriers - zone '!$C$6+' Couriers - zone '!$E$6))))</f>
        <v>53.5</v>
      </c>
      <c r="M80" s="30">
        <f>IF(K80&gt;0,IF(F80="a",K80*' Couriers - zone '!$D$2,IF(F80="b",K80*' Couriers - zone '!$D$3,IF(F80="c",K80*' Couriers - zone '!$D$4,IF(F80="d",K80*' Couriers - zone '!$D$5,' Couriers - zone '!$D$6)))),"0")*1</f>
        <v>0</v>
      </c>
      <c r="N80" s="30">
        <f>IF(K80&gt;0,IF(F80="a",K80*' Couriers - zone '!$F$2,IF(F80="b",K80*' Couriers - zone '!$F$3,IF(F80="c",K80*' Couriers - zone '!$F$4,IF(F80="d",K80*' Couriers - zone '!$F$5,' Couriers - zone '!$F$6)))),"0")*1</f>
        <v>0</v>
      </c>
      <c r="O80" s="30">
        <f t="shared" si="10"/>
        <v>53.5</v>
      </c>
      <c r="P80" s="30">
        <f>VLOOKUP(A80,'Couriers _Billing '!B77:H201,MATCH('Couriers _Billing '!H77,'Couriers _Billing '!B77:H77,0),0)</f>
        <v>90.2</v>
      </c>
      <c r="Q80" s="30">
        <f t="shared" si="11"/>
        <v>-36.700000000000003</v>
      </c>
    </row>
    <row r="81" spans="1:17" x14ac:dyDescent="0.3">
      <c r="A81" s="46">
        <v>2001810104</v>
      </c>
      <c r="B81" s="47">
        <v>8904223818850</v>
      </c>
      <c r="C81" s="48">
        <v>1</v>
      </c>
      <c r="D81" s="12">
        <f>VLOOKUP(A81,'Couriers _Billing '!$B$1:$H$125,4,0)</f>
        <v>334004</v>
      </c>
      <c r="E81" s="12">
        <f>VLOOKUP(B81,'X - SKU record'!$A$2:$B$66,2,0)</f>
        <v>240</v>
      </c>
      <c r="F81" s="12" t="str">
        <f>VLOOKUP(D81,'X -zone record'!$B$1:$D$125,2,0)</f>
        <v>b</v>
      </c>
      <c r="G81" s="35">
        <f t="shared" si="6"/>
        <v>0.24</v>
      </c>
      <c r="H81" s="35">
        <f>IF(F81="a",G81/' Couriers - zone '!$B$2,IF(F81="b",G81/' Couriers - zone '!$B$3,IF(F81="c",G81/' Couriers - zone '!$B$4,IF(F81="d",G81/' Couriers - zone '!$B$5,G81/' Couriers - zone '!$B$6))))</f>
        <v>0.48</v>
      </c>
      <c r="I81">
        <f t="shared" si="7"/>
        <v>0.5</v>
      </c>
      <c r="J81">
        <f t="shared" si="8"/>
        <v>0.5</v>
      </c>
      <c r="K81">
        <f t="shared" si="9"/>
        <v>0</v>
      </c>
      <c r="L81" s="30">
        <f>IF(F81="a",' Couriers - zone '!$C$2+' Couriers - zone '!$E$2,IF(F81="b",' Couriers - zone '!$C$3+' Couriers - zone '!$E$3,IF(F81="c",' Couriers - zone '!$C$4+' Couriers - zone '!$E$4,IF(F81="d",' Couriers - zone '!$C$5+' Couriers - zone '!$E$5,' Couriers - zone '!$C$6+' Couriers - zone '!$E$6))))</f>
        <v>53.5</v>
      </c>
      <c r="M81" s="30">
        <f>IF(K81&gt;0,IF(F81="a",K81*' Couriers - zone '!$D$2,IF(F81="b",K81*' Couriers - zone '!$D$3,IF(F81="c",K81*' Couriers - zone '!$D$4,IF(F81="d",K81*' Couriers - zone '!$D$5,' Couriers - zone '!$D$6)))),"0")*1</f>
        <v>0</v>
      </c>
      <c r="N81" s="30">
        <f>IF(K81&gt;0,IF(F81="a",K81*' Couriers - zone '!$F$2,IF(F81="b",K81*' Couriers - zone '!$F$3,IF(F81="c",K81*' Couriers - zone '!$F$4,IF(F81="d",K81*' Couriers - zone '!$F$5,' Couriers - zone '!$F$6)))),"0")*1</f>
        <v>0</v>
      </c>
      <c r="O81" s="30">
        <f t="shared" si="10"/>
        <v>53.5</v>
      </c>
      <c r="P81" s="30">
        <f>VLOOKUP(A81,'Couriers _Billing '!B78:H202,MATCH('Couriers _Billing '!H78,'Couriers _Billing '!B78:H78,0),0)</f>
        <v>90.2</v>
      </c>
      <c r="Q81" s="30">
        <f t="shared" si="11"/>
        <v>-36.700000000000003</v>
      </c>
    </row>
    <row r="82" spans="1:17" x14ac:dyDescent="0.3">
      <c r="A82" s="49">
        <v>2001810125</v>
      </c>
      <c r="B82" s="50">
        <v>8904223818706</v>
      </c>
      <c r="C82" s="51">
        <v>1</v>
      </c>
      <c r="D82" s="12">
        <f>VLOOKUP(A82,'Couriers _Billing '!$B$1:$H$125,4,0)</f>
        <v>302004</v>
      </c>
      <c r="E82" s="12">
        <f>VLOOKUP(B82,'X - SKU record'!$A$2:$B$66,2,0)</f>
        <v>127</v>
      </c>
      <c r="F82" s="12" t="str">
        <f>VLOOKUP(D82,'X -zone record'!$B$1:$D$125,2,0)</f>
        <v>b</v>
      </c>
      <c r="G82" s="35">
        <f t="shared" si="6"/>
        <v>0.127</v>
      </c>
      <c r="H82" s="35">
        <f>IF(F82="a",G82/' Couriers - zone '!$B$2,IF(F82="b",G82/' Couriers - zone '!$B$3,IF(F82="c",G82/' Couriers - zone '!$B$4,IF(F82="d",G82/' Couriers - zone '!$B$5,G82/' Couriers - zone '!$B$6))))</f>
        <v>0.254</v>
      </c>
      <c r="I82">
        <f t="shared" si="7"/>
        <v>0.5</v>
      </c>
      <c r="J82">
        <f t="shared" si="8"/>
        <v>0.5</v>
      </c>
      <c r="K82">
        <f t="shared" si="9"/>
        <v>0</v>
      </c>
      <c r="L82" s="30">
        <f>IF(F82="a",' Couriers - zone '!$C$2+' Couriers - zone '!$E$2,IF(F82="b",' Couriers - zone '!$C$3+' Couriers - zone '!$E$3,IF(F82="c",' Couriers - zone '!$C$4+' Couriers - zone '!$E$4,IF(F82="d",' Couriers - zone '!$C$5+' Couriers - zone '!$E$5,' Couriers - zone '!$C$6+' Couriers - zone '!$E$6))))</f>
        <v>53.5</v>
      </c>
      <c r="M82" s="30">
        <f>IF(K82&gt;0,IF(F82="a",K82*' Couriers - zone '!$D$2,IF(F82="b",K82*' Couriers - zone '!$D$3,IF(F82="c",K82*' Couriers - zone '!$D$4,IF(F82="d",K82*' Couriers - zone '!$D$5,' Couriers - zone '!$D$6)))),"0")*1</f>
        <v>0</v>
      </c>
      <c r="N82" s="30">
        <f>IF(K82&gt;0,IF(F82="a",K82*' Couriers - zone '!$F$2,IF(F82="b",K82*' Couriers - zone '!$F$3,IF(F82="c",K82*' Couriers - zone '!$F$4,IF(F82="d",K82*' Couriers - zone '!$F$5,' Couriers - zone '!$F$6)))),"0")*1</f>
        <v>0</v>
      </c>
      <c r="O82" s="30">
        <f t="shared" si="10"/>
        <v>53.5</v>
      </c>
      <c r="P82" s="30">
        <f>VLOOKUP(A82,'Couriers _Billing '!B79:H203,MATCH('Couriers _Billing '!H79,'Couriers _Billing '!B79:H79,0),0)</f>
        <v>90.2</v>
      </c>
      <c r="Q82" s="30">
        <f t="shared" si="11"/>
        <v>-36.700000000000003</v>
      </c>
    </row>
    <row r="83" spans="1:17" x14ac:dyDescent="0.3">
      <c r="A83" s="46">
        <v>2001810281</v>
      </c>
      <c r="B83" s="47">
        <v>8904223818706</v>
      </c>
      <c r="C83" s="48">
        <v>1</v>
      </c>
      <c r="D83" s="12">
        <f>VLOOKUP(A83,'Couriers _Billing '!$B$1:$H$125,4,0)</f>
        <v>302018</v>
      </c>
      <c r="E83" s="12">
        <f>VLOOKUP(B83,'X - SKU record'!$A$2:$B$66,2,0)</f>
        <v>127</v>
      </c>
      <c r="F83" s="12" t="str">
        <f>VLOOKUP(D83,'X -zone record'!$B$1:$D$125,2,0)</f>
        <v>b</v>
      </c>
      <c r="G83" s="35">
        <f t="shared" si="6"/>
        <v>0.127</v>
      </c>
      <c r="H83" s="35">
        <f>IF(F83="a",G83/' Couriers - zone '!$B$2,IF(F83="b",G83/' Couriers - zone '!$B$3,IF(F83="c",G83/' Couriers - zone '!$B$4,IF(F83="d",G83/' Couriers - zone '!$B$5,G83/' Couriers - zone '!$B$6))))</f>
        <v>0.254</v>
      </c>
      <c r="I83">
        <f t="shared" si="7"/>
        <v>0.5</v>
      </c>
      <c r="J83">
        <f t="shared" si="8"/>
        <v>0.5</v>
      </c>
      <c r="K83">
        <f t="shared" si="9"/>
        <v>0</v>
      </c>
      <c r="L83" s="30">
        <f>IF(F83="a",' Couriers - zone '!$C$2+' Couriers - zone '!$E$2,IF(F83="b",' Couriers - zone '!$C$3+' Couriers - zone '!$E$3,IF(F83="c",' Couriers - zone '!$C$4+' Couriers - zone '!$E$4,IF(F83="d",' Couriers - zone '!$C$5+' Couriers - zone '!$E$5,' Couriers - zone '!$C$6+' Couriers - zone '!$E$6))))</f>
        <v>53.5</v>
      </c>
      <c r="M83" s="30">
        <f>IF(K83&gt;0,IF(F83="a",K83*' Couriers - zone '!$D$2,IF(F83="b",K83*' Couriers - zone '!$D$3,IF(F83="c",K83*' Couriers - zone '!$D$4,IF(F83="d",K83*' Couriers - zone '!$D$5,' Couriers - zone '!$D$6)))),"0")*1</f>
        <v>0</v>
      </c>
      <c r="N83" s="30">
        <f>IF(K83&gt;0,IF(F83="a",K83*' Couriers - zone '!$F$2,IF(F83="b",K83*' Couriers - zone '!$F$3,IF(F83="c",K83*' Couriers - zone '!$F$4,IF(F83="d",K83*' Couriers - zone '!$F$5,' Couriers - zone '!$F$6)))),"0")*1</f>
        <v>0</v>
      </c>
      <c r="O83" s="30">
        <f t="shared" si="10"/>
        <v>53.5</v>
      </c>
      <c r="P83" s="30">
        <f>VLOOKUP(A83,'Couriers _Billing '!B80:H204,MATCH('Couriers _Billing '!H80,'Couriers _Billing '!B80:H80,0),0)</f>
        <v>90.2</v>
      </c>
      <c r="Q83" s="30">
        <f t="shared" si="11"/>
        <v>-36.700000000000003</v>
      </c>
    </row>
    <row r="84" spans="1:17" x14ac:dyDescent="0.3">
      <c r="A84" s="49">
        <v>2001810549</v>
      </c>
      <c r="B84" s="50">
        <v>8904223818454</v>
      </c>
      <c r="C84" s="51">
        <v>1</v>
      </c>
      <c r="D84" s="12">
        <f>VLOOKUP(A84,'Couriers _Billing '!$B$1:$H$125,4,0)</f>
        <v>302017</v>
      </c>
      <c r="E84" s="12">
        <f>VLOOKUP(B84,'X - SKU record'!$A$2:$B$66,2,0)</f>
        <v>232</v>
      </c>
      <c r="F84" s="12" t="str">
        <f>VLOOKUP(D84,'X -zone record'!$B$1:$D$125,2,0)</f>
        <v>b</v>
      </c>
      <c r="G84" s="35">
        <f t="shared" si="6"/>
        <v>0.23200000000000001</v>
      </c>
      <c r="H84" s="35">
        <f>IF(F84="a",G84/' Couriers - zone '!$B$2,IF(F84="b",G84/' Couriers - zone '!$B$3,IF(F84="c",G84/' Couriers - zone '!$B$4,IF(F84="d",G84/' Couriers - zone '!$B$5,G84/' Couriers - zone '!$B$6))))</f>
        <v>0.46400000000000002</v>
      </c>
      <c r="I84">
        <f t="shared" si="7"/>
        <v>0.5</v>
      </c>
      <c r="J84">
        <f t="shared" si="8"/>
        <v>0.5</v>
      </c>
      <c r="K84">
        <f t="shared" si="9"/>
        <v>0</v>
      </c>
      <c r="L84" s="30">
        <f>IF(F84="a",' Couriers - zone '!$C$2+' Couriers - zone '!$E$2,IF(F84="b",' Couriers - zone '!$C$3+' Couriers - zone '!$E$3,IF(F84="c",' Couriers - zone '!$C$4+' Couriers - zone '!$E$4,IF(F84="d",' Couriers - zone '!$C$5+' Couriers - zone '!$E$5,' Couriers - zone '!$C$6+' Couriers - zone '!$E$6))))</f>
        <v>53.5</v>
      </c>
      <c r="M84" s="30">
        <f>IF(K84&gt;0,IF(F84="a",K84*' Couriers - zone '!$D$2,IF(F84="b",K84*' Couriers - zone '!$D$3,IF(F84="c",K84*' Couriers - zone '!$D$4,IF(F84="d",K84*' Couriers - zone '!$D$5,' Couriers - zone '!$D$6)))),"0")*1</f>
        <v>0</v>
      </c>
      <c r="N84" s="30">
        <f>IF(K84&gt;0,IF(F84="a",K84*' Couriers - zone '!$F$2,IF(F84="b",K84*' Couriers - zone '!$F$3,IF(F84="c",K84*' Couriers - zone '!$F$4,IF(F84="d",K84*' Couriers - zone '!$F$5,' Couriers - zone '!$F$6)))),"0")*1</f>
        <v>0</v>
      </c>
      <c r="O84" s="30">
        <f t="shared" si="10"/>
        <v>53.5</v>
      </c>
      <c r="P84" s="30">
        <f>VLOOKUP(A84,'Couriers _Billing '!B81:H205,MATCH('Couriers _Billing '!H81,'Couriers _Billing '!B81:H81,0),0)</f>
        <v>179.8</v>
      </c>
      <c r="Q84" s="30">
        <f t="shared" si="11"/>
        <v>-126.30000000000001</v>
      </c>
    </row>
    <row r="85" spans="1:17" x14ac:dyDescent="0.3">
      <c r="A85" s="49">
        <v>2001810697</v>
      </c>
      <c r="B85" s="50">
        <v>8904223818706</v>
      </c>
      <c r="C85" s="51">
        <v>1</v>
      </c>
      <c r="D85" s="12">
        <f>VLOOKUP(A85,'Couriers _Billing '!$B$1:$H$125,4,0)</f>
        <v>324008</v>
      </c>
      <c r="E85" s="12">
        <f>VLOOKUP(B85,'X - SKU record'!$A$2:$B$66,2,0)</f>
        <v>127</v>
      </c>
      <c r="F85" s="12" t="str">
        <f>VLOOKUP(D85,'X -zone record'!$B$1:$D$125,2,0)</f>
        <v>b</v>
      </c>
      <c r="G85" s="35">
        <f t="shared" si="6"/>
        <v>0.127</v>
      </c>
      <c r="H85" s="35">
        <f>IF(F85="a",G85/' Couriers - zone '!$B$2,IF(F85="b",G85/' Couriers - zone '!$B$3,IF(F85="c",G85/' Couriers - zone '!$B$4,IF(F85="d",G85/' Couriers - zone '!$B$5,G85/' Couriers - zone '!$B$6))))</f>
        <v>0.254</v>
      </c>
      <c r="I85">
        <f t="shared" si="7"/>
        <v>0.5</v>
      </c>
      <c r="J85">
        <f t="shared" si="8"/>
        <v>0.5</v>
      </c>
      <c r="K85">
        <f t="shared" si="9"/>
        <v>0</v>
      </c>
      <c r="L85" s="30">
        <f>IF(F85="a",' Couriers - zone '!$C$2+' Couriers - zone '!$E$2,IF(F85="b",' Couriers - zone '!$C$3+' Couriers - zone '!$E$3,IF(F85="c",' Couriers - zone '!$C$4+' Couriers - zone '!$E$4,IF(F85="d",' Couriers - zone '!$C$5+' Couriers - zone '!$E$5,' Couriers - zone '!$C$6+' Couriers - zone '!$E$6))))</f>
        <v>53.5</v>
      </c>
      <c r="M85" s="30">
        <f>IF(K85&gt;0,IF(F85="a",K85*' Couriers - zone '!$D$2,IF(F85="b",K85*' Couriers - zone '!$D$3,IF(F85="c",K85*' Couriers - zone '!$D$4,IF(F85="d",K85*' Couriers - zone '!$D$5,' Couriers - zone '!$D$6)))),"0")*1</f>
        <v>0</v>
      </c>
      <c r="N85" s="30">
        <f>IF(K85&gt;0,IF(F85="a",K85*' Couriers - zone '!$F$2,IF(F85="b",K85*' Couriers - zone '!$F$3,IF(F85="c",K85*' Couriers - zone '!$F$4,IF(F85="d",K85*' Couriers - zone '!$F$5,' Couriers - zone '!$F$6)))),"0")*1</f>
        <v>0</v>
      </c>
      <c r="O85" s="30">
        <f t="shared" si="10"/>
        <v>53.5</v>
      </c>
      <c r="P85" s="30">
        <f>VLOOKUP(A85,'Couriers _Billing '!B82:H206,MATCH('Couriers _Billing '!H82,'Couriers _Billing '!B82:H82,0),0)</f>
        <v>224.6</v>
      </c>
      <c r="Q85" s="30">
        <f t="shared" si="11"/>
        <v>-171.1</v>
      </c>
    </row>
    <row r="86" spans="1:17" x14ac:dyDescent="0.3">
      <c r="A86" s="46">
        <v>2001811039</v>
      </c>
      <c r="B86" s="47">
        <v>8904223818706</v>
      </c>
      <c r="C86" s="48">
        <v>1</v>
      </c>
      <c r="D86" s="12">
        <f>VLOOKUP(A86,'Couriers _Billing '!$B$1:$H$125,4,0)</f>
        <v>302020</v>
      </c>
      <c r="E86" s="12">
        <f>VLOOKUP(B86,'X - SKU record'!$A$2:$B$66,2,0)</f>
        <v>127</v>
      </c>
      <c r="F86" s="12" t="str">
        <f>VLOOKUP(D86,'X -zone record'!$B$1:$D$125,2,0)</f>
        <v>b</v>
      </c>
      <c r="G86" s="35">
        <f t="shared" si="6"/>
        <v>0.127</v>
      </c>
      <c r="H86" s="35">
        <f>IF(F86="a",G86/' Couriers - zone '!$B$2,IF(F86="b",G86/' Couriers - zone '!$B$3,IF(F86="c",G86/' Couriers - zone '!$B$4,IF(F86="d",G86/' Couriers - zone '!$B$5,G86/' Couriers - zone '!$B$6))))</f>
        <v>0.254</v>
      </c>
      <c r="I86">
        <f t="shared" si="7"/>
        <v>0.5</v>
      </c>
      <c r="J86">
        <f t="shared" si="8"/>
        <v>0.5</v>
      </c>
      <c r="K86">
        <f t="shared" si="9"/>
        <v>0</v>
      </c>
      <c r="L86" s="30">
        <f>IF(F86="a",' Couriers - zone '!$C$2+' Couriers - zone '!$E$2,IF(F86="b",' Couriers - zone '!$C$3+' Couriers - zone '!$E$3,IF(F86="c",' Couriers - zone '!$C$4+' Couriers - zone '!$E$4,IF(F86="d",' Couriers - zone '!$C$5+' Couriers - zone '!$E$5,' Couriers - zone '!$C$6+' Couriers - zone '!$E$6))))</f>
        <v>53.5</v>
      </c>
      <c r="M86" s="30">
        <f>IF(K86&gt;0,IF(F86="a",K86*' Couriers - zone '!$D$2,IF(F86="b",K86*' Couriers - zone '!$D$3,IF(F86="c",K86*' Couriers - zone '!$D$4,IF(F86="d",K86*' Couriers - zone '!$D$5,' Couriers - zone '!$D$6)))),"0")*1</f>
        <v>0</v>
      </c>
      <c r="N86" s="30">
        <f>IF(K86&gt;0,IF(F86="a",K86*' Couriers - zone '!$F$2,IF(F86="b",K86*' Couriers - zone '!$F$3,IF(F86="c",K86*' Couriers - zone '!$F$4,IF(F86="d",K86*' Couriers - zone '!$F$5,' Couriers - zone '!$F$6)))),"0")*1</f>
        <v>0</v>
      </c>
      <c r="O86" s="30">
        <f t="shared" si="10"/>
        <v>53.5</v>
      </c>
      <c r="P86" s="30">
        <f>VLOOKUP(A86,'Couriers _Billing '!B83:H207,MATCH('Couriers _Billing '!H83,'Couriers _Billing '!B83:H83,0),0)</f>
        <v>90.2</v>
      </c>
      <c r="Q86" s="30">
        <f t="shared" si="11"/>
        <v>-36.700000000000003</v>
      </c>
    </row>
    <row r="87" spans="1:17" x14ac:dyDescent="0.3">
      <c r="A87" s="49">
        <v>2001811058</v>
      </c>
      <c r="B87" s="50">
        <v>8904223818706</v>
      </c>
      <c r="C87" s="51">
        <v>1</v>
      </c>
      <c r="D87" s="12">
        <f>VLOOKUP(A87,'Couriers _Billing '!$B$1:$H$125,4,0)</f>
        <v>302018</v>
      </c>
      <c r="E87" s="12">
        <f>VLOOKUP(B87,'X - SKU record'!$A$2:$B$66,2,0)</f>
        <v>127</v>
      </c>
      <c r="F87" s="12" t="str">
        <f>VLOOKUP(D87,'X -zone record'!$B$1:$D$125,2,0)</f>
        <v>b</v>
      </c>
      <c r="G87" s="35">
        <f t="shared" si="6"/>
        <v>0.127</v>
      </c>
      <c r="H87" s="35">
        <f>IF(F87="a",G87/' Couriers - zone '!$B$2,IF(F87="b",G87/' Couriers - zone '!$B$3,IF(F87="c",G87/' Couriers - zone '!$B$4,IF(F87="d",G87/' Couriers - zone '!$B$5,G87/' Couriers - zone '!$B$6))))</f>
        <v>0.254</v>
      </c>
      <c r="I87">
        <f t="shared" si="7"/>
        <v>0.5</v>
      </c>
      <c r="J87">
        <f t="shared" si="8"/>
        <v>0.5</v>
      </c>
      <c r="K87">
        <f t="shared" si="9"/>
        <v>0</v>
      </c>
      <c r="L87" s="30">
        <f>IF(F87="a",' Couriers - zone '!$C$2+' Couriers - zone '!$E$2,IF(F87="b",' Couriers - zone '!$C$3+' Couriers - zone '!$E$3,IF(F87="c",' Couriers - zone '!$C$4+' Couriers - zone '!$E$4,IF(F87="d",' Couriers - zone '!$C$5+' Couriers - zone '!$E$5,' Couriers - zone '!$C$6+' Couriers - zone '!$E$6))))</f>
        <v>53.5</v>
      </c>
      <c r="M87" s="30">
        <f>IF(K87&gt;0,IF(F87="a",K87*' Couriers - zone '!$D$2,IF(F87="b",K87*' Couriers - zone '!$D$3,IF(F87="c",K87*' Couriers - zone '!$D$4,IF(F87="d",K87*' Couriers - zone '!$D$5,' Couriers - zone '!$D$6)))),"0")*1</f>
        <v>0</v>
      </c>
      <c r="N87" s="30">
        <f>IF(K87&gt;0,IF(F87="a",K87*' Couriers - zone '!$F$2,IF(F87="b",K87*' Couriers - zone '!$F$3,IF(F87="c",K87*' Couriers - zone '!$F$4,IF(F87="d",K87*' Couriers - zone '!$F$5,' Couriers - zone '!$F$6)))),"0")*1</f>
        <v>0</v>
      </c>
      <c r="O87" s="30">
        <f t="shared" si="10"/>
        <v>53.5</v>
      </c>
      <c r="P87" s="30">
        <f>VLOOKUP(A87,'Couriers _Billing '!B84:H208,MATCH('Couriers _Billing '!H84,'Couriers _Billing '!B84:H84,0),0)</f>
        <v>90.2</v>
      </c>
      <c r="Q87" s="30">
        <f t="shared" si="11"/>
        <v>-36.700000000000003</v>
      </c>
    </row>
    <row r="88" spans="1:17" x14ac:dyDescent="0.3">
      <c r="A88" s="46">
        <v>2001811153</v>
      </c>
      <c r="B88" s="47">
        <v>8904223818706</v>
      </c>
      <c r="C88" s="48">
        <v>1</v>
      </c>
      <c r="D88" s="12">
        <f>VLOOKUP(A88,'Couriers _Billing '!$B$1:$H$125,4,0)</f>
        <v>321001</v>
      </c>
      <c r="E88" s="12">
        <f>VLOOKUP(B88,'X - SKU record'!$A$2:$B$66,2,0)</f>
        <v>127</v>
      </c>
      <c r="F88" s="12" t="str">
        <f>VLOOKUP(D88,'X -zone record'!$B$1:$D$125,2,0)</f>
        <v>b</v>
      </c>
      <c r="G88" s="35">
        <f t="shared" si="6"/>
        <v>0.127</v>
      </c>
      <c r="H88" s="35">
        <f>IF(F88="a",G88/' Couriers - zone '!$B$2,IF(F88="b",G88/' Couriers - zone '!$B$3,IF(F88="c",G88/' Couriers - zone '!$B$4,IF(F88="d",G88/' Couriers - zone '!$B$5,G88/' Couriers - zone '!$B$6))))</f>
        <v>0.254</v>
      </c>
      <c r="I88">
        <f t="shared" si="7"/>
        <v>0.5</v>
      </c>
      <c r="J88">
        <f t="shared" si="8"/>
        <v>0.5</v>
      </c>
      <c r="K88">
        <f t="shared" si="9"/>
        <v>0</v>
      </c>
      <c r="L88" s="30">
        <f>IF(F88="a",' Couriers - zone '!$C$2+' Couriers - zone '!$E$2,IF(F88="b",' Couriers - zone '!$C$3+' Couriers - zone '!$E$3,IF(F88="c",' Couriers - zone '!$C$4+' Couriers - zone '!$E$4,IF(F88="d",' Couriers - zone '!$C$5+' Couriers - zone '!$E$5,' Couriers - zone '!$C$6+' Couriers - zone '!$E$6))))</f>
        <v>53.5</v>
      </c>
      <c r="M88" s="30">
        <f>IF(K88&gt;0,IF(F88="a",K88*' Couriers - zone '!$D$2,IF(F88="b",K88*' Couriers - zone '!$D$3,IF(F88="c",K88*' Couriers - zone '!$D$4,IF(F88="d",K88*' Couriers - zone '!$D$5,' Couriers - zone '!$D$6)))),"0")*1</f>
        <v>0</v>
      </c>
      <c r="N88" s="30">
        <f>IF(K88&gt;0,IF(F88="a",K88*' Couriers - zone '!$F$2,IF(F88="b",K88*' Couriers - zone '!$F$3,IF(F88="c",K88*' Couriers - zone '!$F$4,IF(F88="d",K88*' Couriers - zone '!$F$5,' Couriers - zone '!$F$6)))),"0")*1</f>
        <v>0</v>
      </c>
      <c r="O88" s="30">
        <f t="shared" si="10"/>
        <v>53.5</v>
      </c>
      <c r="P88" s="30">
        <f>VLOOKUP(A88,'Couriers _Billing '!B85:H209,MATCH('Couriers _Billing '!H85,'Couriers _Billing '!B85:H85,0),0)</f>
        <v>90.2</v>
      </c>
      <c r="Q88" s="30">
        <f t="shared" si="11"/>
        <v>-36.700000000000003</v>
      </c>
    </row>
    <row r="89" spans="1:17" x14ac:dyDescent="0.3">
      <c r="A89" s="49">
        <v>2001811192</v>
      </c>
      <c r="B89" s="50">
        <v>8904223818881</v>
      </c>
      <c r="C89" s="51">
        <v>1</v>
      </c>
      <c r="D89" s="12">
        <f>VLOOKUP(A89,'Couriers _Billing '!$B$1:$H$125,4,0)</f>
        <v>562110</v>
      </c>
      <c r="E89" s="12">
        <f>VLOOKUP(B89,'X - SKU record'!$A$2:$B$66,2,0)</f>
        <v>140</v>
      </c>
      <c r="F89" s="12" t="str">
        <f>VLOOKUP(D89,'X -zone record'!$B$1:$D$125,2,0)</f>
        <v>d</v>
      </c>
      <c r="G89" s="35">
        <f t="shared" si="6"/>
        <v>0.14000000000000001</v>
      </c>
      <c r="H89" s="35">
        <f>IF(F89="a",G89/' Couriers - zone '!$B$2,IF(F89="b",G89/' Couriers - zone '!$B$3,IF(F89="c",G89/' Couriers - zone '!$B$4,IF(F89="d",G89/' Couriers - zone '!$B$5,G89/' Couriers - zone '!$B$6))))</f>
        <v>0.11200000000000002</v>
      </c>
      <c r="I89">
        <f t="shared" si="7"/>
        <v>1.25</v>
      </c>
      <c r="J89">
        <f t="shared" si="8"/>
        <v>1.25</v>
      </c>
      <c r="K89">
        <f t="shared" si="9"/>
        <v>0</v>
      </c>
      <c r="L89" s="30">
        <f>IF(F89="a",' Couriers - zone '!$C$2+' Couriers - zone '!$E$2,IF(F89="b",' Couriers - zone '!$C$3+' Couriers - zone '!$E$3,IF(F89="c",' Couriers - zone '!$C$4+' Couriers - zone '!$E$4,IF(F89="d",' Couriers - zone '!$C$5+' Couriers - zone '!$E$5,' Couriers - zone '!$C$6+' Couriers - zone '!$E$6))))</f>
        <v>86.699999999999989</v>
      </c>
      <c r="M89" s="30">
        <f>IF(K89&gt;0,IF(F89="a",K89*' Couriers - zone '!$D$2,IF(F89="b",K89*' Couriers - zone '!$D$3,IF(F89="c",K89*' Couriers - zone '!$D$4,IF(F89="d",K89*' Couriers - zone '!$D$5,' Couriers - zone '!$D$6)))),"0")*1</f>
        <v>0</v>
      </c>
      <c r="N89" s="30">
        <f>IF(K89&gt;0,IF(F89="a",K89*' Couriers - zone '!$F$2,IF(F89="b",K89*' Couriers - zone '!$F$3,IF(F89="c",K89*' Couriers - zone '!$F$4,IF(F89="d",K89*' Couriers - zone '!$F$5,' Couriers - zone '!$F$6)))),"0")*1</f>
        <v>0</v>
      </c>
      <c r="O89" s="30">
        <f t="shared" si="10"/>
        <v>86.699999999999989</v>
      </c>
      <c r="P89" s="30">
        <f>VLOOKUP(A89,'Couriers _Billing '!B86:H210,MATCH('Couriers _Billing '!H86,'Couriers _Billing '!B86:H86,0),0)</f>
        <v>258.89999999999998</v>
      </c>
      <c r="Q89" s="30">
        <f t="shared" si="11"/>
        <v>-172.2</v>
      </c>
    </row>
    <row r="90" spans="1:17" x14ac:dyDescent="0.3">
      <c r="A90" s="49">
        <v>2001811229</v>
      </c>
      <c r="B90" s="50">
        <v>8904223819468</v>
      </c>
      <c r="C90" s="51">
        <v>1</v>
      </c>
      <c r="D90" s="12">
        <f>VLOOKUP(A90,'Couriers _Billing '!$B$1:$H$125,4,0)</f>
        <v>324001</v>
      </c>
      <c r="E90" s="12">
        <f>VLOOKUP(B90,'X - SKU record'!$A$2:$B$66,2,0)</f>
        <v>240</v>
      </c>
      <c r="F90" s="12" t="str">
        <f>VLOOKUP(D90,'X -zone record'!$B$1:$D$125,2,0)</f>
        <v>b</v>
      </c>
      <c r="G90" s="35">
        <f t="shared" si="6"/>
        <v>0.24</v>
      </c>
      <c r="H90" s="35">
        <f>IF(F90="a",G90/' Couriers - zone '!$B$2,IF(F90="b",G90/' Couriers - zone '!$B$3,IF(F90="c",G90/' Couriers - zone '!$B$4,IF(F90="d",G90/' Couriers - zone '!$B$5,G90/' Couriers - zone '!$B$6))))</f>
        <v>0.48</v>
      </c>
      <c r="I90">
        <f t="shared" si="7"/>
        <v>0.5</v>
      </c>
      <c r="J90">
        <f t="shared" si="8"/>
        <v>0.5</v>
      </c>
      <c r="K90">
        <f t="shared" si="9"/>
        <v>0</v>
      </c>
      <c r="L90" s="30">
        <f>IF(F90="a",' Couriers - zone '!$C$2+' Couriers - zone '!$E$2,IF(F90="b",' Couriers - zone '!$C$3+' Couriers - zone '!$E$3,IF(F90="c",' Couriers - zone '!$C$4+' Couriers - zone '!$E$4,IF(F90="d",' Couriers - zone '!$C$5+' Couriers - zone '!$E$5,' Couriers - zone '!$C$6+' Couriers - zone '!$E$6))))</f>
        <v>53.5</v>
      </c>
      <c r="M90" s="30">
        <f>IF(K90&gt;0,IF(F90="a",K90*' Couriers - zone '!$D$2,IF(F90="b",K90*' Couriers - zone '!$D$3,IF(F90="c",K90*' Couriers - zone '!$D$4,IF(F90="d",K90*' Couriers - zone '!$D$5,' Couriers - zone '!$D$6)))),"0")*1</f>
        <v>0</v>
      </c>
      <c r="N90" s="30">
        <f>IF(K90&gt;0,IF(F90="a",K90*' Couriers - zone '!$F$2,IF(F90="b",K90*' Couriers - zone '!$F$3,IF(F90="c",K90*' Couriers - zone '!$F$4,IF(F90="d",K90*' Couriers - zone '!$F$5,' Couriers - zone '!$F$6)))),"0")*1</f>
        <v>0</v>
      </c>
      <c r="O90" s="30">
        <f t="shared" si="10"/>
        <v>53.5</v>
      </c>
      <c r="P90" s="30">
        <f>VLOOKUP(A90,'Couriers _Billing '!B87:H211,MATCH('Couriers _Billing '!H87,'Couriers _Billing '!B87:H87,0),0)</f>
        <v>90.2</v>
      </c>
      <c r="Q90" s="30">
        <f t="shared" si="11"/>
        <v>-36.700000000000003</v>
      </c>
    </row>
    <row r="91" spans="1:17" x14ac:dyDescent="0.3">
      <c r="A91" s="46">
        <v>2001811305</v>
      </c>
      <c r="B91" s="47">
        <v>8904223819499</v>
      </c>
      <c r="C91" s="48">
        <v>1</v>
      </c>
      <c r="D91" s="12">
        <f>VLOOKUP(A91,'Couriers _Billing '!$B$1:$H$125,4,0)</f>
        <v>302020</v>
      </c>
      <c r="E91" s="12">
        <f>VLOOKUP(B91,'X - SKU record'!$A$2:$B$66,2,0)</f>
        <v>210</v>
      </c>
      <c r="F91" s="12" t="str">
        <f>VLOOKUP(D91,'X -zone record'!$B$1:$D$125,2,0)</f>
        <v>b</v>
      </c>
      <c r="G91" s="35">
        <f t="shared" si="6"/>
        <v>0.21</v>
      </c>
      <c r="H91" s="35">
        <f>IF(F91="a",G91/' Couriers - zone '!$B$2,IF(F91="b",G91/' Couriers - zone '!$B$3,IF(F91="c",G91/' Couriers - zone '!$B$4,IF(F91="d",G91/' Couriers - zone '!$B$5,G91/' Couriers - zone '!$B$6))))</f>
        <v>0.42</v>
      </c>
      <c r="I91">
        <f t="shared" si="7"/>
        <v>0.5</v>
      </c>
      <c r="J91">
        <f t="shared" si="8"/>
        <v>0.5</v>
      </c>
      <c r="K91">
        <f t="shared" si="9"/>
        <v>0</v>
      </c>
      <c r="L91" s="30">
        <f>IF(F91="a",' Couriers - zone '!$C$2+' Couriers - zone '!$E$2,IF(F91="b",' Couriers - zone '!$C$3+' Couriers - zone '!$E$3,IF(F91="c",' Couriers - zone '!$C$4+' Couriers - zone '!$E$4,IF(F91="d",' Couriers - zone '!$C$5+' Couriers - zone '!$E$5,' Couriers - zone '!$C$6+' Couriers - zone '!$E$6))))</f>
        <v>53.5</v>
      </c>
      <c r="M91" s="30">
        <f>IF(K91&gt;0,IF(F91="a",K91*' Couriers - zone '!$D$2,IF(F91="b",K91*' Couriers - zone '!$D$3,IF(F91="c",K91*' Couriers - zone '!$D$4,IF(F91="d",K91*' Couriers - zone '!$D$5,' Couriers - zone '!$D$6)))),"0")*1</f>
        <v>0</v>
      </c>
      <c r="N91" s="30">
        <f>IF(K91&gt;0,IF(F91="a",K91*' Couriers - zone '!$F$2,IF(F91="b",K91*' Couriers - zone '!$F$3,IF(F91="c",K91*' Couriers - zone '!$F$4,IF(F91="d",K91*' Couriers - zone '!$F$5,' Couriers - zone '!$F$6)))),"0")*1</f>
        <v>0</v>
      </c>
      <c r="O91" s="30">
        <f t="shared" si="10"/>
        <v>53.5</v>
      </c>
      <c r="P91" s="30">
        <f>VLOOKUP(A91,'Couriers _Billing '!B88:H212,MATCH('Couriers _Billing '!H88,'Couriers _Billing '!B88:H88,0),0)</f>
        <v>45.4</v>
      </c>
      <c r="Q91" s="30">
        <f t="shared" si="11"/>
        <v>8.1000000000000014</v>
      </c>
    </row>
    <row r="92" spans="1:17" x14ac:dyDescent="0.3">
      <c r="A92" s="46">
        <v>2001811306</v>
      </c>
      <c r="B92" s="47">
        <v>8904223819543</v>
      </c>
      <c r="C92" s="48">
        <v>1</v>
      </c>
      <c r="D92" s="12">
        <f>VLOOKUP(A92,'Couriers _Billing '!$B$1:$H$125,4,0)</f>
        <v>302017</v>
      </c>
      <c r="E92" s="12">
        <f>VLOOKUP(B92,'X - SKU record'!$A$2:$B$66,2,0)</f>
        <v>300</v>
      </c>
      <c r="F92" s="12" t="str">
        <f>VLOOKUP(D92,'X -zone record'!$B$1:$D$125,2,0)</f>
        <v>b</v>
      </c>
      <c r="G92" s="35">
        <f t="shared" si="6"/>
        <v>0.3</v>
      </c>
      <c r="H92" s="35">
        <f>IF(F92="a",G92/' Couriers - zone '!$B$2,IF(F92="b",G92/' Couriers - zone '!$B$3,IF(F92="c",G92/' Couriers - zone '!$B$4,IF(F92="d",G92/' Couriers - zone '!$B$5,G92/' Couriers - zone '!$B$6))))</f>
        <v>0.6</v>
      </c>
      <c r="I92">
        <f t="shared" si="7"/>
        <v>1</v>
      </c>
      <c r="J92">
        <f t="shared" si="8"/>
        <v>0.5</v>
      </c>
      <c r="K92">
        <f t="shared" si="9"/>
        <v>1</v>
      </c>
      <c r="L92" s="30">
        <f>IF(F92="a",' Couriers - zone '!$C$2+' Couriers - zone '!$E$2,IF(F92="b",' Couriers - zone '!$C$3+' Couriers - zone '!$E$3,IF(F92="c",' Couriers - zone '!$C$4+' Couriers - zone '!$E$4,IF(F92="d",' Couriers - zone '!$C$5+' Couriers - zone '!$E$5,' Couriers - zone '!$C$6+' Couriers - zone '!$E$6))))</f>
        <v>53.5</v>
      </c>
      <c r="M92" s="30">
        <f>IF(K92&gt;0,IF(F92="a",K92*' Couriers - zone '!$D$2,IF(F92="b",K92*' Couriers - zone '!$D$3,IF(F92="c",K92*' Couriers - zone '!$D$4,IF(F92="d",K92*' Couriers - zone '!$D$5,' Couriers - zone '!$D$6)))),"0")*1</f>
        <v>28.3</v>
      </c>
      <c r="N92" s="30">
        <f>IF(K92&gt;0,IF(F92="a",K92*' Couriers - zone '!$F$2,IF(F92="b",K92*' Couriers - zone '!$F$3,IF(F92="c",K92*' Couriers - zone '!$F$4,IF(F92="d",K92*' Couriers - zone '!$F$5,' Couriers - zone '!$F$6)))),"0")*1</f>
        <v>28.3</v>
      </c>
      <c r="O92" s="30">
        <f t="shared" si="10"/>
        <v>110.1</v>
      </c>
      <c r="P92" s="30">
        <f>VLOOKUP(A92,'Couriers _Billing '!B89:H213,MATCH('Couriers _Billing '!H89,'Couriers _Billing '!B89:H89,0),0)</f>
        <v>135</v>
      </c>
      <c r="Q92" s="30">
        <f t="shared" si="11"/>
        <v>-24.900000000000006</v>
      </c>
    </row>
    <row r="93" spans="1:17" x14ac:dyDescent="0.3">
      <c r="A93" s="46">
        <v>2001811363</v>
      </c>
      <c r="B93" s="47">
        <v>8904223815859</v>
      </c>
      <c r="C93" s="48">
        <v>1</v>
      </c>
      <c r="D93" s="12">
        <f>VLOOKUP(A93,'Couriers _Billing '!$B$1:$H$125,4,0)</f>
        <v>321608</v>
      </c>
      <c r="E93" s="12">
        <f>VLOOKUP(B93,'X - SKU record'!$A$2:$B$66,2,0)</f>
        <v>165</v>
      </c>
      <c r="F93" s="12" t="str">
        <f>VLOOKUP(D93,'X -zone record'!$B$1:$D$125,2,0)</f>
        <v>b</v>
      </c>
      <c r="G93" s="35">
        <f t="shared" si="6"/>
        <v>0.16500000000000001</v>
      </c>
      <c r="H93" s="35">
        <f>IF(F93="a",G93/' Couriers - zone '!$B$2,IF(F93="b",G93/' Couriers - zone '!$B$3,IF(F93="c",G93/' Couriers - zone '!$B$4,IF(F93="d",G93/' Couriers - zone '!$B$5,G93/' Couriers - zone '!$B$6))))</f>
        <v>0.33</v>
      </c>
      <c r="I93">
        <f t="shared" si="7"/>
        <v>0.5</v>
      </c>
      <c r="J93">
        <f t="shared" si="8"/>
        <v>0.5</v>
      </c>
      <c r="K93">
        <f t="shared" si="9"/>
        <v>0</v>
      </c>
      <c r="L93" s="30">
        <f>IF(F93="a",' Couriers - zone '!$C$2+' Couriers - zone '!$E$2,IF(F93="b",' Couriers - zone '!$C$3+' Couriers - zone '!$E$3,IF(F93="c",' Couriers - zone '!$C$4+' Couriers - zone '!$E$4,IF(F93="d",' Couriers - zone '!$C$5+' Couriers - zone '!$E$5,' Couriers - zone '!$C$6+' Couriers - zone '!$E$6))))</f>
        <v>53.5</v>
      </c>
      <c r="M93" s="30">
        <f>IF(K93&gt;0,IF(F93="a",K93*' Couriers - zone '!$D$2,IF(F93="b",K93*' Couriers - zone '!$D$3,IF(F93="c",K93*' Couriers - zone '!$D$4,IF(F93="d",K93*' Couriers - zone '!$D$5,' Couriers - zone '!$D$6)))),"0")*1</f>
        <v>0</v>
      </c>
      <c r="N93" s="30">
        <f>IF(K93&gt;0,IF(F93="a",K93*' Couriers - zone '!$F$2,IF(F93="b",K93*' Couriers - zone '!$F$3,IF(F93="c",K93*' Couriers - zone '!$F$4,IF(F93="d",K93*' Couriers - zone '!$F$5,' Couriers - zone '!$F$6)))),"0")*1</f>
        <v>0</v>
      </c>
      <c r="O93" s="30">
        <f t="shared" si="10"/>
        <v>53.5</v>
      </c>
      <c r="P93" s="30">
        <f>VLOOKUP(A93,'Couriers _Billing '!B90:H214,MATCH('Couriers _Billing '!H90,'Couriers _Billing '!B90:H90,0),0)</f>
        <v>90.2</v>
      </c>
      <c r="Q93" s="30">
        <f t="shared" si="11"/>
        <v>-36.700000000000003</v>
      </c>
    </row>
    <row r="94" spans="1:17" x14ac:dyDescent="0.3">
      <c r="A94" s="49">
        <v>2001811466</v>
      </c>
      <c r="B94" s="50">
        <v>8904223818706</v>
      </c>
      <c r="C94" s="51">
        <v>1</v>
      </c>
      <c r="D94" s="12">
        <f>VLOOKUP(A94,'Couriers _Billing '!$B$1:$H$125,4,0)</f>
        <v>302002</v>
      </c>
      <c r="E94" s="12">
        <f>VLOOKUP(B94,'X - SKU record'!$A$2:$B$66,2,0)</f>
        <v>127</v>
      </c>
      <c r="F94" s="12" t="str">
        <f>VLOOKUP(D94,'X -zone record'!$B$1:$D$125,2,0)</f>
        <v>b</v>
      </c>
      <c r="G94" s="35">
        <f t="shared" si="6"/>
        <v>0.127</v>
      </c>
      <c r="H94" s="35">
        <f>IF(F94="a",G94/' Couriers - zone '!$B$2,IF(F94="b",G94/' Couriers - zone '!$B$3,IF(F94="c",G94/' Couriers - zone '!$B$4,IF(F94="d",G94/' Couriers - zone '!$B$5,G94/' Couriers - zone '!$B$6))))</f>
        <v>0.254</v>
      </c>
      <c r="I94">
        <f t="shared" si="7"/>
        <v>0.5</v>
      </c>
      <c r="J94">
        <f t="shared" si="8"/>
        <v>0.5</v>
      </c>
      <c r="K94">
        <f t="shared" si="9"/>
        <v>0</v>
      </c>
      <c r="L94" s="30">
        <f>IF(F94="a",' Couriers - zone '!$C$2+' Couriers - zone '!$E$2,IF(F94="b",' Couriers - zone '!$C$3+' Couriers - zone '!$E$3,IF(F94="c",' Couriers - zone '!$C$4+' Couriers - zone '!$E$4,IF(F94="d",' Couriers - zone '!$C$5+' Couriers - zone '!$E$5,' Couriers - zone '!$C$6+' Couriers - zone '!$E$6))))</f>
        <v>53.5</v>
      </c>
      <c r="M94" s="30">
        <f>IF(K94&gt;0,IF(F94="a",K94*' Couriers - zone '!$D$2,IF(F94="b",K94*' Couriers - zone '!$D$3,IF(F94="c",K94*' Couriers - zone '!$D$4,IF(F94="d",K94*' Couriers - zone '!$D$5,' Couriers - zone '!$D$6)))),"0")*1</f>
        <v>0</v>
      </c>
      <c r="N94" s="30">
        <f>IF(K94&gt;0,IF(F94="a",K94*' Couriers - zone '!$F$2,IF(F94="b",K94*' Couriers - zone '!$F$3,IF(F94="c",K94*' Couriers - zone '!$F$4,IF(F94="d",K94*' Couriers - zone '!$F$5,' Couriers - zone '!$F$6)))),"0")*1</f>
        <v>0</v>
      </c>
      <c r="O94" s="30">
        <f t="shared" si="10"/>
        <v>53.5</v>
      </c>
      <c r="P94" s="30">
        <f>VLOOKUP(A94,'Couriers _Billing '!B91:H215,MATCH('Couriers _Billing '!H91,'Couriers _Billing '!B91:H91,0),0)</f>
        <v>90.2</v>
      </c>
      <c r="Q94" s="30">
        <f t="shared" si="11"/>
        <v>-36.700000000000003</v>
      </c>
    </row>
    <row r="95" spans="1:17" x14ac:dyDescent="0.3">
      <c r="A95" s="46">
        <v>2001811475</v>
      </c>
      <c r="B95" s="47">
        <v>8904223818669</v>
      </c>
      <c r="C95" s="48">
        <v>1</v>
      </c>
      <c r="D95" s="12">
        <f>VLOOKUP(A95,'Couriers _Billing '!$B$1:$H$125,4,0)</f>
        <v>173212</v>
      </c>
      <c r="E95" s="12">
        <f>VLOOKUP(B95,'X - SKU record'!$A$2:$B$66,2,0)</f>
        <v>240</v>
      </c>
      <c r="F95" s="12" t="str">
        <f>VLOOKUP(D95,'X -zone record'!$B$1:$D$125,2,0)</f>
        <v>e</v>
      </c>
      <c r="G95" s="35">
        <f t="shared" si="6"/>
        <v>0.24</v>
      </c>
      <c r="H95" s="35">
        <f>IF(F95="a",G95/' Couriers - zone '!$B$2,IF(F95="b",G95/' Couriers - zone '!$B$3,IF(F95="c",G95/' Couriers - zone '!$B$4,IF(F95="d",G95/' Couriers - zone '!$B$5,G95/' Couriers - zone '!$B$6))))</f>
        <v>0.16</v>
      </c>
      <c r="I95">
        <f t="shared" si="7"/>
        <v>1.5</v>
      </c>
      <c r="J95">
        <f t="shared" si="8"/>
        <v>1.5</v>
      </c>
      <c r="K95">
        <f t="shared" si="9"/>
        <v>0</v>
      </c>
      <c r="L95" s="30">
        <f>IF(F95="a",' Couriers - zone '!$C$2+' Couriers - zone '!$E$2,IF(F95="b",' Couriers - zone '!$C$3+' Couriers - zone '!$E$3,IF(F95="c",' Couriers - zone '!$C$4+' Couriers - zone '!$E$4,IF(F95="d",' Couriers - zone '!$C$5+' Couriers - zone '!$E$5,' Couriers - zone '!$C$6+' Couriers - zone '!$E$6))))</f>
        <v>107.30000000000001</v>
      </c>
      <c r="M95" s="30">
        <f>IF(K95&gt;0,IF(F95="a",K95*' Couriers - zone '!$D$2,IF(F95="b",K95*' Couriers - zone '!$D$3,IF(F95="c",K95*' Couriers - zone '!$D$4,IF(F95="d",K95*' Couriers - zone '!$D$5,' Couriers - zone '!$D$6)))),"0")*1</f>
        <v>0</v>
      </c>
      <c r="N95" s="30">
        <f>IF(K95&gt;0,IF(F95="a",K95*' Couriers - zone '!$F$2,IF(F95="b",K95*' Couriers - zone '!$F$3,IF(F95="c",K95*' Couriers - zone '!$F$4,IF(F95="d",K95*' Couriers - zone '!$F$5,' Couriers - zone '!$F$6)))),"0")*1</f>
        <v>0</v>
      </c>
      <c r="O95" s="30">
        <f t="shared" si="10"/>
        <v>107.30000000000001</v>
      </c>
      <c r="P95" s="30">
        <f>VLOOKUP(A95,'Couriers _Billing '!B92:H216,MATCH('Couriers _Billing '!H92,'Couriers _Billing '!B92:H92,0),0)</f>
        <v>33</v>
      </c>
      <c r="Q95" s="30">
        <f t="shared" si="11"/>
        <v>74.300000000000011</v>
      </c>
    </row>
    <row r="96" spans="1:17" x14ac:dyDescent="0.3">
      <c r="A96" s="46">
        <v>2001811604</v>
      </c>
      <c r="B96" s="47">
        <v>8904223816214</v>
      </c>
      <c r="C96" s="48">
        <v>1</v>
      </c>
      <c r="D96" s="12">
        <f>VLOOKUP(A96,'Couriers _Billing '!$B$1:$H$125,4,0)</f>
        <v>173212</v>
      </c>
      <c r="E96" s="12">
        <f>VLOOKUP(B96,'X - SKU record'!$A$2:$B$66,2,0)</f>
        <v>120</v>
      </c>
      <c r="F96" s="12" t="str">
        <f>VLOOKUP(D96,'X -zone record'!$B$1:$D$125,2,0)</f>
        <v>e</v>
      </c>
      <c r="G96" s="35">
        <f t="shared" si="6"/>
        <v>0.12</v>
      </c>
      <c r="H96" s="35">
        <f>IF(F96="a",G96/' Couriers - zone '!$B$2,IF(F96="b",G96/' Couriers - zone '!$B$3,IF(F96="c",G96/' Couriers - zone '!$B$4,IF(F96="d",G96/' Couriers - zone '!$B$5,G96/' Couriers - zone '!$B$6))))</f>
        <v>0.08</v>
      </c>
      <c r="I96">
        <f t="shared" si="7"/>
        <v>1.5</v>
      </c>
      <c r="J96">
        <f t="shared" si="8"/>
        <v>1.5</v>
      </c>
      <c r="K96">
        <f t="shared" si="9"/>
        <v>0</v>
      </c>
      <c r="L96" s="30">
        <f>IF(F96="a",' Couriers - zone '!$C$2+' Couriers - zone '!$E$2,IF(F96="b",' Couriers - zone '!$C$3+' Couriers - zone '!$E$3,IF(F96="c",' Couriers - zone '!$C$4+' Couriers - zone '!$E$4,IF(F96="d",' Couriers - zone '!$C$5+' Couriers - zone '!$E$5,' Couriers - zone '!$C$6+' Couriers - zone '!$E$6))))</f>
        <v>107.30000000000001</v>
      </c>
      <c r="M96" s="30">
        <f>IF(K96&gt;0,IF(F96="a",K96*' Couriers - zone '!$D$2,IF(F96="b",K96*' Couriers - zone '!$D$3,IF(F96="c",K96*' Couriers - zone '!$D$4,IF(F96="d",K96*' Couriers - zone '!$D$5,' Couriers - zone '!$D$6)))),"0")*1</f>
        <v>0</v>
      </c>
      <c r="N96" s="30">
        <f>IF(K96&gt;0,IF(F96="a",K96*' Couriers - zone '!$F$2,IF(F96="b",K96*' Couriers - zone '!$F$3,IF(F96="c",K96*' Couriers - zone '!$F$4,IF(F96="d",K96*' Couriers - zone '!$F$5,' Couriers - zone '!$F$6)))),"0")*1</f>
        <v>0</v>
      </c>
      <c r="O96" s="30">
        <f t="shared" si="10"/>
        <v>107.30000000000001</v>
      </c>
      <c r="P96" s="30">
        <f>VLOOKUP(A96,'Couriers _Billing '!B93:H217,MATCH('Couriers _Billing '!H93,'Couriers _Billing '!B93:H93,0),0)</f>
        <v>61.3</v>
      </c>
      <c r="Q96" s="30">
        <f t="shared" si="11"/>
        <v>46.000000000000014</v>
      </c>
    </row>
    <row r="97" spans="1:17" x14ac:dyDescent="0.3">
      <c r="A97" s="49">
        <v>2001811809</v>
      </c>
      <c r="B97" s="50">
        <v>8904223818706</v>
      </c>
      <c r="C97" s="51">
        <v>1</v>
      </c>
      <c r="D97" s="12">
        <f>VLOOKUP(A97,'Couriers _Billing '!$B$1:$H$125,4,0)</f>
        <v>311011</v>
      </c>
      <c r="E97" s="12">
        <f>VLOOKUP(B97,'X - SKU record'!$A$2:$B$66,2,0)</f>
        <v>127</v>
      </c>
      <c r="F97" s="12" t="str">
        <f>VLOOKUP(D97,'X -zone record'!$B$1:$D$125,2,0)</f>
        <v>b</v>
      </c>
      <c r="G97" s="35">
        <f t="shared" si="6"/>
        <v>0.127</v>
      </c>
      <c r="H97" s="35">
        <f>IF(F97="a",G97/' Couriers - zone '!$B$2,IF(F97="b",G97/' Couriers - zone '!$B$3,IF(F97="c",G97/' Couriers - zone '!$B$4,IF(F97="d",G97/' Couriers - zone '!$B$5,G97/' Couriers - zone '!$B$6))))</f>
        <v>0.254</v>
      </c>
      <c r="I97">
        <f t="shared" si="7"/>
        <v>0.5</v>
      </c>
      <c r="J97">
        <f t="shared" si="8"/>
        <v>0.5</v>
      </c>
      <c r="K97">
        <f t="shared" si="9"/>
        <v>0</v>
      </c>
      <c r="L97" s="30">
        <f>IF(F97="a",' Couriers - zone '!$C$2+' Couriers - zone '!$E$2,IF(F97="b",' Couriers - zone '!$C$3+' Couriers - zone '!$E$3,IF(F97="c",' Couriers - zone '!$C$4+' Couriers - zone '!$E$4,IF(F97="d",' Couriers - zone '!$C$5+' Couriers - zone '!$E$5,' Couriers - zone '!$C$6+' Couriers - zone '!$E$6))))</f>
        <v>53.5</v>
      </c>
      <c r="M97" s="30">
        <f>IF(K97&gt;0,IF(F97="a",K97*' Couriers - zone '!$D$2,IF(F97="b",K97*' Couriers - zone '!$D$3,IF(F97="c",K97*' Couriers - zone '!$D$4,IF(F97="d",K97*' Couriers - zone '!$D$5,' Couriers - zone '!$D$6)))),"0")*1</f>
        <v>0</v>
      </c>
      <c r="N97" s="30">
        <f>IF(K97&gt;0,IF(F97="a",K97*' Couriers - zone '!$F$2,IF(F97="b",K97*' Couriers - zone '!$F$3,IF(F97="c",K97*' Couriers - zone '!$F$4,IF(F97="d",K97*' Couriers - zone '!$F$5,' Couriers - zone '!$F$6)))),"0")*1</f>
        <v>0</v>
      </c>
      <c r="O97" s="30">
        <f t="shared" si="10"/>
        <v>53.5</v>
      </c>
      <c r="P97" s="30">
        <f>VLOOKUP(A97,'Couriers _Billing '!B94:H218,MATCH('Couriers _Billing '!H94,'Couriers _Billing '!B94:H94,0),0)</f>
        <v>86.7</v>
      </c>
      <c r="Q97" s="30">
        <f t="shared" si="11"/>
        <v>-33.200000000000003</v>
      </c>
    </row>
    <row r="98" spans="1:17" x14ac:dyDescent="0.3">
      <c r="A98" s="46">
        <v>2001812195</v>
      </c>
      <c r="B98" s="47">
        <v>8904223818706</v>
      </c>
      <c r="C98" s="48">
        <v>1</v>
      </c>
      <c r="D98" s="12">
        <f>VLOOKUP(A98,'Couriers _Billing '!$B$1:$H$125,4,0)</f>
        <v>302012</v>
      </c>
      <c r="E98" s="12">
        <f>VLOOKUP(B98,'X - SKU record'!$A$2:$B$66,2,0)</f>
        <v>127</v>
      </c>
      <c r="F98" s="12" t="str">
        <f>VLOOKUP(D98,'X -zone record'!$B$1:$D$125,2,0)</f>
        <v>b</v>
      </c>
      <c r="G98" s="35">
        <f t="shared" si="6"/>
        <v>0.127</v>
      </c>
      <c r="H98" s="35">
        <f>IF(F98="a",G98/' Couriers - zone '!$B$2,IF(F98="b",G98/' Couriers - zone '!$B$3,IF(F98="c",G98/' Couriers - zone '!$B$4,IF(F98="d",G98/' Couriers - zone '!$B$5,G98/' Couriers - zone '!$B$6))))</f>
        <v>0.254</v>
      </c>
      <c r="I98">
        <f t="shared" si="7"/>
        <v>0.5</v>
      </c>
      <c r="J98">
        <f t="shared" si="8"/>
        <v>0.5</v>
      </c>
      <c r="K98">
        <f t="shared" si="9"/>
        <v>0</v>
      </c>
      <c r="L98" s="30">
        <f>IF(F98="a",' Couriers - zone '!$C$2+' Couriers - zone '!$E$2,IF(F98="b",' Couriers - zone '!$C$3+' Couriers - zone '!$E$3,IF(F98="c",' Couriers - zone '!$C$4+' Couriers - zone '!$E$4,IF(F98="d",' Couriers - zone '!$C$5+' Couriers - zone '!$E$5,' Couriers - zone '!$C$6+' Couriers - zone '!$E$6))))</f>
        <v>53.5</v>
      </c>
      <c r="M98" s="30">
        <f>IF(K98&gt;0,IF(F98="a",K98*' Couriers - zone '!$D$2,IF(F98="b",K98*' Couriers - zone '!$D$3,IF(F98="c",K98*' Couriers - zone '!$D$4,IF(F98="d",K98*' Couriers - zone '!$D$5,' Couriers - zone '!$D$6)))),"0")*1</f>
        <v>0</v>
      </c>
      <c r="N98" s="30">
        <f>IF(K98&gt;0,IF(F98="a",K98*' Couriers - zone '!$F$2,IF(F98="b",K98*' Couriers - zone '!$F$3,IF(F98="c",K98*' Couriers - zone '!$F$4,IF(F98="d",K98*' Couriers - zone '!$F$5,' Couriers - zone '!$F$6)))),"0")*1</f>
        <v>0</v>
      </c>
      <c r="O98" s="30">
        <f t="shared" si="10"/>
        <v>53.5</v>
      </c>
      <c r="P98" s="30">
        <f>VLOOKUP(A98,'Couriers _Billing '!B95:H219,MATCH('Couriers _Billing '!H95,'Couriers _Billing '!B95:H95,0),0)</f>
        <v>90.2</v>
      </c>
      <c r="Q98" s="30">
        <f t="shared" si="11"/>
        <v>-36.700000000000003</v>
      </c>
    </row>
    <row r="99" spans="1:17" x14ac:dyDescent="0.3">
      <c r="A99" s="49">
        <v>2001812650</v>
      </c>
      <c r="B99" s="50">
        <v>8904223819031</v>
      </c>
      <c r="C99" s="51">
        <v>4</v>
      </c>
      <c r="D99" s="12">
        <f>VLOOKUP(A99,'Couriers _Billing '!$B$1:$H$125,4,0)</f>
        <v>302002</v>
      </c>
      <c r="E99" s="12">
        <f>VLOOKUP(B99,'X - SKU record'!$A$2:$B$66,2,0)</f>
        <v>112</v>
      </c>
      <c r="F99" s="12" t="str">
        <f>VLOOKUP(D99,'X -zone record'!$B$1:$D$125,2,0)</f>
        <v>b</v>
      </c>
      <c r="G99" s="35">
        <f t="shared" si="6"/>
        <v>0.44800000000000001</v>
      </c>
      <c r="H99" s="35">
        <f>IF(F99="a",G99/' Couriers - zone '!$B$2,IF(F99="b",G99/' Couriers - zone '!$B$3,IF(F99="c",G99/' Couriers - zone '!$B$4,IF(F99="d",G99/' Couriers - zone '!$B$5,G99/' Couriers - zone '!$B$6))))</f>
        <v>0.89600000000000002</v>
      </c>
      <c r="I99">
        <f t="shared" si="7"/>
        <v>1</v>
      </c>
      <c r="J99">
        <f t="shared" si="8"/>
        <v>0.5</v>
      </c>
      <c r="K99">
        <f t="shared" si="9"/>
        <v>1</v>
      </c>
      <c r="L99" s="30">
        <f>IF(F99="a",' Couriers - zone '!$C$2+' Couriers - zone '!$E$2,IF(F99="b",' Couriers - zone '!$C$3+' Couriers - zone '!$E$3,IF(F99="c",' Couriers - zone '!$C$4+' Couriers - zone '!$E$4,IF(F99="d",' Couriers - zone '!$C$5+' Couriers - zone '!$E$5,' Couriers - zone '!$C$6+' Couriers - zone '!$E$6))))</f>
        <v>53.5</v>
      </c>
      <c r="M99" s="30">
        <f>IF(K99&gt;0,IF(F99="a",K99*' Couriers - zone '!$D$2,IF(F99="b",K99*' Couriers - zone '!$D$3,IF(F99="c",K99*' Couriers - zone '!$D$4,IF(F99="d",K99*' Couriers - zone '!$D$5,' Couriers - zone '!$D$6)))),"0")*1</f>
        <v>28.3</v>
      </c>
      <c r="N99" s="30">
        <f>IF(K99&gt;0,IF(F99="a",K99*' Couriers - zone '!$F$2,IF(F99="b",K99*' Couriers - zone '!$F$3,IF(F99="c",K99*' Couriers - zone '!$F$4,IF(F99="d",K99*' Couriers - zone '!$F$5,' Couriers - zone '!$F$6)))),"0")*1</f>
        <v>28.3</v>
      </c>
      <c r="O99" s="30">
        <f t="shared" si="10"/>
        <v>110.1</v>
      </c>
      <c r="P99" s="30">
        <f>VLOOKUP(A99,'Couriers _Billing '!B96:H220,MATCH('Couriers _Billing '!H96,'Couriers _Billing '!B96:H96,0),0)</f>
        <v>90.2</v>
      </c>
      <c r="Q99" s="30">
        <f t="shared" si="11"/>
        <v>19.899999999999991</v>
      </c>
    </row>
    <row r="100" spans="1:17" x14ac:dyDescent="0.3">
      <c r="A100" s="49">
        <v>2001812838</v>
      </c>
      <c r="B100" s="50">
        <v>8904223818980</v>
      </c>
      <c r="C100" s="51">
        <v>1</v>
      </c>
      <c r="D100" s="12">
        <f>VLOOKUP(A100,'Couriers _Billing '!$B$1:$H$125,4,0)</f>
        <v>262405</v>
      </c>
      <c r="E100" s="12">
        <f>VLOOKUP(B100,'X - SKU record'!$A$2:$B$66,2,0)</f>
        <v>110</v>
      </c>
      <c r="F100" s="12" t="str">
        <f>VLOOKUP(D100,'X -zone record'!$B$1:$D$125,2,0)</f>
        <v>b</v>
      </c>
      <c r="G100" s="35">
        <f t="shared" si="6"/>
        <v>0.11</v>
      </c>
      <c r="H100" s="35">
        <f>IF(F100="a",G100/' Couriers - zone '!$B$2,IF(F100="b",G100/' Couriers - zone '!$B$3,IF(F100="c",G100/' Couriers - zone '!$B$4,IF(F100="d",G100/' Couriers - zone '!$B$5,G100/' Couriers - zone '!$B$6))))</f>
        <v>0.22</v>
      </c>
      <c r="I100">
        <f t="shared" si="7"/>
        <v>0.5</v>
      </c>
      <c r="J100">
        <f t="shared" si="8"/>
        <v>0.5</v>
      </c>
      <c r="K100">
        <f t="shared" si="9"/>
        <v>0</v>
      </c>
      <c r="L100" s="30">
        <f>IF(F100="a",' Couriers - zone '!$C$2+' Couriers - zone '!$E$2,IF(F100="b",' Couriers - zone '!$C$3+' Couriers - zone '!$E$3,IF(F100="c",' Couriers - zone '!$C$4+' Couriers - zone '!$E$4,IF(F100="d",' Couriers - zone '!$C$5+' Couriers - zone '!$E$5,' Couriers - zone '!$C$6+' Couriers - zone '!$E$6))))</f>
        <v>53.5</v>
      </c>
      <c r="M100" s="30">
        <f>IF(K100&gt;0,IF(F100="a",K100*' Couriers - zone '!$D$2,IF(F100="b",K100*' Couriers - zone '!$D$3,IF(F100="c",K100*' Couriers - zone '!$D$4,IF(F100="d",K100*' Couriers - zone '!$D$5,' Couriers - zone '!$D$6)))),"0")*1</f>
        <v>0</v>
      </c>
      <c r="N100" s="30">
        <f>IF(K100&gt;0,IF(F100="a",K100*' Couriers - zone '!$F$2,IF(F100="b",K100*' Couriers - zone '!$F$3,IF(F100="c",K100*' Couriers - zone '!$F$4,IF(F100="d",K100*' Couriers - zone '!$F$5,' Couriers - zone '!$F$6)))),"0")*1</f>
        <v>0</v>
      </c>
      <c r="O100" s="30">
        <f t="shared" si="10"/>
        <v>53.5</v>
      </c>
      <c r="P100" s="30">
        <f>VLOOKUP(A100,'Couriers _Billing '!B97:H221,MATCH('Couriers _Billing '!H97,'Couriers _Billing '!B97:H97,0),0)</f>
        <v>102.3</v>
      </c>
      <c r="Q100" s="30">
        <f t="shared" si="11"/>
        <v>-48.8</v>
      </c>
    </row>
    <row r="101" spans="1:17" x14ac:dyDescent="0.3">
      <c r="A101" s="49">
        <v>2001812854</v>
      </c>
      <c r="B101" s="50">
        <v>8904223819277</v>
      </c>
      <c r="C101" s="51">
        <v>1</v>
      </c>
      <c r="D101" s="12">
        <f>VLOOKUP(A101,'Couriers _Billing '!$B$1:$H$125,4,0)</f>
        <v>306302</v>
      </c>
      <c r="E101" s="12">
        <f>VLOOKUP(B101,'X - SKU record'!$A$2:$B$66,2,0)</f>
        <v>350</v>
      </c>
      <c r="F101" s="12" t="str">
        <f>VLOOKUP(D101,'X -zone record'!$B$1:$D$125,2,0)</f>
        <v>b</v>
      </c>
      <c r="G101" s="35">
        <f t="shared" si="6"/>
        <v>0.35</v>
      </c>
      <c r="H101" s="35">
        <f>IF(F101="a",G101/' Couriers - zone '!$B$2,IF(F101="b",G101/' Couriers - zone '!$B$3,IF(F101="c",G101/' Couriers - zone '!$B$4,IF(F101="d",G101/' Couriers - zone '!$B$5,G101/' Couriers - zone '!$B$6))))</f>
        <v>0.7</v>
      </c>
      <c r="I101">
        <f t="shared" si="7"/>
        <v>1</v>
      </c>
      <c r="J101">
        <f t="shared" si="8"/>
        <v>0.5</v>
      </c>
      <c r="K101">
        <f t="shared" si="9"/>
        <v>1</v>
      </c>
      <c r="L101" s="30">
        <f>IF(F101="a",' Couriers - zone '!$C$2+' Couriers - zone '!$E$2,IF(F101="b",' Couriers - zone '!$C$3+' Couriers - zone '!$E$3,IF(F101="c",' Couriers - zone '!$C$4+' Couriers - zone '!$E$4,IF(F101="d",' Couriers - zone '!$C$5+' Couriers - zone '!$E$5,' Couriers - zone '!$C$6+' Couriers - zone '!$E$6))))</f>
        <v>53.5</v>
      </c>
      <c r="M101" s="30">
        <f>IF(K101&gt;0,IF(F101="a",K101*' Couriers - zone '!$D$2,IF(F101="b",K101*' Couriers - zone '!$D$3,IF(F101="c",K101*' Couriers - zone '!$D$4,IF(F101="d",K101*' Couriers - zone '!$D$5,' Couriers - zone '!$D$6)))),"0")*1</f>
        <v>28.3</v>
      </c>
      <c r="N101" s="30">
        <f>IF(K101&gt;0,IF(F101="a",K101*' Couriers - zone '!$F$2,IF(F101="b",K101*' Couriers - zone '!$F$3,IF(F101="c",K101*' Couriers - zone '!$F$4,IF(F101="d",K101*' Couriers - zone '!$F$5,' Couriers - zone '!$F$6)))),"0")*1</f>
        <v>28.3</v>
      </c>
      <c r="O101" s="30">
        <f t="shared" si="10"/>
        <v>110.1</v>
      </c>
      <c r="P101" s="30">
        <f>VLOOKUP(A101,'Couriers _Billing '!B98:H222,MATCH('Couriers _Billing '!H98,'Couriers _Billing '!B98:H98,0),0)</f>
        <v>269.39999999999998</v>
      </c>
      <c r="Q101" s="30">
        <f t="shared" si="11"/>
        <v>-159.29999999999998</v>
      </c>
    </row>
    <row r="102" spans="1:17" x14ac:dyDescent="0.3">
      <c r="A102" s="49">
        <v>2001812941</v>
      </c>
      <c r="B102" s="50">
        <v>8904223818706</v>
      </c>
      <c r="C102" s="51">
        <v>1</v>
      </c>
      <c r="D102" s="12">
        <f>VLOOKUP(A102,'Couriers _Billing '!$B$1:$H$125,4,0)</f>
        <v>325207</v>
      </c>
      <c r="E102" s="12">
        <f>VLOOKUP(B102,'X - SKU record'!$A$2:$B$66,2,0)</f>
        <v>127</v>
      </c>
      <c r="F102" s="12" t="str">
        <f>VLOOKUP(D102,'X -zone record'!$B$1:$D$125,2,0)</f>
        <v>b</v>
      </c>
      <c r="G102" s="35">
        <f t="shared" si="6"/>
        <v>0.127</v>
      </c>
      <c r="H102" s="35">
        <f>IF(F102="a",G102/' Couriers - zone '!$B$2,IF(F102="b",G102/' Couriers - zone '!$B$3,IF(F102="c",G102/' Couriers - zone '!$B$4,IF(F102="d",G102/' Couriers - zone '!$B$5,G102/' Couriers - zone '!$B$6))))</f>
        <v>0.254</v>
      </c>
      <c r="I102">
        <f t="shared" si="7"/>
        <v>0.5</v>
      </c>
      <c r="J102">
        <f t="shared" si="8"/>
        <v>0.5</v>
      </c>
      <c r="K102">
        <f t="shared" si="9"/>
        <v>0</v>
      </c>
      <c r="L102" s="30">
        <f>IF(F102="a",' Couriers - zone '!$C$2+' Couriers - zone '!$E$2,IF(F102="b",' Couriers - zone '!$C$3+' Couriers - zone '!$E$3,IF(F102="c",' Couriers - zone '!$C$4+' Couriers - zone '!$E$4,IF(F102="d",' Couriers - zone '!$C$5+' Couriers - zone '!$E$5,' Couriers - zone '!$C$6+' Couriers - zone '!$E$6))))</f>
        <v>53.5</v>
      </c>
      <c r="M102" s="30">
        <f>IF(K102&gt;0,IF(F102="a",K102*' Couriers - zone '!$D$2,IF(F102="b",K102*' Couriers - zone '!$D$3,IF(F102="c",K102*' Couriers - zone '!$D$4,IF(F102="d",K102*' Couriers - zone '!$D$5,' Couriers - zone '!$D$6)))),"0")*1</f>
        <v>0</v>
      </c>
      <c r="N102" s="30">
        <f>IF(K102&gt;0,IF(F102="a",K102*' Couriers - zone '!$F$2,IF(F102="b",K102*' Couriers - zone '!$F$3,IF(F102="c",K102*' Couriers - zone '!$F$4,IF(F102="d",K102*' Couriers - zone '!$F$5,' Couriers - zone '!$F$6)))),"0")*1</f>
        <v>0</v>
      </c>
      <c r="O102" s="30">
        <f t="shared" si="10"/>
        <v>53.5</v>
      </c>
      <c r="P102" s="30">
        <f>VLOOKUP(A102,'Couriers _Billing '!B99:H223,MATCH('Couriers _Billing '!H99,'Couriers _Billing '!B99:H99,0),0)</f>
        <v>90.2</v>
      </c>
      <c r="Q102" s="30">
        <f t="shared" si="11"/>
        <v>-36.700000000000003</v>
      </c>
    </row>
    <row r="103" spans="1:17" x14ac:dyDescent="0.3">
      <c r="A103" s="46">
        <v>2001813009</v>
      </c>
      <c r="B103" s="47">
        <v>8904223818874</v>
      </c>
      <c r="C103" s="48">
        <v>1</v>
      </c>
      <c r="D103" s="12">
        <f>VLOOKUP(A103,'Couriers _Billing '!$B$1:$H$125,4,0)</f>
        <v>313001</v>
      </c>
      <c r="E103" s="12">
        <f>VLOOKUP(B103,'X - SKU record'!$A$2:$B$66,2,0)</f>
        <v>100</v>
      </c>
      <c r="F103" s="12" t="str">
        <f>VLOOKUP(D103,'X -zone record'!$B$1:$D$125,2,0)</f>
        <v>b</v>
      </c>
      <c r="G103" s="35">
        <f t="shared" si="6"/>
        <v>0.1</v>
      </c>
      <c r="H103" s="35">
        <f>IF(F103="a",G103/' Couriers - zone '!$B$2,IF(F103="b",G103/' Couriers - zone '!$B$3,IF(F103="c",G103/' Couriers - zone '!$B$4,IF(F103="d",G103/' Couriers - zone '!$B$5,G103/' Couriers - zone '!$B$6))))</f>
        <v>0.2</v>
      </c>
      <c r="I103">
        <f t="shared" si="7"/>
        <v>0.5</v>
      </c>
      <c r="J103">
        <f t="shared" si="8"/>
        <v>0.5</v>
      </c>
      <c r="K103">
        <f t="shared" si="9"/>
        <v>0</v>
      </c>
      <c r="L103" s="30">
        <f>IF(F103="a",' Couriers - zone '!$C$2+' Couriers - zone '!$E$2,IF(F103="b",' Couriers - zone '!$C$3+' Couriers - zone '!$E$3,IF(F103="c",' Couriers - zone '!$C$4+' Couriers - zone '!$E$4,IF(F103="d",' Couriers - zone '!$C$5+' Couriers - zone '!$E$5,' Couriers - zone '!$C$6+' Couriers - zone '!$E$6))))</f>
        <v>53.5</v>
      </c>
      <c r="M103" s="30">
        <f>IF(K103&gt;0,IF(F103="a",K103*' Couriers - zone '!$D$2,IF(F103="b",K103*' Couriers - zone '!$D$3,IF(F103="c",K103*' Couriers - zone '!$D$4,IF(F103="d",K103*' Couriers - zone '!$D$5,' Couriers - zone '!$D$6)))),"0")*1</f>
        <v>0</v>
      </c>
      <c r="N103" s="30">
        <f>IF(K103&gt;0,IF(F103="a",K103*' Couriers - zone '!$F$2,IF(F103="b",K103*' Couriers - zone '!$F$3,IF(F103="c",K103*' Couriers - zone '!$F$4,IF(F103="d",K103*' Couriers - zone '!$F$5,' Couriers - zone '!$F$6)))),"0")*1</f>
        <v>0</v>
      </c>
      <c r="O103" s="30">
        <f t="shared" si="10"/>
        <v>53.5</v>
      </c>
      <c r="P103" s="30">
        <f>VLOOKUP(A103,'Couriers _Billing '!B100:H224,MATCH('Couriers _Billing '!H100,'Couriers _Billing '!B100:H100,0),0)</f>
        <v>90.2</v>
      </c>
      <c r="Q103" s="30">
        <f t="shared" si="11"/>
        <v>-36.700000000000003</v>
      </c>
    </row>
    <row r="104" spans="1:17" x14ac:dyDescent="0.3">
      <c r="A104" s="49">
        <v>2001814580</v>
      </c>
      <c r="B104" s="50">
        <v>8904223818706</v>
      </c>
      <c r="C104" s="51">
        <v>1</v>
      </c>
      <c r="D104" s="12">
        <f>VLOOKUP(A104,'Couriers _Billing '!$B$1:$H$125,4,0)</f>
        <v>322255</v>
      </c>
      <c r="E104" s="12">
        <f>VLOOKUP(B104,'X - SKU record'!$A$2:$B$66,2,0)</f>
        <v>127</v>
      </c>
      <c r="F104" s="12" t="str">
        <f>VLOOKUP(D104,'X -zone record'!$B$1:$D$125,2,0)</f>
        <v>b</v>
      </c>
      <c r="G104" s="35">
        <f t="shared" si="6"/>
        <v>0.127</v>
      </c>
      <c r="H104" s="35">
        <f>IF(F104="a",G104/' Couriers - zone '!$B$2,IF(F104="b",G104/' Couriers - zone '!$B$3,IF(F104="c",G104/' Couriers - zone '!$B$4,IF(F104="d",G104/' Couriers - zone '!$B$5,G104/' Couriers - zone '!$B$6))))</f>
        <v>0.254</v>
      </c>
      <c r="I104">
        <f t="shared" si="7"/>
        <v>0.5</v>
      </c>
      <c r="J104">
        <f t="shared" si="8"/>
        <v>0.5</v>
      </c>
      <c r="K104">
        <f t="shared" si="9"/>
        <v>0</v>
      </c>
      <c r="L104" s="30">
        <f>IF(F104="a",' Couriers - zone '!$C$2+' Couriers - zone '!$E$2,IF(F104="b",' Couriers - zone '!$C$3+' Couriers - zone '!$E$3,IF(F104="c",' Couriers - zone '!$C$4+' Couriers - zone '!$E$4,IF(F104="d",' Couriers - zone '!$C$5+' Couriers - zone '!$E$5,' Couriers - zone '!$C$6+' Couriers - zone '!$E$6))))</f>
        <v>53.5</v>
      </c>
      <c r="M104" s="30">
        <f>IF(K104&gt;0,IF(F104="a",K104*' Couriers - zone '!$D$2,IF(F104="b",K104*' Couriers - zone '!$D$3,IF(F104="c",K104*' Couriers - zone '!$D$4,IF(F104="d",K104*' Couriers - zone '!$D$5,' Couriers - zone '!$D$6)))),"0")*1</f>
        <v>0</v>
      </c>
      <c r="N104" s="30">
        <f>IF(K104&gt;0,IF(F104="a",K104*' Couriers - zone '!$F$2,IF(F104="b",K104*' Couriers - zone '!$F$3,IF(F104="c",K104*' Couriers - zone '!$F$4,IF(F104="d",K104*' Couriers - zone '!$F$5,' Couriers - zone '!$F$6)))),"0")*1</f>
        <v>0</v>
      </c>
      <c r="O104" s="30">
        <f t="shared" si="10"/>
        <v>53.5</v>
      </c>
      <c r="P104" s="30">
        <f>VLOOKUP(A104,'Couriers _Billing '!B101:H225,MATCH('Couriers _Billing '!H101,'Couriers _Billing '!B101:H101,0),0)</f>
        <v>86.7</v>
      </c>
      <c r="Q104" s="30">
        <f t="shared" si="11"/>
        <v>-33.200000000000003</v>
      </c>
    </row>
    <row r="105" spans="1:17" x14ac:dyDescent="0.3">
      <c r="A105" s="46">
        <v>2001815688</v>
      </c>
      <c r="B105" s="47">
        <v>8904223816214</v>
      </c>
      <c r="C105" s="48">
        <v>1</v>
      </c>
      <c r="D105" s="12">
        <f>VLOOKUP(A105,'Couriers _Billing '!$B$1:$H$125,4,0)</f>
        <v>302017</v>
      </c>
      <c r="E105" s="12">
        <f>VLOOKUP(B105,'X - SKU record'!$A$2:$B$66,2,0)</f>
        <v>120</v>
      </c>
      <c r="F105" s="12" t="str">
        <f>VLOOKUP(D105,'X -zone record'!$B$1:$D$125,2,0)</f>
        <v>b</v>
      </c>
      <c r="G105" s="35">
        <f t="shared" si="6"/>
        <v>0.12</v>
      </c>
      <c r="H105" s="35">
        <f>IF(F105="a",G105/' Couriers - zone '!$B$2,IF(F105="b",G105/' Couriers - zone '!$B$3,IF(F105="c",G105/' Couriers - zone '!$B$4,IF(F105="d",G105/' Couriers - zone '!$B$5,G105/' Couriers - zone '!$B$6))))</f>
        <v>0.24</v>
      </c>
      <c r="I105">
        <f t="shared" si="7"/>
        <v>0.5</v>
      </c>
      <c r="J105">
        <f t="shared" si="8"/>
        <v>0.5</v>
      </c>
      <c r="K105">
        <f t="shared" si="9"/>
        <v>0</v>
      </c>
      <c r="L105" s="30">
        <f>IF(F105="a",' Couriers - zone '!$C$2+' Couriers - zone '!$E$2,IF(F105="b",' Couriers - zone '!$C$3+' Couriers - zone '!$E$3,IF(F105="c",' Couriers - zone '!$C$4+' Couriers - zone '!$E$4,IF(F105="d",' Couriers - zone '!$C$5+' Couriers - zone '!$E$5,' Couriers - zone '!$C$6+' Couriers - zone '!$E$6))))</f>
        <v>53.5</v>
      </c>
      <c r="M105" s="30">
        <f>IF(K105&gt;0,IF(F105="a",K105*' Couriers - zone '!$D$2,IF(F105="b",K105*' Couriers - zone '!$D$3,IF(F105="c",K105*' Couriers - zone '!$D$4,IF(F105="d",K105*' Couriers - zone '!$D$5,' Couriers - zone '!$D$6)))),"0")*1</f>
        <v>0</v>
      </c>
      <c r="N105" s="30">
        <f>IF(K105&gt;0,IF(F105="a",K105*' Couriers - zone '!$F$2,IF(F105="b",K105*' Couriers - zone '!$F$3,IF(F105="c",K105*' Couriers - zone '!$F$4,IF(F105="d",K105*' Couriers - zone '!$F$5,' Couriers - zone '!$F$6)))),"0")*1</f>
        <v>0</v>
      </c>
      <c r="O105" s="30">
        <f t="shared" si="10"/>
        <v>53.5</v>
      </c>
      <c r="P105" s="30">
        <f>VLOOKUP(A105,'Couriers _Billing '!B102:H226,MATCH('Couriers _Billing '!H102,'Couriers _Billing '!B102:H102,0),0)</f>
        <v>45.4</v>
      </c>
      <c r="Q105" s="30">
        <f t="shared" si="11"/>
        <v>8.1000000000000014</v>
      </c>
    </row>
    <row r="106" spans="1:17" x14ac:dyDescent="0.3">
      <c r="A106" s="46">
        <v>2001816131</v>
      </c>
      <c r="B106" s="47">
        <v>8904223816665</v>
      </c>
      <c r="C106" s="48">
        <v>2</v>
      </c>
      <c r="D106" s="12">
        <f>VLOOKUP(A106,'Couriers _Billing '!$B$1:$H$125,4,0)</f>
        <v>302017</v>
      </c>
      <c r="E106" s="12">
        <f>VLOOKUP(B106,'X - SKU record'!$A$2:$B$66,2,0)</f>
        <v>102</v>
      </c>
      <c r="F106" s="12" t="str">
        <f>VLOOKUP(D106,'X -zone record'!$B$1:$D$125,2,0)</f>
        <v>b</v>
      </c>
      <c r="G106" s="35">
        <f t="shared" si="6"/>
        <v>0.20399999999999999</v>
      </c>
      <c r="H106" s="35">
        <f>IF(F106="a",G106/' Couriers - zone '!$B$2,IF(F106="b",G106/' Couriers - zone '!$B$3,IF(F106="c",G106/' Couriers - zone '!$B$4,IF(F106="d",G106/' Couriers - zone '!$B$5,G106/' Couriers - zone '!$B$6))))</f>
        <v>0.40799999999999997</v>
      </c>
      <c r="I106">
        <f t="shared" si="7"/>
        <v>0.5</v>
      </c>
      <c r="J106">
        <f t="shared" si="8"/>
        <v>0.5</v>
      </c>
      <c r="K106">
        <f t="shared" si="9"/>
        <v>0</v>
      </c>
      <c r="L106" s="30">
        <f>IF(F106="a",' Couriers - zone '!$C$2+' Couriers - zone '!$E$2,IF(F106="b",' Couriers - zone '!$C$3+' Couriers - zone '!$E$3,IF(F106="c",' Couriers - zone '!$C$4+' Couriers - zone '!$E$4,IF(F106="d",' Couriers - zone '!$C$5+' Couriers - zone '!$E$5,' Couriers - zone '!$C$6+' Couriers - zone '!$E$6))))</f>
        <v>53.5</v>
      </c>
      <c r="M106" s="30">
        <f>IF(K106&gt;0,IF(F106="a",K106*' Couriers - zone '!$D$2,IF(F106="b",K106*' Couriers - zone '!$D$3,IF(F106="c",K106*' Couriers - zone '!$D$4,IF(F106="d",K106*' Couriers - zone '!$D$5,' Couriers - zone '!$D$6)))),"0")*1</f>
        <v>0</v>
      </c>
      <c r="N106" s="30">
        <f>IF(K106&gt;0,IF(F106="a",K106*' Couriers - zone '!$F$2,IF(F106="b",K106*' Couriers - zone '!$F$3,IF(F106="c",K106*' Couriers - zone '!$F$4,IF(F106="d",K106*' Couriers - zone '!$F$5,' Couriers - zone '!$F$6)))),"0")*1</f>
        <v>0</v>
      </c>
      <c r="O106" s="30">
        <f t="shared" si="10"/>
        <v>53.5</v>
      </c>
      <c r="P106" s="30">
        <f>VLOOKUP(A106,'Couriers _Billing '!B103:H227,MATCH('Couriers _Billing '!H103,'Couriers _Billing '!B103:H103,0),0)</f>
        <v>90.2</v>
      </c>
      <c r="Q106" s="30">
        <f t="shared" si="11"/>
        <v>-36.700000000000003</v>
      </c>
    </row>
    <row r="107" spans="1:17" x14ac:dyDescent="0.3">
      <c r="A107" s="46">
        <v>2001816684</v>
      </c>
      <c r="B107" s="47">
        <v>8904223816214</v>
      </c>
      <c r="C107" s="48">
        <v>2</v>
      </c>
      <c r="D107" s="12">
        <f>VLOOKUP(A107,'Couriers _Billing '!$B$1:$H$125,4,0)</f>
        <v>394210</v>
      </c>
      <c r="E107" s="12">
        <f>VLOOKUP(B107,'X - SKU record'!$A$2:$B$66,2,0)</f>
        <v>120</v>
      </c>
      <c r="F107" s="12" t="str">
        <f>VLOOKUP(D107,'X -zone record'!$B$1:$D$125,2,0)</f>
        <v>d</v>
      </c>
      <c r="G107" s="35">
        <f t="shared" si="6"/>
        <v>0.24</v>
      </c>
      <c r="H107" s="35">
        <f>IF(F107="a",G107/' Couriers - zone '!$B$2,IF(F107="b",G107/' Couriers - zone '!$B$3,IF(F107="c",G107/' Couriers - zone '!$B$4,IF(F107="d",G107/' Couriers - zone '!$B$5,G107/' Couriers - zone '!$B$6))))</f>
        <v>0.192</v>
      </c>
      <c r="I107">
        <f t="shared" si="7"/>
        <v>1.25</v>
      </c>
      <c r="J107">
        <f t="shared" si="8"/>
        <v>1.25</v>
      </c>
      <c r="K107">
        <f t="shared" si="9"/>
        <v>0</v>
      </c>
      <c r="L107" s="30">
        <f>IF(F107="a",' Couriers - zone '!$C$2+' Couriers - zone '!$E$2,IF(F107="b",' Couriers - zone '!$C$3+' Couriers - zone '!$E$3,IF(F107="c",' Couriers - zone '!$C$4+' Couriers - zone '!$E$4,IF(F107="d",' Couriers - zone '!$C$5+' Couriers - zone '!$E$5,' Couriers - zone '!$C$6+' Couriers - zone '!$E$6))))</f>
        <v>86.699999999999989</v>
      </c>
      <c r="M107" s="30">
        <f>IF(K107&gt;0,IF(F107="a",K107*' Couriers - zone '!$D$2,IF(F107="b",K107*' Couriers - zone '!$D$3,IF(F107="c",K107*' Couriers - zone '!$D$4,IF(F107="d",K107*' Couriers - zone '!$D$5,' Couriers - zone '!$D$6)))),"0")*1</f>
        <v>0</v>
      </c>
      <c r="N107" s="30">
        <f>IF(K107&gt;0,IF(F107="a",K107*' Couriers - zone '!$F$2,IF(F107="b",K107*' Couriers - zone '!$F$3,IF(F107="c",K107*' Couriers - zone '!$F$4,IF(F107="d",K107*' Couriers - zone '!$F$5,' Couriers - zone '!$F$6)))),"0")*1</f>
        <v>0</v>
      </c>
      <c r="O107" s="30">
        <f t="shared" si="10"/>
        <v>86.699999999999989</v>
      </c>
      <c r="P107" s="30">
        <f>VLOOKUP(A107,'Couriers _Billing '!B104:H228,MATCH('Couriers _Billing '!H104,'Couriers _Billing '!B104:H104,0),0)</f>
        <v>172.8</v>
      </c>
      <c r="Q107" s="30">
        <f t="shared" si="11"/>
        <v>-86.100000000000023</v>
      </c>
    </row>
    <row r="108" spans="1:17" x14ac:dyDescent="0.3">
      <c r="A108" s="49">
        <v>2001816996</v>
      </c>
      <c r="B108" s="50">
        <v>8904223818706</v>
      </c>
      <c r="C108" s="51">
        <v>1</v>
      </c>
      <c r="D108" s="12">
        <f>VLOOKUP(A108,'Couriers _Billing '!$B$1:$H$125,4,0)</f>
        <v>335512</v>
      </c>
      <c r="E108" s="12">
        <f>VLOOKUP(B108,'X - SKU record'!$A$2:$B$66,2,0)</f>
        <v>127</v>
      </c>
      <c r="F108" s="12" t="str">
        <f>VLOOKUP(D108,'X -zone record'!$B$1:$D$125,2,0)</f>
        <v>b</v>
      </c>
      <c r="G108" s="35">
        <f t="shared" si="6"/>
        <v>0.127</v>
      </c>
      <c r="H108" s="35">
        <f>IF(F108="a",G108/' Couriers - zone '!$B$2,IF(F108="b",G108/' Couriers - zone '!$B$3,IF(F108="c",G108/' Couriers - zone '!$B$4,IF(F108="d",G108/' Couriers - zone '!$B$5,G108/' Couriers - zone '!$B$6))))</f>
        <v>0.254</v>
      </c>
      <c r="I108">
        <f t="shared" si="7"/>
        <v>0.5</v>
      </c>
      <c r="J108">
        <f t="shared" si="8"/>
        <v>0.5</v>
      </c>
      <c r="K108">
        <f t="shared" si="9"/>
        <v>0</v>
      </c>
      <c r="L108" s="30">
        <f>IF(F108="a",' Couriers - zone '!$C$2+' Couriers - zone '!$E$2,IF(F108="b",' Couriers - zone '!$C$3+' Couriers - zone '!$E$3,IF(F108="c",' Couriers - zone '!$C$4+' Couriers - zone '!$E$4,IF(F108="d",' Couriers - zone '!$C$5+' Couriers - zone '!$E$5,' Couriers - zone '!$C$6+' Couriers - zone '!$E$6))))</f>
        <v>53.5</v>
      </c>
      <c r="M108" s="30">
        <f>IF(K108&gt;0,IF(F108="a",K108*' Couriers - zone '!$D$2,IF(F108="b",K108*' Couriers - zone '!$D$3,IF(F108="c",K108*' Couriers - zone '!$D$4,IF(F108="d",K108*' Couriers - zone '!$D$5,' Couriers - zone '!$D$6)))),"0")*1</f>
        <v>0</v>
      </c>
      <c r="N108" s="30">
        <f>IF(K108&gt;0,IF(F108="a",K108*' Couriers - zone '!$F$2,IF(F108="b",K108*' Couriers - zone '!$F$3,IF(F108="c",K108*' Couriers - zone '!$F$4,IF(F108="d",K108*' Couriers - zone '!$F$5,' Couriers - zone '!$F$6)))),"0")*1</f>
        <v>0</v>
      </c>
      <c r="O108" s="30">
        <f t="shared" si="10"/>
        <v>53.5</v>
      </c>
      <c r="P108" s="30">
        <f>VLOOKUP(A108,'Couriers _Billing '!B105:H229,MATCH('Couriers _Billing '!H105,'Couriers _Billing '!B105:H105,0),0)</f>
        <v>45.4</v>
      </c>
      <c r="Q108" s="30">
        <f t="shared" si="11"/>
        <v>8.1000000000000014</v>
      </c>
    </row>
    <row r="109" spans="1:17" x14ac:dyDescent="0.3">
      <c r="A109" s="46">
        <v>2001817093</v>
      </c>
      <c r="B109" s="47">
        <v>8904223819512</v>
      </c>
      <c r="C109" s="48">
        <v>1</v>
      </c>
      <c r="D109" s="12">
        <f>VLOOKUP(A109,'Couriers _Billing '!$B$1:$H$125,4,0)</f>
        <v>244001</v>
      </c>
      <c r="E109" s="12">
        <f>VLOOKUP(B109,'X - SKU record'!$A$2:$B$66,2,0)</f>
        <v>210</v>
      </c>
      <c r="F109" s="12" t="str">
        <f>VLOOKUP(D109,'X -zone record'!$B$1:$D$125,2,0)</f>
        <v>b</v>
      </c>
      <c r="G109" s="35">
        <f t="shared" si="6"/>
        <v>0.21</v>
      </c>
      <c r="H109" s="35">
        <f>IF(F109="a",G109/' Couriers - zone '!$B$2,IF(F109="b",G109/' Couriers - zone '!$B$3,IF(F109="c",G109/' Couriers - zone '!$B$4,IF(F109="d",G109/' Couriers - zone '!$B$5,G109/' Couriers - zone '!$B$6))))</f>
        <v>0.42</v>
      </c>
      <c r="I109">
        <f t="shared" si="7"/>
        <v>0.5</v>
      </c>
      <c r="J109">
        <f t="shared" si="8"/>
        <v>0.5</v>
      </c>
      <c r="K109">
        <f t="shared" si="9"/>
        <v>0</v>
      </c>
      <c r="L109" s="30">
        <f>IF(F109="a",' Couriers - zone '!$C$2+' Couriers - zone '!$E$2,IF(F109="b",' Couriers - zone '!$C$3+' Couriers - zone '!$E$3,IF(F109="c",' Couriers - zone '!$C$4+' Couriers - zone '!$E$4,IF(F109="d",' Couriers - zone '!$C$5+' Couriers - zone '!$E$5,' Couriers - zone '!$C$6+' Couriers - zone '!$E$6))))</f>
        <v>53.5</v>
      </c>
      <c r="M109" s="30">
        <f>IF(K109&gt;0,IF(F109="a",K109*' Couriers - zone '!$D$2,IF(F109="b",K109*' Couriers - zone '!$D$3,IF(F109="c",K109*' Couriers - zone '!$D$4,IF(F109="d",K109*' Couriers - zone '!$D$5,' Couriers - zone '!$D$6)))),"0")*1</f>
        <v>0</v>
      </c>
      <c r="N109" s="30">
        <f>IF(K109&gt;0,IF(F109="a",K109*' Couriers - zone '!$F$2,IF(F109="b",K109*' Couriers - zone '!$F$3,IF(F109="c",K109*' Couriers - zone '!$F$4,IF(F109="d",K109*' Couriers - zone '!$F$5,' Couriers - zone '!$F$6)))),"0")*1</f>
        <v>0</v>
      </c>
      <c r="O109" s="30">
        <f t="shared" si="10"/>
        <v>53.5</v>
      </c>
      <c r="P109" s="30">
        <f>VLOOKUP(A109,'Couriers _Billing '!B106:H230,MATCH('Couriers _Billing '!H106,'Couriers _Billing '!B106:H106,0),0)</f>
        <v>151.1</v>
      </c>
      <c r="Q109" s="30">
        <f t="shared" si="11"/>
        <v>-97.6</v>
      </c>
    </row>
    <row r="110" spans="1:17" x14ac:dyDescent="0.3">
      <c r="A110" s="46">
        <v>2001817160</v>
      </c>
      <c r="B110" s="47">
        <v>8904223818478</v>
      </c>
      <c r="C110" s="48">
        <v>1</v>
      </c>
      <c r="D110" s="12">
        <f>VLOOKUP(A110,'Couriers _Billing '!$B$1:$H$125,4,0)</f>
        <v>411014</v>
      </c>
      <c r="E110" s="12">
        <f>VLOOKUP(B110,'X - SKU record'!$A$2:$B$66,2,0)</f>
        <v>350</v>
      </c>
      <c r="F110" s="12" t="str">
        <f>VLOOKUP(D110,'X -zone record'!$B$1:$D$125,2,0)</f>
        <v>d</v>
      </c>
      <c r="G110" s="35">
        <f t="shared" si="6"/>
        <v>0.35</v>
      </c>
      <c r="H110" s="35">
        <f>IF(F110="a",G110/' Couriers - zone '!$B$2,IF(F110="b",G110/' Couriers - zone '!$B$3,IF(F110="c",G110/' Couriers - zone '!$B$4,IF(F110="d",G110/' Couriers - zone '!$B$5,G110/' Couriers - zone '!$B$6))))</f>
        <v>0.27999999999999997</v>
      </c>
      <c r="I110">
        <f t="shared" si="7"/>
        <v>1.25</v>
      </c>
      <c r="J110">
        <f t="shared" si="8"/>
        <v>1.25</v>
      </c>
      <c r="K110">
        <f t="shared" si="9"/>
        <v>0</v>
      </c>
      <c r="L110" s="30">
        <f>IF(F110="a",' Couriers - zone '!$C$2+' Couriers - zone '!$E$2,IF(F110="b",' Couriers - zone '!$C$3+' Couriers - zone '!$E$3,IF(F110="c",' Couriers - zone '!$C$4+' Couriers - zone '!$E$4,IF(F110="d",' Couriers - zone '!$C$5+' Couriers - zone '!$E$5,' Couriers - zone '!$C$6+' Couriers - zone '!$E$6))))</f>
        <v>86.699999999999989</v>
      </c>
      <c r="M110" s="30">
        <f>IF(K110&gt;0,IF(F110="a",K110*' Couriers - zone '!$D$2,IF(F110="b",K110*' Couriers - zone '!$D$3,IF(F110="c",K110*' Couriers - zone '!$D$4,IF(F110="d",K110*' Couriers - zone '!$D$5,' Couriers - zone '!$D$6)))),"0")*1</f>
        <v>0</v>
      </c>
      <c r="N110" s="30">
        <f>IF(K110&gt;0,IF(F110="a",K110*' Couriers - zone '!$F$2,IF(F110="b",K110*' Couriers - zone '!$F$3,IF(F110="c",K110*' Couriers - zone '!$F$4,IF(F110="d",K110*' Couriers - zone '!$F$5,' Couriers - zone '!$F$6)))),"0")*1</f>
        <v>0</v>
      </c>
      <c r="O110" s="30">
        <f t="shared" si="10"/>
        <v>86.699999999999989</v>
      </c>
      <c r="P110" s="30">
        <f>VLOOKUP(A110,'Couriers _Billing '!B107:H231,MATCH('Couriers _Billing '!H107,'Couriers _Billing '!B107:H107,0),0)</f>
        <v>172.8</v>
      </c>
      <c r="Q110" s="30">
        <f t="shared" si="11"/>
        <v>-86.100000000000023</v>
      </c>
    </row>
    <row r="111" spans="1:17" x14ac:dyDescent="0.3">
      <c r="A111" s="46">
        <v>2001818390</v>
      </c>
      <c r="B111" s="47">
        <v>8904223819147</v>
      </c>
      <c r="C111" s="48">
        <v>1</v>
      </c>
      <c r="D111" s="12">
        <f>VLOOKUP(A111,'Couriers _Billing '!$B$1:$H$125,4,0)</f>
        <v>783301</v>
      </c>
      <c r="E111" s="12">
        <f>VLOOKUP(B111,'X - SKU record'!$A$2:$B$66,2,0)</f>
        <v>240</v>
      </c>
      <c r="F111" s="12" t="str">
        <f>VLOOKUP(D111,'X -zone record'!$B$1:$D$125,2,0)</f>
        <v>e</v>
      </c>
      <c r="G111" s="35">
        <f t="shared" si="6"/>
        <v>0.24</v>
      </c>
      <c r="H111" s="35">
        <f>IF(F111="a",G111/' Couriers - zone '!$B$2,IF(F111="b",G111/' Couriers - zone '!$B$3,IF(F111="c",G111/' Couriers - zone '!$B$4,IF(F111="d",G111/' Couriers - zone '!$B$5,G111/' Couriers - zone '!$B$6))))</f>
        <v>0.16</v>
      </c>
      <c r="I111">
        <f t="shared" si="7"/>
        <v>1.5</v>
      </c>
      <c r="J111">
        <f t="shared" si="8"/>
        <v>1.5</v>
      </c>
      <c r="K111">
        <f t="shared" si="9"/>
        <v>0</v>
      </c>
      <c r="L111" s="30">
        <f>IF(F111="a",' Couriers - zone '!$C$2+' Couriers - zone '!$E$2,IF(F111="b",' Couriers - zone '!$C$3+' Couriers - zone '!$E$3,IF(F111="c",' Couriers - zone '!$C$4+' Couriers - zone '!$E$4,IF(F111="d",' Couriers - zone '!$C$5+' Couriers - zone '!$E$5,' Couriers - zone '!$C$6+' Couriers - zone '!$E$6))))</f>
        <v>107.30000000000001</v>
      </c>
      <c r="M111" s="30">
        <f>IF(K111&gt;0,IF(F111="a",K111*' Couriers - zone '!$D$2,IF(F111="b",K111*' Couriers - zone '!$D$3,IF(F111="c",K111*' Couriers - zone '!$D$4,IF(F111="d",K111*' Couriers - zone '!$D$5,' Couriers - zone '!$D$6)))),"0")*1</f>
        <v>0</v>
      </c>
      <c r="N111" s="30">
        <f>IF(K111&gt;0,IF(F111="a",K111*' Couriers - zone '!$F$2,IF(F111="b",K111*' Couriers - zone '!$F$3,IF(F111="c",K111*' Couriers - zone '!$F$4,IF(F111="d",K111*' Couriers - zone '!$F$5,' Couriers - zone '!$F$6)))),"0")*1</f>
        <v>0</v>
      </c>
      <c r="O111" s="30">
        <f t="shared" si="10"/>
        <v>107.30000000000001</v>
      </c>
      <c r="P111" s="30">
        <f>VLOOKUP(A111,'Couriers _Billing '!B108:H232,MATCH('Couriers _Billing '!H108,'Couriers _Billing '!B108:H108,0),0)</f>
        <v>213.5</v>
      </c>
      <c r="Q111" s="30">
        <f t="shared" si="11"/>
        <v>-106.19999999999999</v>
      </c>
    </row>
    <row r="112" spans="1:17" x14ac:dyDescent="0.3">
      <c r="A112" s="49">
        <v>2001819252</v>
      </c>
      <c r="B112" s="50">
        <v>8904223818942</v>
      </c>
      <c r="C112" s="51">
        <v>1</v>
      </c>
      <c r="D112" s="12">
        <f>VLOOKUP(A112,'Couriers _Billing '!$B$1:$H$125,4,0)</f>
        <v>174101</v>
      </c>
      <c r="E112" s="12">
        <f>VLOOKUP(B112,'X - SKU record'!$A$2:$B$66,2,0)</f>
        <v>133</v>
      </c>
      <c r="F112" s="12" t="str">
        <f>VLOOKUP(D112,'X -zone record'!$B$1:$D$125,2,0)</f>
        <v>e</v>
      </c>
      <c r="G112" s="35">
        <f t="shared" si="6"/>
        <v>0.13300000000000001</v>
      </c>
      <c r="H112" s="35">
        <f>IF(F112="a",G112/' Couriers - zone '!$B$2,IF(F112="b",G112/' Couriers - zone '!$B$3,IF(F112="c",G112/' Couriers - zone '!$B$4,IF(F112="d",G112/' Couriers - zone '!$B$5,G112/' Couriers - zone '!$B$6))))</f>
        <v>8.8666666666666671E-2</v>
      </c>
      <c r="I112">
        <f t="shared" si="7"/>
        <v>1.5</v>
      </c>
      <c r="J112">
        <f t="shared" si="8"/>
        <v>1.5</v>
      </c>
      <c r="K112">
        <f t="shared" si="9"/>
        <v>0</v>
      </c>
      <c r="L112" s="30">
        <f>IF(F112="a",' Couriers - zone '!$C$2+' Couriers - zone '!$E$2,IF(F112="b",' Couriers - zone '!$C$3+' Couriers - zone '!$E$3,IF(F112="c",' Couriers - zone '!$C$4+' Couriers - zone '!$E$4,IF(F112="d",' Couriers - zone '!$C$5+' Couriers - zone '!$E$5,' Couriers - zone '!$C$6+' Couriers - zone '!$E$6))))</f>
        <v>107.30000000000001</v>
      </c>
      <c r="M112" s="30">
        <f>IF(K112&gt;0,IF(F112="a",K112*' Couriers - zone '!$D$2,IF(F112="b",K112*' Couriers - zone '!$D$3,IF(F112="c",K112*' Couriers - zone '!$D$4,IF(F112="d",K112*' Couriers - zone '!$D$5,' Couriers - zone '!$D$6)))),"0")*1</f>
        <v>0</v>
      </c>
      <c r="N112" s="30">
        <f>IF(K112&gt;0,IF(F112="a",K112*' Couriers - zone '!$F$2,IF(F112="b",K112*' Couriers - zone '!$F$3,IF(F112="c",K112*' Couriers - zone '!$F$4,IF(F112="d",K112*' Couriers - zone '!$F$5,' Couriers - zone '!$F$6)))),"0")*1</f>
        <v>0</v>
      </c>
      <c r="O112" s="30">
        <f t="shared" si="10"/>
        <v>107.30000000000001</v>
      </c>
      <c r="P112" s="30">
        <f>VLOOKUP(A112,'Couriers _Billing '!B109:H233,MATCH('Couriers _Billing '!H109,'Couriers _Billing '!B109:H109,0),0)</f>
        <v>33</v>
      </c>
      <c r="Q112" s="30">
        <f t="shared" si="11"/>
        <v>74.300000000000011</v>
      </c>
    </row>
    <row r="113" spans="1:17" x14ac:dyDescent="0.3">
      <c r="A113" s="46">
        <v>2001820690</v>
      </c>
      <c r="B113" s="47">
        <v>8904223817273</v>
      </c>
      <c r="C113" s="48">
        <v>1</v>
      </c>
      <c r="D113" s="12">
        <f>VLOOKUP(A113,'Couriers _Billing '!$B$1:$H$125,4,0)</f>
        <v>313003</v>
      </c>
      <c r="E113" s="12">
        <f>VLOOKUP(B113,'X - SKU record'!$A$2:$B$66,2,0)</f>
        <v>65</v>
      </c>
      <c r="F113" s="12" t="str">
        <f>VLOOKUP(D113,'X -zone record'!$B$1:$D$125,2,0)</f>
        <v>b</v>
      </c>
      <c r="G113" s="35">
        <f t="shared" si="6"/>
        <v>6.5000000000000002E-2</v>
      </c>
      <c r="H113" s="35">
        <f>IF(F113="a",G113/' Couriers - zone '!$B$2,IF(F113="b",G113/' Couriers - zone '!$B$3,IF(F113="c",G113/' Couriers - zone '!$B$4,IF(F113="d",G113/' Couriers - zone '!$B$5,G113/' Couriers - zone '!$B$6))))</f>
        <v>0.13</v>
      </c>
      <c r="I113">
        <f t="shared" si="7"/>
        <v>0.5</v>
      </c>
      <c r="J113">
        <f t="shared" si="8"/>
        <v>0.5</v>
      </c>
      <c r="K113">
        <f t="shared" si="9"/>
        <v>0</v>
      </c>
      <c r="L113" s="30">
        <f>IF(F113="a",' Couriers - zone '!$C$2+' Couriers - zone '!$E$2,IF(F113="b",' Couriers - zone '!$C$3+' Couriers - zone '!$E$3,IF(F113="c",' Couriers - zone '!$C$4+' Couriers - zone '!$E$4,IF(F113="d",' Couriers - zone '!$C$5+' Couriers - zone '!$E$5,' Couriers - zone '!$C$6+' Couriers - zone '!$E$6))))</f>
        <v>53.5</v>
      </c>
      <c r="M113" s="30">
        <f>IF(K113&gt;0,IF(F113="a",K113*' Couriers - zone '!$D$2,IF(F113="b",K113*' Couriers - zone '!$D$3,IF(F113="c",K113*' Couriers - zone '!$D$4,IF(F113="d",K113*' Couriers - zone '!$D$5,' Couriers - zone '!$D$6)))),"0")*1</f>
        <v>0</v>
      </c>
      <c r="N113" s="30">
        <f>IF(K113&gt;0,IF(F113="a",K113*' Couriers - zone '!$F$2,IF(F113="b",K113*' Couriers - zone '!$F$3,IF(F113="c",K113*' Couriers - zone '!$F$4,IF(F113="d",K113*' Couriers - zone '!$F$5,' Couriers - zone '!$F$6)))),"0")*1</f>
        <v>0</v>
      </c>
      <c r="O113" s="30">
        <f t="shared" si="10"/>
        <v>53.5</v>
      </c>
      <c r="P113" s="30">
        <f>VLOOKUP(A113,'Couriers _Billing '!B110:H234,MATCH('Couriers _Billing '!H110,'Couriers _Billing '!B110:H110,0),0)</f>
        <v>45.4</v>
      </c>
      <c r="Q113" s="30">
        <f t="shared" si="11"/>
        <v>8.1000000000000014</v>
      </c>
    </row>
    <row r="114" spans="1:17" x14ac:dyDescent="0.3">
      <c r="A114" s="49">
        <v>2001820978</v>
      </c>
      <c r="B114" s="50">
        <v>8904223815859</v>
      </c>
      <c r="C114" s="51">
        <v>1</v>
      </c>
      <c r="D114" s="12">
        <f>VLOOKUP(A114,'Couriers _Billing '!$B$1:$H$125,4,0)</f>
        <v>313301</v>
      </c>
      <c r="E114" s="12">
        <f>VLOOKUP(B114,'X - SKU record'!$A$2:$B$66,2,0)</f>
        <v>165</v>
      </c>
      <c r="F114" s="12" t="str">
        <f>VLOOKUP(D114,'X -zone record'!$B$1:$D$125,2,0)</f>
        <v>b</v>
      </c>
      <c r="G114" s="35">
        <f t="shared" si="6"/>
        <v>0.16500000000000001</v>
      </c>
      <c r="H114" s="35">
        <f>IF(F114="a",G114/' Couriers - zone '!$B$2,IF(F114="b",G114/' Couriers - zone '!$B$3,IF(F114="c",G114/' Couriers - zone '!$B$4,IF(F114="d",G114/' Couriers - zone '!$B$5,G114/' Couriers - zone '!$B$6))))</f>
        <v>0.33</v>
      </c>
      <c r="I114">
        <f t="shared" si="7"/>
        <v>0.5</v>
      </c>
      <c r="J114">
        <f t="shared" si="8"/>
        <v>0.5</v>
      </c>
      <c r="K114">
        <f t="shared" si="9"/>
        <v>0</v>
      </c>
      <c r="L114" s="30">
        <f>IF(F114="a",' Couriers - zone '!$C$2+' Couriers - zone '!$E$2,IF(F114="b",' Couriers - zone '!$C$3+' Couriers - zone '!$E$3,IF(F114="c",' Couriers - zone '!$C$4+' Couriers - zone '!$E$4,IF(F114="d",' Couriers - zone '!$C$5+' Couriers - zone '!$E$5,' Couriers - zone '!$C$6+' Couriers - zone '!$E$6))))</f>
        <v>53.5</v>
      </c>
      <c r="M114" s="30">
        <f>IF(K114&gt;0,IF(F114="a",K114*' Couriers - zone '!$D$2,IF(F114="b",K114*' Couriers - zone '!$D$3,IF(F114="c",K114*' Couriers - zone '!$D$4,IF(F114="d",K114*' Couriers - zone '!$D$5,' Couriers - zone '!$D$6)))),"0")*1</f>
        <v>0</v>
      </c>
      <c r="N114" s="30">
        <f>IF(K114&gt;0,IF(F114="a",K114*' Couriers - zone '!$F$2,IF(F114="b",K114*' Couriers - zone '!$F$3,IF(F114="c",K114*' Couriers - zone '!$F$4,IF(F114="d",K114*' Couriers - zone '!$F$5,' Couriers - zone '!$F$6)))),"0")*1</f>
        <v>0</v>
      </c>
      <c r="O114" s="30">
        <f t="shared" si="10"/>
        <v>53.5</v>
      </c>
      <c r="P114" s="30">
        <f>VLOOKUP(A114,'Couriers _Billing '!B111:H235,MATCH('Couriers _Billing '!H111,'Couriers _Billing '!B111:H111,0),0)</f>
        <v>45.4</v>
      </c>
      <c r="Q114" s="30">
        <f t="shared" si="11"/>
        <v>8.1000000000000014</v>
      </c>
    </row>
    <row r="115" spans="1:17" x14ac:dyDescent="0.3">
      <c r="A115" s="49">
        <v>2001821185</v>
      </c>
      <c r="B115" s="50">
        <v>8904223819239</v>
      </c>
      <c r="C115" s="51">
        <v>1</v>
      </c>
      <c r="D115" s="12">
        <f>VLOOKUP(A115,'Couriers _Billing '!$B$1:$H$125,4,0)</f>
        <v>313001</v>
      </c>
      <c r="E115" s="12">
        <f>VLOOKUP(B115,'X - SKU record'!$A$2:$B$66,2,0)</f>
        <v>290</v>
      </c>
      <c r="F115" s="12" t="str">
        <f>VLOOKUP(D115,'X -zone record'!$B$1:$D$125,2,0)</f>
        <v>b</v>
      </c>
      <c r="G115" s="35">
        <f t="shared" si="6"/>
        <v>0.28999999999999998</v>
      </c>
      <c r="H115" s="35">
        <f>IF(F115="a",G115/' Couriers - zone '!$B$2,IF(F115="b",G115/' Couriers - zone '!$B$3,IF(F115="c",G115/' Couriers - zone '!$B$4,IF(F115="d",G115/' Couriers - zone '!$B$5,G115/' Couriers - zone '!$B$6))))</f>
        <v>0.57999999999999996</v>
      </c>
      <c r="I115">
        <f t="shared" si="7"/>
        <v>1</v>
      </c>
      <c r="J115">
        <f t="shared" si="8"/>
        <v>0.5</v>
      </c>
      <c r="K115">
        <f t="shared" si="9"/>
        <v>1</v>
      </c>
      <c r="L115" s="30">
        <f>IF(F115="a",' Couriers - zone '!$C$2+' Couriers - zone '!$E$2,IF(F115="b",' Couriers - zone '!$C$3+' Couriers - zone '!$E$3,IF(F115="c",' Couriers - zone '!$C$4+' Couriers - zone '!$E$4,IF(F115="d",' Couriers - zone '!$C$5+' Couriers - zone '!$E$5,' Couriers - zone '!$C$6+' Couriers - zone '!$E$6))))</f>
        <v>53.5</v>
      </c>
      <c r="M115" s="30">
        <f>IF(K115&gt;0,IF(F115="a",K115*' Couriers - zone '!$D$2,IF(F115="b",K115*' Couriers - zone '!$D$3,IF(F115="c",K115*' Couriers - zone '!$D$4,IF(F115="d",K115*' Couriers - zone '!$D$5,' Couriers - zone '!$D$6)))),"0")*1</f>
        <v>28.3</v>
      </c>
      <c r="N115" s="30">
        <f>IF(K115&gt;0,IF(F115="a",K115*' Couriers - zone '!$F$2,IF(F115="b",K115*' Couriers - zone '!$F$3,IF(F115="c",K115*' Couriers - zone '!$F$4,IF(F115="d",K115*' Couriers - zone '!$F$5,' Couriers - zone '!$F$6)))),"0")*1</f>
        <v>28.3</v>
      </c>
      <c r="O115" s="30">
        <f t="shared" si="10"/>
        <v>110.1</v>
      </c>
      <c r="P115" s="30">
        <f>VLOOKUP(A115,'Couriers _Billing '!B112:H236,MATCH('Couriers _Billing '!H112,'Couriers _Billing '!B112:H112,0),0)</f>
        <v>224.6</v>
      </c>
      <c r="Q115" s="30">
        <f t="shared" si="11"/>
        <v>-114.5</v>
      </c>
    </row>
    <row r="116" spans="1:17" x14ac:dyDescent="0.3">
      <c r="A116" s="49">
        <v>2001821190</v>
      </c>
      <c r="B116" s="50">
        <v>8904223819321</v>
      </c>
      <c r="C116" s="51">
        <v>1</v>
      </c>
      <c r="D116" s="12">
        <f>VLOOKUP(A116,'Couriers _Billing '!$B$1:$H$125,4,0)</f>
        <v>486661</v>
      </c>
      <c r="E116" s="12">
        <f>VLOOKUP(B116,'X - SKU record'!$A$2:$B$66,2,0)</f>
        <v>600</v>
      </c>
      <c r="F116" s="12" t="str">
        <f>VLOOKUP(D116,'X -zone record'!$B$1:$D$125,2,0)</f>
        <v>d</v>
      </c>
      <c r="G116" s="35">
        <f t="shared" si="6"/>
        <v>0.6</v>
      </c>
      <c r="H116" s="35">
        <f>IF(F116="a",G116/' Couriers - zone '!$B$2,IF(F116="b",G116/' Couriers - zone '!$B$3,IF(F116="c",G116/' Couriers - zone '!$B$4,IF(F116="d",G116/' Couriers - zone '!$B$5,G116/' Couriers - zone '!$B$6))))</f>
        <v>0.48</v>
      </c>
      <c r="I116">
        <f t="shared" si="7"/>
        <v>1.25</v>
      </c>
      <c r="J116">
        <f t="shared" si="8"/>
        <v>1.25</v>
      </c>
      <c r="K116">
        <f t="shared" si="9"/>
        <v>0</v>
      </c>
      <c r="L116" s="30">
        <f>IF(F116="a",' Couriers - zone '!$C$2+' Couriers - zone '!$E$2,IF(F116="b",' Couriers - zone '!$C$3+' Couriers - zone '!$E$3,IF(F116="c",' Couriers - zone '!$C$4+' Couriers - zone '!$E$4,IF(F116="d",' Couriers - zone '!$C$5+' Couriers - zone '!$E$5,' Couriers - zone '!$C$6+' Couriers - zone '!$E$6))))</f>
        <v>86.699999999999989</v>
      </c>
      <c r="M116" s="30">
        <f>IF(K116&gt;0,IF(F116="a",K116*' Couriers - zone '!$D$2,IF(F116="b",K116*' Couriers - zone '!$D$3,IF(F116="c",K116*' Couriers - zone '!$D$4,IF(F116="d",K116*' Couriers - zone '!$D$5,' Couriers - zone '!$D$6)))),"0")*1</f>
        <v>0</v>
      </c>
      <c r="N116" s="30">
        <f>IF(K116&gt;0,IF(F116="a",K116*' Couriers - zone '!$F$2,IF(F116="b",K116*' Couriers - zone '!$F$3,IF(F116="c",K116*' Couriers - zone '!$F$4,IF(F116="d",K116*' Couriers - zone '!$F$5,' Couriers - zone '!$F$6)))),"0")*1</f>
        <v>0</v>
      </c>
      <c r="O116" s="30">
        <f t="shared" si="10"/>
        <v>86.699999999999989</v>
      </c>
      <c r="P116" s="30">
        <f>VLOOKUP(A116,'Couriers _Billing '!B113:H237,MATCH('Couriers _Billing '!H113,'Couriers _Billing '!B113:H113,0),0)</f>
        <v>258.89999999999998</v>
      </c>
      <c r="Q116" s="30">
        <f t="shared" si="11"/>
        <v>-172.2</v>
      </c>
    </row>
    <row r="117" spans="1:17" x14ac:dyDescent="0.3">
      <c r="A117" s="49">
        <v>2001821284</v>
      </c>
      <c r="B117" s="50">
        <v>8904223818614</v>
      </c>
      <c r="C117" s="51">
        <v>1</v>
      </c>
      <c r="D117" s="12">
        <f>VLOOKUP(A117,'Couriers _Billing '!$B$1:$H$125,4,0)</f>
        <v>313001</v>
      </c>
      <c r="E117" s="12">
        <f>VLOOKUP(B117,'X - SKU record'!$A$2:$B$66,2,0)</f>
        <v>65</v>
      </c>
      <c r="F117" s="12" t="str">
        <f>VLOOKUP(D117,'X -zone record'!$B$1:$D$125,2,0)</f>
        <v>b</v>
      </c>
      <c r="G117" s="35">
        <f t="shared" si="6"/>
        <v>6.5000000000000002E-2</v>
      </c>
      <c r="H117" s="35">
        <f>IF(F117="a",G117/' Couriers - zone '!$B$2,IF(F117="b",G117/' Couriers - zone '!$B$3,IF(F117="c",G117/' Couriers - zone '!$B$4,IF(F117="d",G117/' Couriers - zone '!$B$5,G117/' Couriers - zone '!$B$6))))</f>
        <v>0.13</v>
      </c>
      <c r="I117">
        <f t="shared" si="7"/>
        <v>0.5</v>
      </c>
      <c r="J117">
        <f t="shared" si="8"/>
        <v>0.5</v>
      </c>
      <c r="K117">
        <f t="shared" si="9"/>
        <v>0</v>
      </c>
      <c r="L117" s="30">
        <f>IF(F117="a",' Couriers - zone '!$C$2+' Couriers - zone '!$E$2,IF(F117="b",' Couriers - zone '!$C$3+' Couriers - zone '!$E$3,IF(F117="c",' Couriers - zone '!$C$4+' Couriers - zone '!$E$4,IF(F117="d",' Couriers - zone '!$C$5+' Couriers - zone '!$E$5,' Couriers - zone '!$C$6+' Couriers - zone '!$E$6))))</f>
        <v>53.5</v>
      </c>
      <c r="M117" s="30">
        <f>IF(K117&gt;0,IF(F117="a",K117*' Couriers - zone '!$D$2,IF(F117="b",K117*' Couriers - zone '!$D$3,IF(F117="c",K117*' Couriers - zone '!$D$4,IF(F117="d",K117*' Couriers - zone '!$D$5,' Couriers - zone '!$D$6)))),"0")*1</f>
        <v>0</v>
      </c>
      <c r="N117" s="30">
        <f>IF(K117&gt;0,IF(F117="a",K117*' Couriers - zone '!$F$2,IF(F117="b",K117*' Couriers - zone '!$F$3,IF(F117="c",K117*' Couriers - zone '!$F$4,IF(F117="d",K117*' Couriers - zone '!$F$5,' Couriers - zone '!$F$6)))),"0")*1</f>
        <v>0</v>
      </c>
      <c r="O117" s="30">
        <f t="shared" si="10"/>
        <v>53.5</v>
      </c>
      <c r="P117" s="30">
        <f>VLOOKUP(A117,'Couriers _Billing '!B114:H238,MATCH('Couriers _Billing '!H114,'Couriers _Billing '!B114:H114,0),0)</f>
        <v>45.4</v>
      </c>
      <c r="Q117" s="30">
        <f t="shared" si="11"/>
        <v>8.1000000000000014</v>
      </c>
    </row>
    <row r="118" spans="1:17" x14ac:dyDescent="0.3">
      <c r="A118" s="49">
        <v>2001821502</v>
      </c>
      <c r="B118" s="50">
        <v>8904223818980</v>
      </c>
      <c r="C118" s="51">
        <v>1</v>
      </c>
      <c r="D118" s="12">
        <f>VLOOKUP(A118,'Couriers _Billing '!$B$1:$H$125,4,0)</f>
        <v>314401</v>
      </c>
      <c r="E118" s="12">
        <f>VLOOKUP(B118,'X - SKU record'!$A$2:$B$66,2,0)</f>
        <v>110</v>
      </c>
      <c r="F118" s="12" t="str">
        <f>VLOOKUP(D118,'X -zone record'!$B$1:$D$125,2,0)</f>
        <v>b</v>
      </c>
      <c r="G118" s="35">
        <f t="shared" si="6"/>
        <v>0.11</v>
      </c>
      <c r="H118" s="35">
        <f>IF(F118="a",G118/' Couriers - zone '!$B$2,IF(F118="b",G118/' Couriers - zone '!$B$3,IF(F118="c",G118/' Couriers - zone '!$B$4,IF(F118="d",G118/' Couriers - zone '!$B$5,G118/' Couriers - zone '!$B$6))))</f>
        <v>0.22</v>
      </c>
      <c r="I118">
        <f t="shared" si="7"/>
        <v>0.5</v>
      </c>
      <c r="J118">
        <f t="shared" si="8"/>
        <v>0.5</v>
      </c>
      <c r="K118">
        <f t="shared" si="9"/>
        <v>0</v>
      </c>
      <c r="L118" s="30">
        <f>IF(F118="a",' Couriers - zone '!$C$2+' Couriers - zone '!$E$2,IF(F118="b",' Couriers - zone '!$C$3+' Couriers - zone '!$E$3,IF(F118="c",' Couriers - zone '!$C$4+' Couriers - zone '!$E$4,IF(F118="d",' Couriers - zone '!$C$5+' Couriers - zone '!$E$5,' Couriers - zone '!$C$6+' Couriers - zone '!$E$6))))</f>
        <v>53.5</v>
      </c>
      <c r="M118" s="30">
        <f>IF(K118&gt;0,IF(F118="a",K118*' Couriers - zone '!$D$2,IF(F118="b",K118*' Couriers - zone '!$D$3,IF(F118="c",K118*' Couriers - zone '!$D$4,IF(F118="d",K118*' Couriers - zone '!$D$5,' Couriers - zone '!$D$6)))),"0")*1</f>
        <v>0</v>
      </c>
      <c r="N118" s="30">
        <f>IF(K118&gt;0,IF(F118="a",K118*' Couriers - zone '!$F$2,IF(F118="b",K118*' Couriers - zone '!$F$3,IF(F118="c",K118*' Couriers - zone '!$F$4,IF(F118="d",K118*' Couriers - zone '!$F$5,' Couriers - zone '!$F$6)))),"0")*1</f>
        <v>0</v>
      </c>
      <c r="O118" s="30">
        <f t="shared" si="10"/>
        <v>53.5</v>
      </c>
      <c r="P118" s="30">
        <f>VLOOKUP(A118,'Couriers _Billing '!B115:H239,MATCH('Couriers _Billing '!H115,'Couriers _Billing '!B115:H115,0),0)</f>
        <v>90.2</v>
      </c>
      <c r="Q118" s="30">
        <f t="shared" si="11"/>
        <v>-36.700000000000003</v>
      </c>
    </row>
    <row r="119" spans="1:17" x14ac:dyDescent="0.3">
      <c r="A119" s="46">
        <v>2001821679</v>
      </c>
      <c r="B119" s="47">
        <v>8904223818430</v>
      </c>
      <c r="C119" s="48">
        <v>1</v>
      </c>
      <c r="D119" s="12">
        <f>VLOOKUP(A119,'Couriers _Billing '!$B$1:$H$125,4,0)</f>
        <v>307026</v>
      </c>
      <c r="E119" s="12">
        <f>VLOOKUP(B119,'X - SKU record'!$A$2:$B$66,2,0)</f>
        <v>165</v>
      </c>
      <c r="F119" s="12" t="str">
        <f>VLOOKUP(D119,'X -zone record'!$B$1:$D$125,2,0)</f>
        <v>b</v>
      </c>
      <c r="G119" s="35">
        <f t="shared" si="6"/>
        <v>0.16500000000000001</v>
      </c>
      <c r="H119" s="35">
        <f>IF(F119="a",G119/' Couriers - zone '!$B$2,IF(F119="b",G119/' Couriers - zone '!$B$3,IF(F119="c",G119/' Couriers - zone '!$B$4,IF(F119="d",G119/' Couriers - zone '!$B$5,G119/' Couriers - zone '!$B$6))))</f>
        <v>0.33</v>
      </c>
      <c r="I119">
        <f t="shared" si="7"/>
        <v>0.5</v>
      </c>
      <c r="J119">
        <f t="shared" si="8"/>
        <v>0.5</v>
      </c>
      <c r="K119">
        <f t="shared" si="9"/>
        <v>0</v>
      </c>
      <c r="L119" s="30">
        <f>IF(F119="a",' Couriers - zone '!$C$2+' Couriers - zone '!$E$2,IF(F119="b",' Couriers - zone '!$C$3+' Couriers - zone '!$E$3,IF(F119="c",' Couriers - zone '!$C$4+' Couriers - zone '!$E$4,IF(F119="d",' Couriers - zone '!$C$5+' Couriers - zone '!$E$5,' Couriers - zone '!$C$6+' Couriers - zone '!$E$6))))</f>
        <v>53.5</v>
      </c>
      <c r="M119" s="30">
        <f>IF(K119&gt;0,IF(F119="a",K119*' Couriers - zone '!$D$2,IF(F119="b",K119*' Couriers - zone '!$D$3,IF(F119="c",K119*' Couriers - zone '!$D$4,IF(F119="d",K119*' Couriers - zone '!$D$5,' Couriers - zone '!$D$6)))),"0")*1</f>
        <v>0</v>
      </c>
      <c r="N119" s="30">
        <f>IF(K119&gt;0,IF(F119="a",K119*' Couriers - zone '!$F$2,IF(F119="b",K119*' Couriers - zone '!$F$3,IF(F119="c",K119*' Couriers - zone '!$F$4,IF(F119="d",K119*' Couriers - zone '!$F$5,' Couriers - zone '!$F$6)))),"0")*1</f>
        <v>0</v>
      </c>
      <c r="O119" s="30">
        <f t="shared" si="10"/>
        <v>53.5</v>
      </c>
      <c r="P119" s="30">
        <f>VLOOKUP(A119,'Couriers _Billing '!B116:H240,MATCH('Couriers _Billing '!H116,'Couriers _Billing '!B116:H116,0),0)</f>
        <v>45.4</v>
      </c>
      <c r="Q119" s="30">
        <f t="shared" si="11"/>
        <v>8.1000000000000014</v>
      </c>
    </row>
    <row r="120" spans="1:17" x14ac:dyDescent="0.3">
      <c r="A120" s="49">
        <v>2001821742</v>
      </c>
      <c r="B120" s="50">
        <v>8904223819468</v>
      </c>
      <c r="C120" s="51">
        <v>1</v>
      </c>
      <c r="D120" s="12">
        <f>VLOOKUP(A120,'Couriers _Billing '!$B$1:$H$125,4,0)</f>
        <v>327025</v>
      </c>
      <c r="E120" s="12">
        <f>VLOOKUP(B120,'X - SKU record'!$A$2:$B$66,2,0)</f>
        <v>240</v>
      </c>
      <c r="F120" s="12" t="str">
        <f>VLOOKUP(D120,'X -zone record'!$B$1:$D$125,2,0)</f>
        <v>b</v>
      </c>
      <c r="G120" s="35">
        <f t="shared" si="6"/>
        <v>0.24</v>
      </c>
      <c r="H120" s="35">
        <f>IF(F120="a",G120/' Couriers - zone '!$B$2,IF(F120="b",G120/' Couriers - zone '!$B$3,IF(F120="c",G120/' Couriers - zone '!$B$4,IF(F120="d",G120/' Couriers - zone '!$B$5,G120/' Couriers - zone '!$B$6))))</f>
        <v>0.48</v>
      </c>
      <c r="I120">
        <f t="shared" si="7"/>
        <v>0.5</v>
      </c>
      <c r="J120">
        <f t="shared" si="8"/>
        <v>0.5</v>
      </c>
      <c r="K120">
        <f t="shared" si="9"/>
        <v>0</v>
      </c>
      <c r="L120" s="30">
        <f>IF(F120="a",' Couriers - zone '!$C$2+' Couriers - zone '!$E$2,IF(F120="b",' Couriers - zone '!$C$3+' Couriers - zone '!$E$3,IF(F120="c",' Couriers - zone '!$C$4+' Couriers - zone '!$E$4,IF(F120="d",' Couriers - zone '!$C$5+' Couriers - zone '!$E$5,' Couriers - zone '!$C$6+' Couriers - zone '!$E$6))))</f>
        <v>53.5</v>
      </c>
      <c r="M120" s="30">
        <f>IF(K120&gt;0,IF(F120="a",K120*' Couriers - zone '!$D$2,IF(F120="b",K120*' Couriers - zone '!$D$3,IF(F120="c",K120*' Couriers - zone '!$D$4,IF(F120="d",K120*' Couriers - zone '!$D$5,' Couriers - zone '!$D$6)))),"0")*1</f>
        <v>0</v>
      </c>
      <c r="N120" s="30">
        <f>IF(K120&gt;0,IF(F120="a",K120*' Couriers - zone '!$F$2,IF(F120="b",K120*' Couriers - zone '!$F$3,IF(F120="c",K120*' Couriers - zone '!$F$4,IF(F120="d",K120*' Couriers - zone '!$F$5,' Couriers - zone '!$F$6)))),"0")*1</f>
        <v>0</v>
      </c>
      <c r="O120" s="30">
        <f t="shared" si="10"/>
        <v>53.5</v>
      </c>
      <c r="P120" s="30">
        <f>VLOOKUP(A120,'Couriers _Billing '!B117:H241,MATCH('Couriers _Billing '!H117,'Couriers _Billing '!B117:H117,0),0)</f>
        <v>45.4</v>
      </c>
      <c r="Q120" s="30">
        <f t="shared" si="11"/>
        <v>8.1000000000000014</v>
      </c>
    </row>
    <row r="121" spans="1:17" x14ac:dyDescent="0.3">
      <c r="A121" s="46">
        <v>2001821750</v>
      </c>
      <c r="B121" s="47">
        <v>8904223818850</v>
      </c>
      <c r="C121" s="48">
        <v>1</v>
      </c>
      <c r="D121" s="12">
        <f>VLOOKUP(A121,'Couriers _Billing '!$B$1:$H$125,4,0)</f>
        <v>313333</v>
      </c>
      <c r="E121" s="12">
        <f>VLOOKUP(B121,'X - SKU record'!$A$2:$B$66,2,0)</f>
        <v>240</v>
      </c>
      <c r="F121" s="12" t="str">
        <f>VLOOKUP(D121,'X -zone record'!$B$1:$D$125,2,0)</f>
        <v>b</v>
      </c>
      <c r="G121" s="35">
        <f t="shared" si="6"/>
        <v>0.24</v>
      </c>
      <c r="H121" s="35">
        <f>IF(F121="a",G121/' Couriers - zone '!$B$2,IF(F121="b",G121/' Couriers - zone '!$B$3,IF(F121="c",G121/' Couriers - zone '!$B$4,IF(F121="d",G121/' Couriers - zone '!$B$5,G121/' Couriers - zone '!$B$6))))</f>
        <v>0.48</v>
      </c>
      <c r="I121">
        <f t="shared" si="7"/>
        <v>0.5</v>
      </c>
      <c r="J121">
        <f t="shared" si="8"/>
        <v>0.5</v>
      </c>
      <c r="K121">
        <f t="shared" si="9"/>
        <v>0</v>
      </c>
      <c r="L121" s="30">
        <f>IF(F121="a",' Couriers - zone '!$C$2+' Couriers - zone '!$E$2,IF(F121="b",' Couriers - zone '!$C$3+' Couriers - zone '!$E$3,IF(F121="c",' Couriers - zone '!$C$4+' Couriers - zone '!$E$4,IF(F121="d",' Couriers - zone '!$C$5+' Couriers - zone '!$E$5,' Couriers - zone '!$C$6+' Couriers - zone '!$E$6))))</f>
        <v>53.5</v>
      </c>
      <c r="M121" s="30">
        <f>IF(K121&gt;0,IF(F121="a",K121*' Couriers - zone '!$D$2,IF(F121="b",K121*' Couriers - zone '!$D$3,IF(F121="c",K121*' Couriers - zone '!$D$4,IF(F121="d",K121*' Couriers - zone '!$D$5,' Couriers - zone '!$D$6)))),"0")*1</f>
        <v>0</v>
      </c>
      <c r="N121" s="30">
        <f>IF(K121&gt;0,IF(F121="a",K121*' Couriers - zone '!$F$2,IF(F121="b",K121*' Couriers - zone '!$F$3,IF(F121="c",K121*' Couriers - zone '!$F$4,IF(F121="d",K121*' Couriers - zone '!$F$5,' Couriers - zone '!$F$6)))),"0")*1</f>
        <v>0</v>
      </c>
      <c r="O121" s="30">
        <f t="shared" si="10"/>
        <v>53.5</v>
      </c>
      <c r="P121" s="30">
        <f>VLOOKUP(A121,'Couriers _Billing '!B118:H242,MATCH('Couriers _Billing '!H118,'Couriers _Billing '!B118:H118,0),0)</f>
        <v>90.2</v>
      </c>
      <c r="Q121" s="30">
        <f t="shared" si="11"/>
        <v>-36.700000000000003</v>
      </c>
    </row>
    <row r="122" spans="1:17" x14ac:dyDescent="0.3">
      <c r="A122" s="49">
        <v>2001821766</v>
      </c>
      <c r="B122" s="50">
        <v>8904223818591</v>
      </c>
      <c r="C122" s="51">
        <v>2</v>
      </c>
      <c r="D122" s="12">
        <f>VLOOKUP(A122,'Couriers _Billing '!$B$1:$H$125,4,0)</f>
        <v>313001</v>
      </c>
      <c r="E122" s="12">
        <f>VLOOKUP(B122,'X - SKU record'!$A$2:$B$66,2,0)</f>
        <v>120</v>
      </c>
      <c r="F122" s="12" t="str">
        <f>VLOOKUP(D122,'X -zone record'!$B$1:$D$125,2,0)</f>
        <v>b</v>
      </c>
      <c r="G122" s="35">
        <f t="shared" si="6"/>
        <v>0.24</v>
      </c>
      <c r="H122" s="35">
        <f>IF(F122="a",G122/' Couriers - zone '!$B$2,IF(F122="b",G122/' Couriers - zone '!$B$3,IF(F122="c",G122/' Couriers - zone '!$B$4,IF(F122="d",G122/' Couriers - zone '!$B$5,G122/' Couriers - zone '!$B$6))))</f>
        <v>0.48</v>
      </c>
      <c r="I122">
        <f t="shared" si="7"/>
        <v>0.5</v>
      </c>
      <c r="J122">
        <f t="shared" si="8"/>
        <v>0.5</v>
      </c>
      <c r="K122">
        <f t="shared" si="9"/>
        <v>0</v>
      </c>
      <c r="L122" s="30">
        <f>IF(F122="a",' Couriers - zone '!$C$2+' Couriers - zone '!$E$2,IF(F122="b",' Couriers - zone '!$C$3+' Couriers - zone '!$E$3,IF(F122="c",' Couriers - zone '!$C$4+' Couriers - zone '!$E$4,IF(F122="d",' Couriers - zone '!$C$5+' Couriers - zone '!$E$5,' Couriers - zone '!$C$6+' Couriers - zone '!$E$6))))</f>
        <v>53.5</v>
      </c>
      <c r="M122" s="30">
        <f>IF(K122&gt;0,IF(F122="a",K122*' Couriers - zone '!$D$2,IF(F122="b",K122*' Couriers - zone '!$D$3,IF(F122="c",K122*' Couriers - zone '!$D$4,IF(F122="d",K122*' Couriers - zone '!$D$5,' Couriers - zone '!$D$6)))),"0")*1</f>
        <v>0</v>
      </c>
      <c r="N122" s="30">
        <f>IF(K122&gt;0,IF(F122="a",K122*' Couriers - zone '!$F$2,IF(F122="b",K122*' Couriers - zone '!$F$3,IF(F122="c",K122*' Couriers - zone '!$F$4,IF(F122="d",K122*' Couriers - zone '!$F$5,' Couriers - zone '!$F$6)))),"0")*1</f>
        <v>0</v>
      </c>
      <c r="O122" s="30">
        <f t="shared" si="10"/>
        <v>53.5</v>
      </c>
      <c r="P122" s="30">
        <f>VLOOKUP(A122,'Couriers _Billing '!B119:H243,MATCH('Couriers _Billing '!H119,'Couriers _Billing '!B119:H119,0),0)</f>
        <v>45.4</v>
      </c>
      <c r="Q122" s="30">
        <f t="shared" si="11"/>
        <v>8.1000000000000014</v>
      </c>
    </row>
    <row r="123" spans="1:17" x14ac:dyDescent="0.3">
      <c r="A123" s="46">
        <v>2001821995</v>
      </c>
      <c r="B123" s="47">
        <v>8904223819130</v>
      </c>
      <c r="C123" s="48">
        <v>1</v>
      </c>
      <c r="D123" s="12">
        <f>VLOOKUP(A123,'Couriers _Billing '!$B$1:$H$125,4,0)</f>
        <v>342008</v>
      </c>
      <c r="E123" s="12">
        <f>VLOOKUP(B123,'X - SKU record'!$A$2:$B$66,2,0)</f>
        <v>350</v>
      </c>
      <c r="F123" s="12" t="str">
        <f>VLOOKUP(D123,'X -zone record'!$B$1:$D$125,2,0)</f>
        <v>b</v>
      </c>
      <c r="G123" s="35">
        <f t="shared" si="6"/>
        <v>0.35</v>
      </c>
      <c r="H123" s="35">
        <f>IF(F123="a",G123/' Couriers - zone '!$B$2,IF(F123="b",G123/' Couriers - zone '!$B$3,IF(F123="c",G123/' Couriers - zone '!$B$4,IF(F123="d",G123/' Couriers - zone '!$B$5,G123/' Couriers - zone '!$B$6))))</f>
        <v>0.7</v>
      </c>
      <c r="I123">
        <f t="shared" si="7"/>
        <v>1</v>
      </c>
      <c r="J123">
        <f t="shared" si="8"/>
        <v>0.5</v>
      </c>
      <c r="K123">
        <f t="shared" si="9"/>
        <v>1</v>
      </c>
      <c r="L123" s="30">
        <f>IF(F123="a",' Couriers - zone '!$C$2+' Couriers - zone '!$E$2,IF(F123="b",' Couriers - zone '!$C$3+' Couriers - zone '!$E$3,IF(F123="c",' Couriers - zone '!$C$4+' Couriers - zone '!$E$4,IF(F123="d",' Couriers - zone '!$C$5+' Couriers - zone '!$E$5,' Couriers - zone '!$C$6+' Couriers - zone '!$E$6))))</f>
        <v>53.5</v>
      </c>
      <c r="M123" s="30">
        <f>IF(K123&gt;0,IF(F123="a",K123*' Couriers - zone '!$D$2,IF(F123="b",K123*' Couriers - zone '!$D$3,IF(F123="c",K123*' Couriers - zone '!$D$4,IF(F123="d",K123*' Couriers - zone '!$D$5,' Couriers - zone '!$D$6)))),"0")*1</f>
        <v>28.3</v>
      </c>
      <c r="N123" s="30">
        <f>IF(K123&gt;0,IF(F123="a",K123*' Couriers - zone '!$F$2,IF(F123="b",K123*' Couriers - zone '!$F$3,IF(F123="c",K123*' Couriers - zone '!$F$4,IF(F123="d",K123*' Couriers - zone '!$F$5,' Couriers - zone '!$F$6)))),"0")*1</f>
        <v>28.3</v>
      </c>
      <c r="O123" s="30">
        <f t="shared" si="10"/>
        <v>110.1</v>
      </c>
      <c r="P123" s="30">
        <f>VLOOKUP(A123,'Couriers _Billing '!B120:H244,MATCH('Couriers _Billing '!H120,'Couriers _Billing '!B120:H120,0),0)</f>
        <v>45.4</v>
      </c>
      <c r="Q123" s="30">
        <f t="shared" si="11"/>
        <v>64.699999999999989</v>
      </c>
    </row>
    <row r="124" spans="1:17" x14ac:dyDescent="0.3">
      <c r="A124" s="46">
        <v>2001822466</v>
      </c>
      <c r="B124" s="47">
        <v>8904223819468</v>
      </c>
      <c r="C124" s="48">
        <v>2</v>
      </c>
      <c r="D124" s="12">
        <f>VLOOKUP(A124,'Couriers _Billing '!$B$1:$H$125,4,0)</f>
        <v>342301</v>
      </c>
      <c r="E124" s="12">
        <f>VLOOKUP(B124,'X - SKU record'!$A$2:$B$66,2,0)</f>
        <v>240</v>
      </c>
      <c r="F124" s="12" t="str">
        <f>VLOOKUP(D124,'X -zone record'!$B$1:$D$125,2,0)</f>
        <v>b</v>
      </c>
      <c r="G124" s="35">
        <f t="shared" si="6"/>
        <v>0.48</v>
      </c>
      <c r="H124" s="35">
        <f>IF(F124="a",G124/' Couriers - zone '!$B$2,IF(F124="b",G124/' Couriers - zone '!$B$3,IF(F124="c",G124/' Couriers - zone '!$B$4,IF(F124="d",G124/' Couriers - zone '!$B$5,G124/' Couriers - zone '!$B$6))))</f>
        <v>0.96</v>
      </c>
      <c r="I124">
        <f t="shared" si="7"/>
        <v>1</v>
      </c>
      <c r="J124">
        <f t="shared" si="8"/>
        <v>0.5</v>
      </c>
      <c r="K124">
        <f t="shared" si="9"/>
        <v>1</v>
      </c>
      <c r="L124" s="30">
        <f>IF(F124="a",' Couriers - zone '!$C$2+' Couriers - zone '!$E$2,IF(F124="b",' Couriers - zone '!$C$3+' Couriers - zone '!$E$3,IF(F124="c",' Couriers - zone '!$C$4+' Couriers - zone '!$E$4,IF(F124="d",' Couriers - zone '!$C$5+' Couriers - zone '!$E$5,' Couriers - zone '!$C$6+' Couriers - zone '!$E$6))))</f>
        <v>53.5</v>
      </c>
      <c r="M124" s="30">
        <f>IF(K124&gt;0,IF(F124="a",K124*' Couriers - zone '!$D$2,IF(F124="b",K124*' Couriers - zone '!$D$3,IF(F124="c",K124*' Couriers - zone '!$D$4,IF(F124="d",K124*' Couriers - zone '!$D$5,' Couriers - zone '!$D$6)))),"0")*1</f>
        <v>28.3</v>
      </c>
      <c r="N124" s="30">
        <f>IF(K124&gt;0,IF(F124="a",K124*' Couriers - zone '!$F$2,IF(F124="b",K124*' Couriers - zone '!$F$3,IF(F124="c",K124*' Couriers - zone '!$F$4,IF(F124="d",K124*' Couriers - zone '!$F$5,' Couriers - zone '!$F$6)))),"0")*1</f>
        <v>28.3</v>
      </c>
      <c r="O124" s="30">
        <f t="shared" si="10"/>
        <v>110.1</v>
      </c>
      <c r="P124" s="30">
        <f>VLOOKUP(A124,'Couriers _Billing '!B121:H245,MATCH('Couriers _Billing '!H121,'Couriers _Billing '!B121:H121,0),0)</f>
        <v>135</v>
      </c>
      <c r="Q124" s="30">
        <f t="shared" si="11"/>
        <v>-24.900000000000006</v>
      </c>
    </row>
    <row r="125" spans="1:17" x14ac:dyDescent="0.3">
      <c r="A125" s="46">
        <v>2001823564</v>
      </c>
      <c r="B125" s="47">
        <v>8904223819291</v>
      </c>
      <c r="C125" s="48">
        <v>2</v>
      </c>
      <c r="D125" s="12">
        <f>VLOOKUP(A125,'Couriers _Billing '!$B$1:$H$125,4,0)</f>
        <v>492001</v>
      </c>
      <c r="E125" s="12">
        <f>VLOOKUP(B125,'X - SKU record'!$A$2:$B$66,2,0)</f>
        <v>112</v>
      </c>
      <c r="F125" s="12" t="str">
        <f>VLOOKUP(D125,'X -zone record'!$B$1:$D$125,2,0)</f>
        <v>d</v>
      </c>
      <c r="G125" s="35">
        <f t="shared" si="6"/>
        <v>0.224</v>
      </c>
      <c r="H125" s="35">
        <f>IF(F125="a",G125/' Couriers - zone '!$B$2,IF(F125="b",G125/' Couriers - zone '!$B$3,IF(F125="c",G125/' Couriers - zone '!$B$4,IF(F125="d",G125/' Couriers - zone '!$B$5,G125/' Couriers - zone '!$B$6))))</f>
        <v>0.1792</v>
      </c>
      <c r="I125">
        <f t="shared" si="7"/>
        <v>1.25</v>
      </c>
      <c r="J125">
        <f t="shared" si="8"/>
        <v>1.25</v>
      </c>
      <c r="K125">
        <f t="shared" si="9"/>
        <v>0</v>
      </c>
      <c r="L125" s="30">
        <f>IF(F125="a",' Couriers - zone '!$C$2+' Couriers - zone '!$E$2,IF(F125="b",' Couriers - zone '!$C$3+' Couriers - zone '!$E$3,IF(F125="c",' Couriers - zone '!$C$4+' Couriers - zone '!$E$4,IF(F125="d",' Couriers - zone '!$C$5+' Couriers - zone '!$E$5,' Couriers - zone '!$C$6+' Couriers - zone '!$E$6))))</f>
        <v>86.699999999999989</v>
      </c>
      <c r="M125" s="30">
        <f>IF(K125&gt;0,IF(F125="a",K125*' Couriers - zone '!$D$2,IF(F125="b",K125*' Couriers - zone '!$D$3,IF(F125="c",K125*' Couriers - zone '!$D$4,IF(F125="d",K125*' Couriers - zone '!$D$5,' Couriers - zone '!$D$6)))),"0")*1</f>
        <v>0</v>
      </c>
      <c r="N125" s="30">
        <f>IF(K125&gt;0,IF(F125="a",K125*' Couriers - zone '!$F$2,IF(F125="b",K125*' Couriers - zone '!$F$3,IF(F125="c",K125*' Couriers - zone '!$F$4,IF(F125="d",K125*' Couriers - zone '!$F$5,' Couriers - zone '!$F$6)))),"0")*1</f>
        <v>0</v>
      </c>
      <c r="O125" s="30">
        <f t="shared" si="10"/>
        <v>86.699999999999989</v>
      </c>
      <c r="P125" s="30">
        <f>VLOOKUP(A125,'Couriers _Billing '!B122:H246,MATCH('Couriers _Billing '!H122,'Couriers _Billing '!B122:H122,0),0)</f>
        <v>172.8</v>
      </c>
      <c r="Q125" s="30">
        <f t="shared" si="11"/>
        <v>-86.100000000000023</v>
      </c>
    </row>
    <row r="126" spans="1:17" x14ac:dyDescent="0.3">
      <c r="A126" s="49">
        <v>2001825261</v>
      </c>
      <c r="B126" s="50">
        <v>8904223819291</v>
      </c>
      <c r="C126" s="51">
        <v>4</v>
      </c>
      <c r="D126" s="12">
        <f>VLOOKUP(A126,'Couriers _Billing '!$B$1:$H$125,4,0)</f>
        <v>517128</v>
      </c>
      <c r="E126" s="12">
        <f>VLOOKUP(B126,'X - SKU record'!$A$2:$B$66,2,0)</f>
        <v>112</v>
      </c>
      <c r="F126" s="12" t="str">
        <f>VLOOKUP(D126,'X -zone record'!$B$1:$D$125,2,0)</f>
        <v>d</v>
      </c>
      <c r="G126" s="35">
        <f t="shared" si="6"/>
        <v>0.44800000000000001</v>
      </c>
      <c r="H126" s="35">
        <f>IF(F126="a",G126/' Couriers - zone '!$B$2,IF(F126="b",G126/' Couriers - zone '!$B$3,IF(F126="c",G126/' Couriers - zone '!$B$4,IF(F126="d",G126/' Couriers - zone '!$B$5,G126/' Couriers - zone '!$B$6))))</f>
        <v>0.3584</v>
      </c>
      <c r="I126">
        <f t="shared" si="7"/>
        <v>1.25</v>
      </c>
      <c r="J126">
        <f t="shared" si="8"/>
        <v>1.25</v>
      </c>
      <c r="K126">
        <f t="shared" si="9"/>
        <v>0</v>
      </c>
      <c r="L126" s="30">
        <f>IF(F126="a",' Couriers - zone '!$C$2+' Couriers - zone '!$E$2,IF(F126="b",' Couriers - zone '!$C$3+' Couriers - zone '!$E$3,IF(F126="c",' Couriers - zone '!$C$4+' Couriers - zone '!$E$4,IF(F126="d",' Couriers - zone '!$C$5+' Couriers - zone '!$E$5,' Couriers - zone '!$C$6+' Couriers - zone '!$E$6))))</f>
        <v>86.699999999999989</v>
      </c>
      <c r="M126" s="30">
        <f>IF(K126&gt;0,IF(F126="a",K126*' Couriers - zone '!$D$2,IF(F126="b",K126*' Couriers - zone '!$D$3,IF(F126="c",K126*' Couriers - zone '!$D$4,IF(F126="d",K126*' Couriers - zone '!$D$5,' Couriers - zone '!$D$6)))),"0")*1</f>
        <v>0</v>
      </c>
      <c r="N126" s="30">
        <f>IF(K126&gt;0,IF(F126="a",K126*' Couriers - zone '!$F$2,IF(F126="b",K126*' Couriers - zone '!$F$3,IF(F126="c",K126*' Couriers - zone '!$F$4,IF(F126="d",K126*' Couriers - zone '!$F$5,' Couriers - zone '!$F$6)))),"0")*1</f>
        <v>0</v>
      </c>
      <c r="O126" s="30">
        <f t="shared" si="10"/>
        <v>86.699999999999989</v>
      </c>
      <c r="P126" s="30">
        <f>VLOOKUP(A126,'Couriers _Billing '!B123:H247,MATCH('Couriers _Billing '!H123,'Couriers _Billing '!B123:H123,0),0)</f>
        <v>345</v>
      </c>
      <c r="Q126" s="30">
        <f t="shared" si="11"/>
        <v>-258.3</v>
      </c>
    </row>
    <row r="127" spans="1:17" x14ac:dyDescent="0.3">
      <c r="A127" s="46">
        <v>2001827036</v>
      </c>
      <c r="B127" s="47">
        <v>8904223819109</v>
      </c>
      <c r="C127" s="48">
        <v>1</v>
      </c>
      <c r="D127" s="12">
        <f>VLOOKUP(A127,'Couriers _Billing '!$B$1:$H$125,4,0)</f>
        <v>173213</v>
      </c>
      <c r="E127" s="12">
        <f>VLOOKUP(B127,'X - SKU record'!$A$2:$B$66,2,0)</f>
        <v>100</v>
      </c>
      <c r="F127" s="12" t="str">
        <f>VLOOKUP(D127,'X -zone record'!$B$1:$D$125,2,0)</f>
        <v>e</v>
      </c>
      <c r="G127" s="35">
        <f t="shared" si="6"/>
        <v>0.1</v>
      </c>
      <c r="H127" s="35">
        <f>IF(F127="a",G127/' Couriers - zone '!$B$2,IF(F127="b",G127/' Couriers - zone '!$B$3,IF(F127="c",G127/' Couriers - zone '!$B$4,IF(F127="d",G127/' Couriers - zone '!$B$5,G127/' Couriers - zone '!$B$6))))</f>
        <v>6.6666666666666666E-2</v>
      </c>
      <c r="I127">
        <f t="shared" si="7"/>
        <v>1.5</v>
      </c>
      <c r="J127">
        <f t="shared" si="8"/>
        <v>1.5</v>
      </c>
      <c r="K127">
        <f t="shared" si="9"/>
        <v>0</v>
      </c>
      <c r="L127" s="30">
        <f>IF(F127="a",' Couriers - zone '!$C$2+' Couriers - zone '!$E$2,IF(F127="b",' Couriers - zone '!$C$3+' Couriers - zone '!$E$3,IF(F127="c",' Couriers - zone '!$C$4+' Couriers - zone '!$E$4,IF(F127="d",' Couriers - zone '!$C$5+' Couriers - zone '!$E$5,' Couriers - zone '!$C$6+' Couriers - zone '!$E$6))))</f>
        <v>107.30000000000001</v>
      </c>
      <c r="M127" s="30">
        <f>IF(K127&gt;0,IF(F127="a",K127*' Couriers - zone '!$D$2,IF(F127="b",K127*' Couriers - zone '!$D$3,IF(F127="c",K127*' Couriers - zone '!$D$4,IF(F127="d",K127*' Couriers - zone '!$D$5,' Couriers - zone '!$D$6)))),"0")*1</f>
        <v>0</v>
      </c>
      <c r="N127" s="30">
        <f>IF(K127&gt;0,IF(F127="a",K127*' Couriers - zone '!$F$2,IF(F127="b",K127*' Couriers - zone '!$F$3,IF(F127="c",K127*' Couriers - zone '!$F$4,IF(F127="d",K127*' Couriers - zone '!$F$5,' Couriers - zone '!$F$6)))),"0")*1</f>
        <v>0</v>
      </c>
      <c r="O127" s="30">
        <f t="shared" si="10"/>
        <v>107.30000000000001</v>
      </c>
      <c r="P127" s="30">
        <f>VLOOKUP(A127,'Couriers _Billing '!B124:H248,MATCH('Couriers _Billing '!H124,'Couriers _Billing '!B124:H124,0),0)</f>
        <v>117.9</v>
      </c>
      <c r="Q127" s="30">
        <f t="shared" si="11"/>
        <v>-10.599999999999994</v>
      </c>
    </row>
  </sheetData>
  <sortState xmlns:xlrd2="http://schemas.microsoft.com/office/spreadsheetml/2017/richdata2" ref="A4:E127">
    <sortCondition ref="A3:A127"/>
  </sortState>
  <mergeCells count="1">
    <mergeCell ref="A1:Q1"/>
  </mergeCells>
  <phoneticPr fontId="2" type="noConversion"/>
  <conditionalFormatting sqref="Q4:Q1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7E0D-85B1-4B56-8816-606827AC6A86}">
  <dimension ref="A1:C401"/>
  <sheetViews>
    <sheetView workbookViewId="0">
      <selection activeCell="E5" sqref="E5"/>
    </sheetView>
  </sheetViews>
  <sheetFormatPr defaultRowHeight="14.4" x14ac:dyDescent="0.3"/>
  <cols>
    <col min="1" max="1" width="13.44140625" bestFit="1" customWidth="1"/>
    <col min="2" max="2" width="14.2187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39</v>
      </c>
      <c r="B2">
        <v>8904223818706</v>
      </c>
      <c r="C2" t="s">
        <v>40</v>
      </c>
    </row>
    <row r="3" spans="1:3" x14ac:dyDescent="0.3">
      <c r="A3" t="s">
        <v>39</v>
      </c>
      <c r="B3">
        <v>8904223819093</v>
      </c>
      <c r="C3" t="s">
        <v>40</v>
      </c>
    </row>
    <row r="4" spans="1:3" x14ac:dyDescent="0.3">
      <c r="A4" t="s">
        <v>39</v>
      </c>
      <c r="B4">
        <v>8904223819109</v>
      </c>
      <c r="C4" t="s">
        <v>40</v>
      </c>
    </row>
    <row r="5" spans="1:3" x14ac:dyDescent="0.3">
      <c r="A5" t="s">
        <v>39</v>
      </c>
      <c r="B5">
        <v>8904223818430</v>
      </c>
      <c r="C5" t="s">
        <v>40</v>
      </c>
    </row>
    <row r="6" spans="1:3" x14ac:dyDescent="0.3">
      <c r="A6" t="s">
        <v>39</v>
      </c>
      <c r="B6">
        <v>8904223819277</v>
      </c>
      <c r="C6" t="s">
        <v>40</v>
      </c>
    </row>
    <row r="7" spans="1:3" x14ac:dyDescent="0.3">
      <c r="A7" t="s">
        <v>39</v>
      </c>
      <c r="B7" t="s">
        <v>3</v>
      </c>
      <c r="C7" t="s">
        <v>40</v>
      </c>
    </row>
    <row r="8" spans="1:3" x14ac:dyDescent="0.3">
      <c r="A8" t="s">
        <v>39</v>
      </c>
      <c r="B8">
        <v>8904223818638</v>
      </c>
      <c r="C8" t="s">
        <v>41</v>
      </c>
    </row>
    <row r="9" spans="1:3" x14ac:dyDescent="0.3">
      <c r="A9" t="s">
        <v>39</v>
      </c>
      <c r="B9" t="s">
        <v>4</v>
      </c>
      <c r="C9" t="s">
        <v>40</v>
      </c>
    </row>
    <row r="10" spans="1:3" x14ac:dyDescent="0.3">
      <c r="A10" t="s">
        <v>42</v>
      </c>
      <c r="B10">
        <v>8904223819024</v>
      </c>
      <c r="C10" t="s">
        <v>43</v>
      </c>
    </row>
    <row r="11" spans="1:3" x14ac:dyDescent="0.3">
      <c r="A11" t="s">
        <v>42</v>
      </c>
      <c r="B11">
        <v>8904223819291</v>
      </c>
      <c r="C11" t="s">
        <v>43</v>
      </c>
    </row>
    <row r="12" spans="1:3" x14ac:dyDescent="0.3">
      <c r="A12" t="s">
        <v>42</v>
      </c>
      <c r="B12">
        <v>8904223818638</v>
      </c>
      <c r="C12" t="s">
        <v>44</v>
      </c>
    </row>
    <row r="13" spans="1:3" x14ac:dyDescent="0.3">
      <c r="A13" t="s">
        <v>42</v>
      </c>
      <c r="B13">
        <v>8904223818669</v>
      </c>
      <c r="C13" t="s">
        <v>40</v>
      </c>
    </row>
    <row r="14" spans="1:3" x14ac:dyDescent="0.3">
      <c r="A14" t="s">
        <v>42</v>
      </c>
      <c r="B14" t="s">
        <v>4</v>
      </c>
      <c r="C14" t="s">
        <v>40</v>
      </c>
    </row>
    <row r="15" spans="1:3" x14ac:dyDescent="0.3">
      <c r="A15" t="s">
        <v>45</v>
      </c>
      <c r="B15">
        <v>8904223819291</v>
      </c>
      <c r="C15" t="s">
        <v>41</v>
      </c>
    </row>
    <row r="16" spans="1:3" x14ac:dyDescent="0.3">
      <c r="A16" t="s">
        <v>45</v>
      </c>
      <c r="B16">
        <v>8904223819031</v>
      </c>
      <c r="C16" t="s">
        <v>41</v>
      </c>
    </row>
    <row r="17" spans="1:3" x14ac:dyDescent="0.3">
      <c r="A17" t="s">
        <v>45</v>
      </c>
      <c r="B17">
        <v>8904223819024</v>
      </c>
      <c r="C17" t="s">
        <v>41</v>
      </c>
    </row>
    <row r="18" spans="1:3" x14ac:dyDescent="0.3">
      <c r="A18" t="s">
        <v>46</v>
      </c>
      <c r="B18">
        <v>8904223819468</v>
      </c>
      <c r="C18" t="s">
        <v>41</v>
      </c>
    </row>
    <row r="19" spans="1:3" x14ac:dyDescent="0.3">
      <c r="A19" t="s">
        <v>46</v>
      </c>
      <c r="B19">
        <v>8904223819291</v>
      </c>
      <c r="C19" t="s">
        <v>47</v>
      </c>
    </row>
    <row r="20" spans="1:3" x14ac:dyDescent="0.3">
      <c r="A20" t="s">
        <v>48</v>
      </c>
      <c r="B20">
        <v>8904223819130</v>
      </c>
      <c r="C20" t="s">
        <v>40</v>
      </c>
    </row>
    <row r="21" spans="1:3" x14ac:dyDescent="0.3">
      <c r="A21" t="s">
        <v>48</v>
      </c>
      <c r="B21">
        <v>8904223818706</v>
      </c>
      <c r="C21" t="s">
        <v>40</v>
      </c>
    </row>
    <row r="22" spans="1:3" x14ac:dyDescent="0.3">
      <c r="A22" t="s">
        <v>49</v>
      </c>
      <c r="B22">
        <v>8904223818591</v>
      </c>
      <c r="C22" t="s">
        <v>41</v>
      </c>
    </row>
    <row r="23" spans="1:3" x14ac:dyDescent="0.3">
      <c r="A23" t="s">
        <v>50</v>
      </c>
      <c r="B23">
        <v>8904223818850</v>
      </c>
      <c r="C23" t="s">
        <v>40</v>
      </c>
    </row>
    <row r="24" spans="1:3" x14ac:dyDescent="0.3">
      <c r="A24" t="s">
        <v>50</v>
      </c>
      <c r="B24">
        <v>8904223818430</v>
      </c>
      <c r="C24" t="s">
        <v>40</v>
      </c>
    </row>
    <row r="25" spans="1:3" x14ac:dyDescent="0.3">
      <c r="A25" t="s">
        <v>50</v>
      </c>
      <c r="B25">
        <v>8904223819130</v>
      </c>
      <c r="C25" t="s">
        <v>40</v>
      </c>
    </row>
    <row r="26" spans="1:3" x14ac:dyDescent="0.3">
      <c r="A26" t="s">
        <v>51</v>
      </c>
      <c r="B26">
        <v>8904223819468</v>
      </c>
      <c r="C26" t="s">
        <v>40</v>
      </c>
    </row>
    <row r="27" spans="1:3" x14ac:dyDescent="0.3">
      <c r="A27" t="s">
        <v>52</v>
      </c>
      <c r="B27">
        <v>8904223818430</v>
      </c>
      <c r="C27" t="s">
        <v>40</v>
      </c>
    </row>
    <row r="28" spans="1:3" x14ac:dyDescent="0.3">
      <c r="A28" t="s">
        <v>53</v>
      </c>
      <c r="B28">
        <v>8904223818980</v>
      </c>
      <c r="C28" t="s">
        <v>40</v>
      </c>
    </row>
    <row r="29" spans="1:3" x14ac:dyDescent="0.3">
      <c r="A29" t="s">
        <v>53</v>
      </c>
      <c r="B29">
        <v>8904223819031</v>
      </c>
      <c r="C29" t="s">
        <v>41</v>
      </c>
    </row>
    <row r="30" spans="1:3" x14ac:dyDescent="0.3">
      <c r="A30" t="s">
        <v>53</v>
      </c>
      <c r="B30">
        <v>8904223819024</v>
      </c>
      <c r="C30" t="s">
        <v>41</v>
      </c>
    </row>
    <row r="31" spans="1:3" x14ac:dyDescent="0.3">
      <c r="A31" t="s">
        <v>54</v>
      </c>
      <c r="B31">
        <v>8904223818614</v>
      </c>
      <c r="C31" t="s">
        <v>40</v>
      </c>
    </row>
    <row r="32" spans="1:3" x14ac:dyDescent="0.3">
      <c r="A32" t="s">
        <v>54</v>
      </c>
      <c r="B32">
        <v>8904223819024</v>
      </c>
      <c r="C32" t="s">
        <v>40</v>
      </c>
    </row>
    <row r="33" spans="1:3" x14ac:dyDescent="0.3">
      <c r="A33" t="s">
        <v>55</v>
      </c>
      <c r="B33">
        <v>8904223819321</v>
      </c>
      <c r="C33" t="s">
        <v>40</v>
      </c>
    </row>
    <row r="34" spans="1:3" x14ac:dyDescent="0.3">
      <c r="A34" t="s">
        <v>55</v>
      </c>
      <c r="B34">
        <v>8904223819338</v>
      </c>
      <c r="C34" t="s">
        <v>40</v>
      </c>
    </row>
    <row r="35" spans="1:3" x14ac:dyDescent="0.3">
      <c r="A35" t="s">
        <v>56</v>
      </c>
      <c r="B35">
        <v>8904223818942</v>
      </c>
      <c r="C35" t="s">
        <v>41</v>
      </c>
    </row>
    <row r="36" spans="1:3" x14ac:dyDescent="0.3">
      <c r="A36" t="s">
        <v>56</v>
      </c>
      <c r="B36">
        <v>8904223818683</v>
      </c>
      <c r="C36" t="s">
        <v>41</v>
      </c>
    </row>
    <row r="37" spans="1:3" x14ac:dyDescent="0.3">
      <c r="A37" t="s">
        <v>56</v>
      </c>
      <c r="B37">
        <v>8904223819239</v>
      </c>
      <c r="C37" t="s">
        <v>40</v>
      </c>
    </row>
    <row r="38" spans="1:3" x14ac:dyDescent="0.3">
      <c r="A38" t="s">
        <v>56</v>
      </c>
      <c r="B38">
        <v>8904223819246</v>
      </c>
      <c r="C38" t="s">
        <v>40</v>
      </c>
    </row>
    <row r="39" spans="1:3" x14ac:dyDescent="0.3">
      <c r="A39" t="s">
        <v>56</v>
      </c>
      <c r="B39">
        <v>8904223819253</v>
      </c>
      <c r="C39" t="s">
        <v>40</v>
      </c>
    </row>
    <row r="40" spans="1:3" x14ac:dyDescent="0.3">
      <c r="A40" t="s">
        <v>56</v>
      </c>
      <c r="B40">
        <v>8904223818669</v>
      </c>
      <c r="C40" t="s">
        <v>40</v>
      </c>
    </row>
    <row r="41" spans="1:3" x14ac:dyDescent="0.3">
      <c r="A41" t="s">
        <v>56</v>
      </c>
      <c r="B41">
        <v>8904223819147</v>
      </c>
      <c r="C41" t="s">
        <v>40</v>
      </c>
    </row>
    <row r="42" spans="1:3" x14ac:dyDescent="0.3">
      <c r="A42" t="s">
        <v>56</v>
      </c>
      <c r="B42">
        <v>8904223818850</v>
      </c>
      <c r="C42" t="s">
        <v>40</v>
      </c>
    </row>
    <row r="43" spans="1:3" x14ac:dyDescent="0.3">
      <c r="A43" t="s">
        <v>57</v>
      </c>
      <c r="B43">
        <v>8904223815859</v>
      </c>
      <c r="C43" t="s">
        <v>40</v>
      </c>
    </row>
    <row r="44" spans="1:3" x14ac:dyDescent="0.3">
      <c r="A44" t="s">
        <v>57</v>
      </c>
      <c r="B44">
        <v>8904223817501</v>
      </c>
      <c r="C44" t="s">
        <v>40</v>
      </c>
    </row>
    <row r="45" spans="1:3" x14ac:dyDescent="0.3">
      <c r="A45" t="s">
        <v>58</v>
      </c>
      <c r="B45">
        <v>8904223817273</v>
      </c>
      <c r="C45" t="s">
        <v>40</v>
      </c>
    </row>
    <row r="46" spans="1:3" x14ac:dyDescent="0.3">
      <c r="A46" t="s">
        <v>59</v>
      </c>
      <c r="B46">
        <v>8904223818942</v>
      </c>
      <c r="C46" t="s">
        <v>40</v>
      </c>
    </row>
    <row r="47" spans="1:3" x14ac:dyDescent="0.3">
      <c r="A47" t="s">
        <v>59</v>
      </c>
      <c r="B47">
        <v>8904223818706</v>
      </c>
      <c r="C47" t="s">
        <v>40</v>
      </c>
    </row>
    <row r="48" spans="1:3" x14ac:dyDescent="0.3">
      <c r="A48" t="s">
        <v>59</v>
      </c>
      <c r="B48" t="s">
        <v>4</v>
      </c>
      <c r="C48" t="s">
        <v>40</v>
      </c>
    </row>
    <row r="49" spans="1:3" x14ac:dyDescent="0.3">
      <c r="A49" t="s">
        <v>60</v>
      </c>
      <c r="B49">
        <v>8904223819147</v>
      </c>
      <c r="C49" t="s">
        <v>40</v>
      </c>
    </row>
    <row r="50" spans="1:3" x14ac:dyDescent="0.3">
      <c r="A50" t="s">
        <v>60</v>
      </c>
      <c r="B50">
        <v>8904223818935</v>
      </c>
      <c r="C50" t="s">
        <v>43</v>
      </c>
    </row>
    <row r="51" spans="1:3" x14ac:dyDescent="0.3">
      <c r="A51" t="s">
        <v>60</v>
      </c>
      <c r="B51">
        <v>8904223818683</v>
      </c>
      <c r="C51" t="s">
        <v>40</v>
      </c>
    </row>
    <row r="52" spans="1:3" x14ac:dyDescent="0.3">
      <c r="A52" t="s">
        <v>61</v>
      </c>
      <c r="B52">
        <v>8904223818478</v>
      </c>
      <c r="C52" t="s">
        <v>40</v>
      </c>
    </row>
    <row r="53" spans="1:3" x14ac:dyDescent="0.3">
      <c r="A53" t="s">
        <v>61</v>
      </c>
      <c r="B53">
        <v>8904223819284</v>
      </c>
      <c r="C53" t="s">
        <v>40</v>
      </c>
    </row>
    <row r="54" spans="1:3" x14ac:dyDescent="0.3">
      <c r="A54" t="s">
        <v>62</v>
      </c>
      <c r="B54">
        <v>8904223816214</v>
      </c>
      <c r="C54" t="s">
        <v>40</v>
      </c>
    </row>
    <row r="55" spans="1:3" x14ac:dyDescent="0.3">
      <c r="A55" t="s">
        <v>62</v>
      </c>
      <c r="B55">
        <v>8904223818874</v>
      </c>
      <c r="C55" t="s">
        <v>40</v>
      </c>
    </row>
    <row r="56" spans="1:3" x14ac:dyDescent="0.3">
      <c r="A56" t="s">
        <v>62</v>
      </c>
      <c r="B56">
        <v>8904223819512</v>
      </c>
      <c r="C56" t="s">
        <v>40</v>
      </c>
    </row>
    <row r="57" spans="1:3" x14ac:dyDescent="0.3">
      <c r="A57" t="s">
        <v>62</v>
      </c>
      <c r="B57">
        <v>8904223818881</v>
      </c>
      <c r="C57" t="s">
        <v>40</v>
      </c>
    </row>
    <row r="58" spans="1:3" x14ac:dyDescent="0.3">
      <c r="A58" t="s">
        <v>62</v>
      </c>
      <c r="B58">
        <v>8904223819291</v>
      </c>
      <c r="C58" t="s">
        <v>41</v>
      </c>
    </row>
    <row r="59" spans="1:3" x14ac:dyDescent="0.3">
      <c r="A59" t="s">
        <v>62</v>
      </c>
      <c r="B59">
        <v>8904223819031</v>
      </c>
      <c r="C59" t="s">
        <v>41</v>
      </c>
    </row>
    <row r="60" spans="1:3" x14ac:dyDescent="0.3">
      <c r="A60" t="s">
        <v>62</v>
      </c>
      <c r="B60">
        <v>8904223819024</v>
      </c>
      <c r="C60" t="s">
        <v>41</v>
      </c>
    </row>
    <row r="61" spans="1:3" x14ac:dyDescent="0.3">
      <c r="A61" t="s">
        <v>62</v>
      </c>
      <c r="B61">
        <v>8904223818553</v>
      </c>
      <c r="C61" t="s">
        <v>40</v>
      </c>
    </row>
    <row r="62" spans="1:3" x14ac:dyDescent="0.3">
      <c r="A62" t="s">
        <v>63</v>
      </c>
      <c r="B62">
        <v>8904223818706</v>
      </c>
      <c r="C62" t="s">
        <v>40</v>
      </c>
    </row>
    <row r="63" spans="1:3" x14ac:dyDescent="0.3">
      <c r="A63" t="s">
        <v>63</v>
      </c>
      <c r="B63">
        <v>8904223818942</v>
      </c>
      <c r="C63" t="s">
        <v>40</v>
      </c>
    </row>
    <row r="64" spans="1:3" x14ac:dyDescent="0.3">
      <c r="A64" t="s">
        <v>63</v>
      </c>
      <c r="B64">
        <v>8904223818850</v>
      </c>
      <c r="C64" t="s">
        <v>40</v>
      </c>
    </row>
    <row r="65" spans="1:3" x14ac:dyDescent="0.3">
      <c r="A65" t="s">
        <v>64</v>
      </c>
      <c r="B65">
        <v>8904223816214</v>
      </c>
      <c r="C65" t="s">
        <v>41</v>
      </c>
    </row>
    <row r="66" spans="1:3" x14ac:dyDescent="0.3">
      <c r="A66" t="s">
        <v>64</v>
      </c>
      <c r="B66">
        <v>8904223818874</v>
      </c>
      <c r="C66" t="s">
        <v>41</v>
      </c>
    </row>
    <row r="67" spans="1:3" x14ac:dyDescent="0.3">
      <c r="A67" t="s">
        <v>64</v>
      </c>
      <c r="B67">
        <v>8904223818935</v>
      </c>
      <c r="C67" t="s">
        <v>43</v>
      </c>
    </row>
    <row r="68" spans="1:3" x14ac:dyDescent="0.3">
      <c r="A68" t="s">
        <v>65</v>
      </c>
      <c r="B68">
        <v>8904223816665</v>
      </c>
      <c r="C68" t="s">
        <v>41</v>
      </c>
    </row>
    <row r="69" spans="1:3" x14ac:dyDescent="0.3">
      <c r="A69" t="s">
        <v>65</v>
      </c>
      <c r="B69">
        <v>8904223819277</v>
      </c>
      <c r="C69" t="s">
        <v>40</v>
      </c>
    </row>
    <row r="70" spans="1:3" x14ac:dyDescent="0.3">
      <c r="A70" t="s">
        <v>66</v>
      </c>
      <c r="B70">
        <v>8904223816214</v>
      </c>
      <c r="C70" t="s">
        <v>40</v>
      </c>
    </row>
    <row r="71" spans="1:3" x14ac:dyDescent="0.3">
      <c r="A71" t="s">
        <v>66</v>
      </c>
      <c r="B71">
        <v>8904223818874</v>
      </c>
      <c r="C71" t="s">
        <v>40</v>
      </c>
    </row>
    <row r="72" spans="1:3" x14ac:dyDescent="0.3">
      <c r="A72" t="s">
        <v>67</v>
      </c>
      <c r="B72">
        <v>8904223818706</v>
      </c>
      <c r="C72" t="s">
        <v>40</v>
      </c>
    </row>
    <row r="73" spans="1:3" x14ac:dyDescent="0.3">
      <c r="A73" t="s">
        <v>68</v>
      </c>
      <c r="B73">
        <v>8904223816214</v>
      </c>
      <c r="C73" t="s">
        <v>40</v>
      </c>
    </row>
    <row r="74" spans="1:3" x14ac:dyDescent="0.3">
      <c r="A74" t="s">
        <v>68</v>
      </c>
      <c r="B74">
        <v>8904223818874</v>
      </c>
      <c r="C74" t="s">
        <v>40</v>
      </c>
    </row>
    <row r="75" spans="1:3" x14ac:dyDescent="0.3">
      <c r="A75" t="s">
        <v>68</v>
      </c>
      <c r="B75">
        <v>8904223818706</v>
      </c>
      <c r="C75" t="s">
        <v>40</v>
      </c>
    </row>
    <row r="76" spans="1:3" x14ac:dyDescent="0.3">
      <c r="A76" t="s">
        <v>68</v>
      </c>
      <c r="B76">
        <v>8904223818942</v>
      </c>
      <c r="C76" t="s">
        <v>40</v>
      </c>
    </row>
    <row r="77" spans="1:3" x14ac:dyDescent="0.3">
      <c r="A77" t="s">
        <v>68</v>
      </c>
      <c r="B77">
        <v>8904223818850</v>
      </c>
      <c r="C77" t="s">
        <v>40</v>
      </c>
    </row>
    <row r="78" spans="1:3" x14ac:dyDescent="0.3">
      <c r="A78" t="s">
        <v>69</v>
      </c>
      <c r="B78">
        <v>8904223818706</v>
      </c>
      <c r="C78" t="s">
        <v>40</v>
      </c>
    </row>
    <row r="79" spans="1:3" x14ac:dyDescent="0.3">
      <c r="A79" t="s">
        <v>69</v>
      </c>
      <c r="B79">
        <v>8904223818942</v>
      </c>
      <c r="C79" t="s">
        <v>40</v>
      </c>
    </row>
    <row r="80" spans="1:3" x14ac:dyDescent="0.3">
      <c r="A80" t="s">
        <v>69</v>
      </c>
      <c r="B80">
        <v>8904223818850</v>
      </c>
      <c r="C80" t="s">
        <v>40</v>
      </c>
    </row>
    <row r="81" spans="1:3" x14ac:dyDescent="0.3">
      <c r="A81" t="s">
        <v>70</v>
      </c>
      <c r="B81">
        <v>8904223818478</v>
      </c>
      <c r="C81" t="s">
        <v>40</v>
      </c>
    </row>
    <row r="82" spans="1:3" x14ac:dyDescent="0.3">
      <c r="A82" t="s">
        <v>70</v>
      </c>
      <c r="B82">
        <v>8904223819130</v>
      </c>
      <c r="C82" t="s">
        <v>40</v>
      </c>
    </row>
    <row r="83" spans="1:3" x14ac:dyDescent="0.3">
      <c r="A83" t="s">
        <v>70</v>
      </c>
      <c r="B83">
        <v>8904223819277</v>
      </c>
      <c r="C83" t="s">
        <v>40</v>
      </c>
    </row>
    <row r="84" spans="1:3" x14ac:dyDescent="0.3">
      <c r="A84" t="s">
        <v>70</v>
      </c>
      <c r="B84">
        <v>8904223819284</v>
      </c>
      <c r="C84" t="s">
        <v>40</v>
      </c>
    </row>
    <row r="85" spans="1:3" x14ac:dyDescent="0.3">
      <c r="A85" t="s">
        <v>70</v>
      </c>
      <c r="B85" t="s">
        <v>5</v>
      </c>
      <c r="C85" t="s">
        <v>40</v>
      </c>
    </row>
    <row r="86" spans="1:3" x14ac:dyDescent="0.3">
      <c r="A86" t="s">
        <v>70</v>
      </c>
      <c r="B86">
        <v>8904223819291</v>
      </c>
      <c r="C86" t="s">
        <v>41</v>
      </c>
    </row>
    <row r="87" spans="1:3" x14ac:dyDescent="0.3">
      <c r="A87" t="s">
        <v>70</v>
      </c>
      <c r="B87">
        <v>8904223819031</v>
      </c>
      <c r="C87" t="s">
        <v>41</v>
      </c>
    </row>
    <row r="88" spans="1:3" x14ac:dyDescent="0.3">
      <c r="A88" t="s">
        <v>70</v>
      </c>
      <c r="B88">
        <v>8904223819024</v>
      </c>
      <c r="C88" t="s">
        <v>41</v>
      </c>
    </row>
    <row r="89" spans="1:3" x14ac:dyDescent="0.3">
      <c r="A89" t="s">
        <v>71</v>
      </c>
      <c r="B89">
        <v>8904223818980</v>
      </c>
      <c r="C89" t="s">
        <v>40</v>
      </c>
    </row>
    <row r="90" spans="1:3" x14ac:dyDescent="0.3">
      <c r="A90" t="s">
        <v>71</v>
      </c>
      <c r="B90">
        <v>8904223819031</v>
      </c>
      <c r="C90" t="s">
        <v>43</v>
      </c>
    </row>
    <row r="91" spans="1:3" x14ac:dyDescent="0.3">
      <c r="A91" t="s">
        <v>72</v>
      </c>
      <c r="B91">
        <v>8904223819031</v>
      </c>
      <c r="C91" t="s">
        <v>43</v>
      </c>
    </row>
    <row r="92" spans="1:3" x14ac:dyDescent="0.3">
      <c r="A92" t="s">
        <v>72</v>
      </c>
      <c r="B92">
        <v>8904223819017</v>
      </c>
      <c r="C92" t="s">
        <v>40</v>
      </c>
    </row>
    <row r="93" spans="1:3" x14ac:dyDescent="0.3">
      <c r="A93" t="s">
        <v>73</v>
      </c>
      <c r="B93">
        <v>8904223818706</v>
      </c>
      <c r="C93" t="s">
        <v>40</v>
      </c>
    </row>
    <row r="94" spans="1:3" x14ac:dyDescent="0.3">
      <c r="A94" t="s">
        <v>73</v>
      </c>
      <c r="B94">
        <v>8904223818942</v>
      </c>
      <c r="C94" t="s">
        <v>40</v>
      </c>
    </row>
    <row r="95" spans="1:3" x14ac:dyDescent="0.3">
      <c r="A95" t="s">
        <v>73</v>
      </c>
      <c r="B95">
        <v>8904223818850</v>
      </c>
      <c r="C95" t="s">
        <v>40</v>
      </c>
    </row>
    <row r="96" spans="1:3" x14ac:dyDescent="0.3">
      <c r="A96" t="s">
        <v>74</v>
      </c>
      <c r="B96">
        <v>8904223818706</v>
      </c>
      <c r="C96" t="s">
        <v>40</v>
      </c>
    </row>
    <row r="97" spans="1:3" x14ac:dyDescent="0.3">
      <c r="A97" t="s">
        <v>74</v>
      </c>
      <c r="B97">
        <v>8904223818942</v>
      </c>
      <c r="C97" t="s">
        <v>40</v>
      </c>
    </row>
    <row r="98" spans="1:3" x14ac:dyDescent="0.3">
      <c r="A98" t="s">
        <v>74</v>
      </c>
      <c r="B98">
        <v>8904223818850</v>
      </c>
      <c r="C98" t="s">
        <v>40</v>
      </c>
    </row>
    <row r="99" spans="1:3" x14ac:dyDescent="0.3">
      <c r="A99" t="s">
        <v>75</v>
      </c>
      <c r="B99">
        <v>8904223816214</v>
      </c>
      <c r="C99" t="s">
        <v>40</v>
      </c>
    </row>
    <row r="100" spans="1:3" x14ac:dyDescent="0.3">
      <c r="A100" t="s">
        <v>75</v>
      </c>
      <c r="B100">
        <v>8904223818669</v>
      </c>
      <c r="C100" t="s">
        <v>41</v>
      </c>
    </row>
    <row r="101" spans="1:3" x14ac:dyDescent="0.3">
      <c r="A101" t="s">
        <v>75</v>
      </c>
      <c r="B101">
        <v>8904223818683</v>
      </c>
      <c r="C101" t="s">
        <v>40</v>
      </c>
    </row>
    <row r="102" spans="1:3" x14ac:dyDescent="0.3">
      <c r="A102" t="s">
        <v>76</v>
      </c>
      <c r="B102">
        <v>8904223818706</v>
      </c>
      <c r="C102" t="s">
        <v>40</v>
      </c>
    </row>
    <row r="103" spans="1:3" x14ac:dyDescent="0.3">
      <c r="A103" t="s">
        <v>76</v>
      </c>
      <c r="B103">
        <v>8904223818669</v>
      </c>
      <c r="C103" t="s">
        <v>40</v>
      </c>
    </row>
    <row r="104" spans="1:3" x14ac:dyDescent="0.3">
      <c r="A104" t="s">
        <v>76</v>
      </c>
      <c r="B104">
        <v>8904223819499</v>
      </c>
      <c r="C104" t="s">
        <v>40</v>
      </c>
    </row>
    <row r="105" spans="1:3" x14ac:dyDescent="0.3">
      <c r="A105" t="s">
        <v>76</v>
      </c>
      <c r="B105">
        <v>8904223819031</v>
      </c>
      <c r="C105" t="s">
        <v>40</v>
      </c>
    </row>
    <row r="106" spans="1:3" x14ac:dyDescent="0.3">
      <c r="A106" t="s">
        <v>77</v>
      </c>
      <c r="B106">
        <v>8904223818706</v>
      </c>
      <c r="C106" t="s">
        <v>40</v>
      </c>
    </row>
    <row r="107" spans="1:3" x14ac:dyDescent="0.3">
      <c r="A107" t="s">
        <v>77</v>
      </c>
      <c r="B107">
        <v>8904223818850</v>
      </c>
      <c r="C107" t="s">
        <v>40</v>
      </c>
    </row>
    <row r="108" spans="1:3" x14ac:dyDescent="0.3">
      <c r="A108" t="s">
        <v>77</v>
      </c>
      <c r="B108">
        <v>8904223819468</v>
      </c>
      <c r="C108" t="s">
        <v>40</v>
      </c>
    </row>
    <row r="109" spans="1:3" x14ac:dyDescent="0.3">
      <c r="A109" t="s">
        <v>78</v>
      </c>
      <c r="B109">
        <v>8904223815859</v>
      </c>
      <c r="C109" t="s">
        <v>40</v>
      </c>
    </row>
    <row r="110" spans="1:3" x14ac:dyDescent="0.3">
      <c r="A110" t="s">
        <v>78</v>
      </c>
      <c r="B110">
        <v>8904223818751</v>
      </c>
      <c r="C110" t="s">
        <v>40</v>
      </c>
    </row>
    <row r="111" spans="1:3" x14ac:dyDescent="0.3">
      <c r="A111" t="s">
        <v>78</v>
      </c>
      <c r="B111">
        <v>8904223815873</v>
      </c>
      <c r="C111" t="s">
        <v>40</v>
      </c>
    </row>
    <row r="112" spans="1:3" x14ac:dyDescent="0.3">
      <c r="A112" t="s">
        <v>78</v>
      </c>
      <c r="B112">
        <v>8904223815859</v>
      </c>
      <c r="C112" t="s">
        <v>40</v>
      </c>
    </row>
    <row r="113" spans="1:3" x14ac:dyDescent="0.3">
      <c r="A113" t="s">
        <v>79</v>
      </c>
      <c r="B113">
        <v>8904223819352</v>
      </c>
      <c r="C113" t="s">
        <v>40</v>
      </c>
    </row>
    <row r="114" spans="1:3" x14ac:dyDescent="0.3">
      <c r="A114" t="s">
        <v>79</v>
      </c>
      <c r="B114">
        <v>8904223819543</v>
      </c>
      <c r="C114" t="s">
        <v>40</v>
      </c>
    </row>
    <row r="115" spans="1:3" x14ac:dyDescent="0.3">
      <c r="A115" t="s">
        <v>79</v>
      </c>
      <c r="B115">
        <v>8904223819147</v>
      </c>
      <c r="C115" t="s">
        <v>40</v>
      </c>
    </row>
    <row r="116" spans="1:3" x14ac:dyDescent="0.3">
      <c r="A116" t="s">
        <v>79</v>
      </c>
      <c r="B116">
        <v>8904223819468</v>
      </c>
      <c r="C116" t="s">
        <v>40</v>
      </c>
    </row>
    <row r="117" spans="1:3" x14ac:dyDescent="0.3">
      <c r="A117" t="s">
        <v>80</v>
      </c>
      <c r="B117">
        <v>8904223816214</v>
      </c>
      <c r="C117" t="s">
        <v>40</v>
      </c>
    </row>
    <row r="118" spans="1:3" x14ac:dyDescent="0.3">
      <c r="A118" t="s">
        <v>80</v>
      </c>
      <c r="B118">
        <v>8904223819499</v>
      </c>
      <c r="C118" t="s">
        <v>40</v>
      </c>
    </row>
    <row r="119" spans="1:3" x14ac:dyDescent="0.3">
      <c r="A119" t="s">
        <v>80</v>
      </c>
      <c r="B119">
        <v>8904223819505</v>
      </c>
      <c r="C119" t="s">
        <v>40</v>
      </c>
    </row>
    <row r="120" spans="1:3" x14ac:dyDescent="0.3">
      <c r="A120" t="s">
        <v>80</v>
      </c>
      <c r="B120">
        <v>8904223819512</v>
      </c>
      <c r="C120" t="s">
        <v>40</v>
      </c>
    </row>
    <row r="121" spans="1:3" x14ac:dyDescent="0.3">
      <c r="A121" t="s">
        <v>81</v>
      </c>
      <c r="B121">
        <v>8904223819468</v>
      </c>
      <c r="C121" t="s">
        <v>40</v>
      </c>
    </row>
    <row r="122" spans="1:3" x14ac:dyDescent="0.3">
      <c r="A122" t="s">
        <v>81</v>
      </c>
      <c r="B122">
        <v>8904223819345</v>
      </c>
      <c r="C122" t="s">
        <v>40</v>
      </c>
    </row>
    <row r="123" spans="1:3" x14ac:dyDescent="0.3">
      <c r="A123" t="s">
        <v>81</v>
      </c>
      <c r="B123">
        <v>8904223818874</v>
      </c>
      <c r="C123" t="s">
        <v>40</v>
      </c>
    </row>
    <row r="124" spans="1:3" x14ac:dyDescent="0.3">
      <c r="A124" t="s">
        <v>82</v>
      </c>
      <c r="B124">
        <v>8904223816214</v>
      </c>
      <c r="C124" t="s">
        <v>40</v>
      </c>
    </row>
    <row r="125" spans="1:3" x14ac:dyDescent="0.3">
      <c r="A125" t="s">
        <v>82</v>
      </c>
      <c r="B125">
        <v>8904223818874</v>
      </c>
      <c r="C125" t="s">
        <v>40</v>
      </c>
    </row>
    <row r="126" spans="1:3" x14ac:dyDescent="0.3">
      <c r="A126" t="s">
        <v>82</v>
      </c>
      <c r="B126">
        <v>8904223818881</v>
      </c>
      <c r="C126" t="s">
        <v>40</v>
      </c>
    </row>
    <row r="127" spans="1:3" x14ac:dyDescent="0.3">
      <c r="A127" t="s">
        <v>82</v>
      </c>
      <c r="B127">
        <v>8904223819291</v>
      </c>
      <c r="C127" t="s">
        <v>41</v>
      </c>
    </row>
    <row r="128" spans="1:3" x14ac:dyDescent="0.3">
      <c r="A128" t="s">
        <v>82</v>
      </c>
      <c r="B128">
        <v>8904223819031</v>
      </c>
      <c r="C128" t="s">
        <v>41</v>
      </c>
    </row>
    <row r="129" spans="1:3" x14ac:dyDescent="0.3">
      <c r="A129" t="s">
        <v>82</v>
      </c>
      <c r="B129">
        <v>8904223819024</v>
      </c>
      <c r="C129" t="s">
        <v>41</v>
      </c>
    </row>
    <row r="130" spans="1:3" x14ac:dyDescent="0.3">
      <c r="A130" t="s">
        <v>83</v>
      </c>
      <c r="B130">
        <v>8904223818706</v>
      </c>
      <c r="C130" t="s">
        <v>40</v>
      </c>
    </row>
    <row r="131" spans="1:3" x14ac:dyDescent="0.3">
      <c r="A131" t="s">
        <v>83</v>
      </c>
      <c r="B131">
        <v>8904223818850</v>
      </c>
      <c r="C131" t="s">
        <v>40</v>
      </c>
    </row>
    <row r="132" spans="1:3" x14ac:dyDescent="0.3">
      <c r="A132" t="s">
        <v>83</v>
      </c>
      <c r="B132">
        <v>8904223819468</v>
      </c>
      <c r="C132" t="s">
        <v>40</v>
      </c>
    </row>
    <row r="133" spans="1:3" x14ac:dyDescent="0.3">
      <c r="A133" t="s">
        <v>84</v>
      </c>
      <c r="B133">
        <v>8904223818706</v>
      </c>
      <c r="C133" t="s">
        <v>40</v>
      </c>
    </row>
    <row r="134" spans="1:3" x14ac:dyDescent="0.3">
      <c r="A134" t="s">
        <v>84</v>
      </c>
      <c r="B134">
        <v>8904223818942</v>
      </c>
      <c r="C134" t="s">
        <v>40</v>
      </c>
    </row>
    <row r="135" spans="1:3" x14ac:dyDescent="0.3">
      <c r="A135" t="s">
        <v>84</v>
      </c>
      <c r="B135">
        <v>8904223818850</v>
      </c>
      <c r="C135" t="s">
        <v>40</v>
      </c>
    </row>
    <row r="136" spans="1:3" x14ac:dyDescent="0.3">
      <c r="A136" t="s">
        <v>85</v>
      </c>
      <c r="B136">
        <v>8904223818706</v>
      </c>
      <c r="C136" t="s">
        <v>40</v>
      </c>
    </row>
    <row r="137" spans="1:3" x14ac:dyDescent="0.3">
      <c r="A137" t="s">
        <v>85</v>
      </c>
      <c r="B137">
        <v>8904223818683</v>
      </c>
      <c r="C137" t="s">
        <v>40</v>
      </c>
    </row>
    <row r="138" spans="1:3" x14ac:dyDescent="0.3">
      <c r="A138" t="s">
        <v>85</v>
      </c>
      <c r="B138">
        <v>8904223818850</v>
      </c>
      <c r="C138" t="s">
        <v>40</v>
      </c>
    </row>
    <row r="139" spans="1:3" x14ac:dyDescent="0.3">
      <c r="A139" t="s">
        <v>86</v>
      </c>
      <c r="B139">
        <v>8904223818706</v>
      </c>
      <c r="C139" t="s">
        <v>40</v>
      </c>
    </row>
    <row r="140" spans="1:3" x14ac:dyDescent="0.3">
      <c r="A140" t="s">
        <v>86</v>
      </c>
      <c r="B140">
        <v>8904223818850</v>
      </c>
      <c r="C140" t="s">
        <v>40</v>
      </c>
    </row>
    <row r="141" spans="1:3" x14ac:dyDescent="0.3">
      <c r="A141" t="s">
        <v>86</v>
      </c>
      <c r="B141">
        <v>8904223819468</v>
      </c>
      <c r="C141" t="s">
        <v>40</v>
      </c>
    </row>
    <row r="142" spans="1:3" x14ac:dyDescent="0.3">
      <c r="A142" t="s">
        <v>87</v>
      </c>
      <c r="B142">
        <v>8904223819468</v>
      </c>
      <c r="C142" t="s">
        <v>40</v>
      </c>
    </row>
    <row r="143" spans="1:3" x14ac:dyDescent="0.3">
      <c r="A143" t="s">
        <v>87</v>
      </c>
      <c r="B143">
        <v>8904223818454</v>
      </c>
      <c r="C143" t="s">
        <v>40</v>
      </c>
    </row>
    <row r="144" spans="1:3" x14ac:dyDescent="0.3">
      <c r="A144" t="s">
        <v>87</v>
      </c>
      <c r="B144">
        <v>8904223818669</v>
      </c>
      <c r="C144" t="s">
        <v>40</v>
      </c>
    </row>
    <row r="145" spans="1:3" x14ac:dyDescent="0.3">
      <c r="A145" t="s">
        <v>87</v>
      </c>
      <c r="B145">
        <v>8904223818638</v>
      </c>
      <c r="C145" t="s">
        <v>41</v>
      </c>
    </row>
    <row r="146" spans="1:3" x14ac:dyDescent="0.3">
      <c r="A146" t="s">
        <v>88</v>
      </c>
      <c r="B146">
        <v>8904223818706</v>
      </c>
      <c r="C146" t="s">
        <v>40</v>
      </c>
    </row>
    <row r="147" spans="1:3" x14ac:dyDescent="0.3">
      <c r="A147" t="s">
        <v>88</v>
      </c>
      <c r="B147">
        <v>8904223818942</v>
      </c>
      <c r="C147" t="s">
        <v>40</v>
      </c>
    </row>
    <row r="148" spans="1:3" x14ac:dyDescent="0.3">
      <c r="A148" t="s">
        <v>88</v>
      </c>
      <c r="B148">
        <v>8904223818850</v>
      </c>
      <c r="C148" t="s">
        <v>40</v>
      </c>
    </row>
    <row r="149" spans="1:3" x14ac:dyDescent="0.3">
      <c r="A149" t="s">
        <v>89</v>
      </c>
      <c r="B149">
        <v>8904223818706</v>
      </c>
      <c r="C149" t="s">
        <v>40</v>
      </c>
    </row>
    <row r="150" spans="1:3" x14ac:dyDescent="0.3">
      <c r="A150" t="s">
        <v>89</v>
      </c>
      <c r="B150">
        <v>8904223818942</v>
      </c>
      <c r="C150" t="s">
        <v>40</v>
      </c>
    </row>
    <row r="151" spans="1:3" x14ac:dyDescent="0.3">
      <c r="A151" t="s">
        <v>89</v>
      </c>
      <c r="B151">
        <v>8904223818850</v>
      </c>
      <c r="C151" t="s">
        <v>40</v>
      </c>
    </row>
    <row r="152" spans="1:3" x14ac:dyDescent="0.3">
      <c r="A152" t="s">
        <v>90</v>
      </c>
      <c r="B152">
        <v>8904223818850</v>
      </c>
      <c r="C152" t="s">
        <v>40</v>
      </c>
    </row>
    <row r="153" spans="1:3" x14ac:dyDescent="0.3">
      <c r="A153" t="s">
        <v>90</v>
      </c>
      <c r="B153">
        <v>8904223818683</v>
      </c>
      <c r="C153" t="s">
        <v>40</v>
      </c>
    </row>
    <row r="154" spans="1:3" x14ac:dyDescent="0.3">
      <c r="A154" t="s">
        <v>90</v>
      </c>
      <c r="B154">
        <v>8904223819468</v>
      </c>
      <c r="C154" t="s">
        <v>40</v>
      </c>
    </row>
    <row r="155" spans="1:3" x14ac:dyDescent="0.3">
      <c r="A155" t="s">
        <v>91</v>
      </c>
      <c r="B155">
        <v>8904223818850</v>
      </c>
      <c r="C155" t="s">
        <v>40</v>
      </c>
    </row>
    <row r="156" spans="1:3" x14ac:dyDescent="0.3">
      <c r="A156" t="s">
        <v>91</v>
      </c>
      <c r="B156">
        <v>8904223818683</v>
      </c>
      <c r="C156" t="s">
        <v>40</v>
      </c>
    </row>
    <row r="157" spans="1:3" x14ac:dyDescent="0.3">
      <c r="A157" t="s">
        <v>92</v>
      </c>
      <c r="B157">
        <v>8904223819499</v>
      </c>
      <c r="C157" t="s">
        <v>40</v>
      </c>
    </row>
    <row r="158" spans="1:3" x14ac:dyDescent="0.3">
      <c r="A158" t="s">
        <v>92</v>
      </c>
      <c r="B158">
        <v>8904223819505</v>
      </c>
      <c r="C158" t="s">
        <v>40</v>
      </c>
    </row>
    <row r="159" spans="1:3" x14ac:dyDescent="0.3">
      <c r="A159" t="s">
        <v>92</v>
      </c>
      <c r="B159">
        <v>8904223819512</v>
      </c>
      <c r="C159" t="s">
        <v>40</v>
      </c>
    </row>
    <row r="160" spans="1:3" x14ac:dyDescent="0.3">
      <c r="A160" t="s">
        <v>93</v>
      </c>
      <c r="B160">
        <v>8904223819277</v>
      </c>
      <c r="C160" t="s">
        <v>40</v>
      </c>
    </row>
    <row r="161" spans="1:3" x14ac:dyDescent="0.3">
      <c r="A161" t="s">
        <v>93</v>
      </c>
      <c r="B161">
        <v>8904223818478</v>
      </c>
      <c r="C161" t="s">
        <v>40</v>
      </c>
    </row>
    <row r="162" spans="1:3" x14ac:dyDescent="0.3">
      <c r="A162" t="s">
        <v>93</v>
      </c>
      <c r="B162">
        <v>8904223819284</v>
      </c>
      <c r="C162" t="s">
        <v>40</v>
      </c>
    </row>
    <row r="163" spans="1:3" x14ac:dyDescent="0.3">
      <c r="A163" t="s">
        <v>93</v>
      </c>
      <c r="B163">
        <v>8904223819130</v>
      </c>
      <c r="C163" t="s">
        <v>40</v>
      </c>
    </row>
    <row r="164" spans="1:3" x14ac:dyDescent="0.3">
      <c r="A164" t="s">
        <v>93</v>
      </c>
      <c r="B164">
        <v>8904223819031</v>
      </c>
      <c r="C164" t="s">
        <v>41</v>
      </c>
    </row>
    <row r="165" spans="1:3" x14ac:dyDescent="0.3">
      <c r="A165" t="s">
        <v>93</v>
      </c>
      <c r="B165">
        <v>8904223819024</v>
      </c>
      <c r="C165" t="s">
        <v>41</v>
      </c>
    </row>
    <row r="166" spans="1:3" x14ac:dyDescent="0.3">
      <c r="A166" t="s">
        <v>93</v>
      </c>
      <c r="B166">
        <v>8904223816214</v>
      </c>
      <c r="C166" t="s">
        <v>40</v>
      </c>
    </row>
    <row r="167" spans="1:3" x14ac:dyDescent="0.3">
      <c r="A167" t="s">
        <v>93</v>
      </c>
      <c r="B167">
        <v>8904223818874</v>
      </c>
      <c r="C167" t="s">
        <v>40</v>
      </c>
    </row>
    <row r="168" spans="1:3" x14ac:dyDescent="0.3">
      <c r="A168" t="s">
        <v>93</v>
      </c>
      <c r="B168">
        <v>8904223818881</v>
      </c>
      <c r="C168" t="s">
        <v>40</v>
      </c>
    </row>
    <row r="169" spans="1:3" x14ac:dyDescent="0.3">
      <c r="A169" t="s">
        <v>93</v>
      </c>
      <c r="B169">
        <v>8904223818898</v>
      </c>
      <c r="C169" t="s">
        <v>40</v>
      </c>
    </row>
    <row r="170" spans="1:3" x14ac:dyDescent="0.3">
      <c r="A170" t="s">
        <v>93</v>
      </c>
      <c r="B170">
        <v>8904223818706</v>
      </c>
      <c r="C170" t="s">
        <v>40</v>
      </c>
    </row>
    <row r="171" spans="1:3" x14ac:dyDescent="0.3">
      <c r="A171" t="s">
        <v>93</v>
      </c>
      <c r="B171">
        <v>8904223818942</v>
      </c>
      <c r="C171" t="s">
        <v>40</v>
      </c>
    </row>
    <row r="172" spans="1:3" x14ac:dyDescent="0.3">
      <c r="A172" t="s">
        <v>93</v>
      </c>
      <c r="B172">
        <v>8904223818850</v>
      </c>
      <c r="C172" t="s">
        <v>40</v>
      </c>
    </row>
    <row r="173" spans="1:3" x14ac:dyDescent="0.3">
      <c r="A173" t="s">
        <v>93</v>
      </c>
      <c r="B173">
        <v>8904223818454</v>
      </c>
      <c r="C173" t="s">
        <v>40</v>
      </c>
    </row>
    <row r="174" spans="1:3" x14ac:dyDescent="0.3">
      <c r="A174" t="s">
        <v>94</v>
      </c>
      <c r="B174">
        <v>8904223819284</v>
      </c>
      <c r="C174" t="s">
        <v>40</v>
      </c>
    </row>
    <row r="175" spans="1:3" x14ac:dyDescent="0.3">
      <c r="A175" t="s">
        <v>94</v>
      </c>
      <c r="B175">
        <v>8904223819352</v>
      </c>
      <c r="C175" t="s">
        <v>40</v>
      </c>
    </row>
    <row r="176" spans="1:3" x14ac:dyDescent="0.3">
      <c r="A176" t="s">
        <v>94</v>
      </c>
      <c r="B176">
        <v>8904223818935</v>
      </c>
      <c r="C176" t="s">
        <v>40</v>
      </c>
    </row>
    <row r="177" spans="1:3" x14ac:dyDescent="0.3">
      <c r="A177" t="s">
        <v>94</v>
      </c>
      <c r="B177">
        <v>8904223816214</v>
      </c>
      <c r="C177" t="s">
        <v>40</v>
      </c>
    </row>
    <row r="178" spans="1:3" x14ac:dyDescent="0.3">
      <c r="A178" t="s">
        <v>94</v>
      </c>
      <c r="B178">
        <v>8904223818454</v>
      </c>
      <c r="C178" t="s">
        <v>40</v>
      </c>
    </row>
    <row r="179" spans="1:3" x14ac:dyDescent="0.3">
      <c r="A179" t="s">
        <v>94</v>
      </c>
      <c r="B179" t="s">
        <v>6</v>
      </c>
      <c r="C179" t="s">
        <v>40</v>
      </c>
    </row>
    <row r="180" spans="1:3" x14ac:dyDescent="0.3">
      <c r="A180" t="s">
        <v>94</v>
      </c>
      <c r="B180">
        <v>8904223819116</v>
      </c>
      <c r="C180" t="s">
        <v>40</v>
      </c>
    </row>
    <row r="181" spans="1:3" x14ac:dyDescent="0.3">
      <c r="A181" t="s">
        <v>95</v>
      </c>
      <c r="B181">
        <v>8904223818706</v>
      </c>
      <c r="C181" t="s">
        <v>40</v>
      </c>
    </row>
    <row r="182" spans="1:3" x14ac:dyDescent="0.3">
      <c r="A182" t="s">
        <v>95</v>
      </c>
      <c r="B182">
        <v>8904223819024</v>
      </c>
      <c r="C182" t="s">
        <v>47</v>
      </c>
    </row>
    <row r="183" spans="1:3" x14ac:dyDescent="0.3">
      <c r="A183" t="s">
        <v>95</v>
      </c>
      <c r="B183">
        <v>8904223818683</v>
      </c>
      <c r="C183" t="s">
        <v>41</v>
      </c>
    </row>
    <row r="184" spans="1:3" x14ac:dyDescent="0.3">
      <c r="A184" t="s">
        <v>95</v>
      </c>
      <c r="B184">
        <v>8904223818850</v>
      </c>
      <c r="C184" t="s">
        <v>40</v>
      </c>
    </row>
    <row r="185" spans="1:3" x14ac:dyDescent="0.3">
      <c r="A185" t="s">
        <v>96</v>
      </c>
      <c r="B185">
        <v>8904223818706</v>
      </c>
      <c r="C185" t="s">
        <v>40</v>
      </c>
    </row>
    <row r="186" spans="1:3" x14ac:dyDescent="0.3">
      <c r="A186" t="s">
        <v>96</v>
      </c>
      <c r="B186">
        <v>8904223818850</v>
      </c>
      <c r="C186" t="s">
        <v>40</v>
      </c>
    </row>
    <row r="187" spans="1:3" x14ac:dyDescent="0.3">
      <c r="A187" t="s">
        <v>96</v>
      </c>
      <c r="B187">
        <v>8904223819468</v>
      </c>
      <c r="C187" t="s">
        <v>40</v>
      </c>
    </row>
    <row r="188" spans="1:3" x14ac:dyDescent="0.3">
      <c r="A188" t="s">
        <v>97</v>
      </c>
      <c r="B188">
        <v>8904223818706</v>
      </c>
      <c r="C188" t="s">
        <v>40</v>
      </c>
    </row>
    <row r="189" spans="1:3" x14ac:dyDescent="0.3">
      <c r="A189" t="s">
        <v>97</v>
      </c>
      <c r="B189">
        <v>8904223818942</v>
      </c>
      <c r="C189" t="s">
        <v>40</v>
      </c>
    </row>
    <row r="190" spans="1:3" x14ac:dyDescent="0.3">
      <c r="A190" t="s">
        <v>97</v>
      </c>
      <c r="B190">
        <v>8904223818850</v>
      </c>
      <c r="C190" t="s">
        <v>40</v>
      </c>
    </row>
    <row r="191" spans="1:3" x14ac:dyDescent="0.3">
      <c r="A191" t="s">
        <v>98</v>
      </c>
      <c r="B191">
        <v>8904223818706</v>
      </c>
      <c r="C191" t="s">
        <v>40</v>
      </c>
    </row>
    <row r="192" spans="1:3" x14ac:dyDescent="0.3">
      <c r="A192" t="s">
        <v>98</v>
      </c>
      <c r="B192">
        <v>8904223818942</v>
      </c>
      <c r="C192" t="s">
        <v>40</v>
      </c>
    </row>
    <row r="193" spans="1:3" x14ac:dyDescent="0.3">
      <c r="A193" t="s">
        <v>98</v>
      </c>
      <c r="B193">
        <v>8904223818850</v>
      </c>
      <c r="C193" t="s">
        <v>40</v>
      </c>
    </row>
    <row r="194" spans="1:3" x14ac:dyDescent="0.3">
      <c r="A194" t="s">
        <v>99</v>
      </c>
      <c r="B194">
        <v>8904223818706</v>
      </c>
      <c r="C194" t="s">
        <v>40</v>
      </c>
    </row>
    <row r="195" spans="1:3" x14ac:dyDescent="0.3">
      <c r="A195" t="s">
        <v>99</v>
      </c>
      <c r="B195">
        <v>8904223818942</v>
      </c>
      <c r="C195" t="s">
        <v>40</v>
      </c>
    </row>
    <row r="196" spans="1:3" x14ac:dyDescent="0.3">
      <c r="A196" t="s">
        <v>99</v>
      </c>
      <c r="B196">
        <v>8904223818850</v>
      </c>
      <c r="C196" t="s">
        <v>40</v>
      </c>
    </row>
    <row r="197" spans="1:3" x14ac:dyDescent="0.3">
      <c r="A197" t="s">
        <v>100</v>
      </c>
      <c r="B197">
        <v>8904223818706</v>
      </c>
      <c r="C197" t="s">
        <v>40</v>
      </c>
    </row>
    <row r="198" spans="1:3" x14ac:dyDescent="0.3">
      <c r="A198" t="s">
        <v>100</v>
      </c>
      <c r="B198">
        <v>8904223818942</v>
      </c>
      <c r="C198" t="s">
        <v>40</v>
      </c>
    </row>
    <row r="199" spans="1:3" x14ac:dyDescent="0.3">
      <c r="A199" t="s">
        <v>100</v>
      </c>
      <c r="B199">
        <v>8904223818850</v>
      </c>
      <c r="C199" t="s">
        <v>40</v>
      </c>
    </row>
    <row r="200" spans="1:3" x14ac:dyDescent="0.3">
      <c r="A200" t="s">
        <v>101</v>
      </c>
      <c r="B200">
        <v>8904223819338</v>
      </c>
      <c r="C200" t="s">
        <v>40</v>
      </c>
    </row>
    <row r="201" spans="1:3" x14ac:dyDescent="0.3">
      <c r="A201" t="s">
        <v>102</v>
      </c>
      <c r="B201">
        <v>8904223817273</v>
      </c>
      <c r="C201" t="s">
        <v>41</v>
      </c>
    </row>
    <row r="202" spans="1:3" x14ac:dyDescent="0.3">
      <c r="A202" t="s">
        <v>102</v>
      </c>
      <c r="B202">
        <v>8904223815866</v>
      </c>
      <c r="C202" t="s">
        <v>41</v>
      </c>
    </row>
    <row r="203" spans="1:3" x14ac:dyDescent="0.3">
      <c r="A203" t="s">
        <v>102</v>
      </c>
      <c r="B203">
        <v>8904223815859</v>
      </c>
      <c r="C203" t="s">
        <v>40</v>
      </c>
    </row>
    <row r="204" spans="1:3" x14ac:dyDescent="0.3">
      <c r="A204" t="s">
        <v>102</v>
      </c>
      <c r="B204">
        <v>8904223815682</v>
      </c>
      <c r="C204" t="s">
        <v>40</v>
      </c>
    </row>
    <row r="205" spans="1:3" x14ac:dyDescent="0.3">
      <c r="A205" t="s">
        <v>103</v>
      </c>
      <c r="B205">
        <v>8904223816214</v>
      </c>
      <c r="C205" t="s">
        <v>40</v>
      </c>
    </row>
    <row r="206" spans="1:3" x14ac:dyDescent="0.3">
      <c r="A206" t="s">
        <v>103</v>
      </c>
      <c r="B206">
        <v>8904223818874</v>
      </c>
      <c r="C206" t="s">
        <v>40</v>
      </c>
    </row>
    <row r="207" spans="1:3" x14ac:dyDescent="0.3">
      <c r="A207" t="s">
        <v>104</v>
      </c>
      <c r="B207">
        <v>8904223818706</v>
      </c>
      <c r="C207" t="s">
        <v>40</v>
      </c>
    </row>
    <row r="208" spans="1:3" x14ac:dyDescent="0.3">
      <c r="A208" t="s">
        <v>104</v>
      </c>
      <c r="B208">
        <v>8904223818942</v>
      </c>
      <c r="C208" t="s">
        <v>40</v>
      </c>
    </row>
    <row r="209" spans="1:3" x14ac:dyDescent="0.3">
      <c r="A209" t="s">
        <v>104</v>
      </c>
      <c r="B209">
        <v>8904223818850</v>
      </c>
      <c r="C209" t="s">
        <v>40</v>
      </c>
    </row>
    <row r="210" spans="1:3" x14ac:dyDescent="0.3">
      <c r="A210" t="s">
        <v>105</v>
      </c>
      <c r="B210">
        <v>8904223818614</v>
      </c>
      <c r="C210" t="s">
        <v>40</v>
      </c>
    </row>
    <row r="211" spans="1:3" x14ac:dyDescent="0.3">
      <c r="A211" t="s">
        <v>105</v>
      </c>
      <c r="B211">
        <v>8904223815866</v>
      </c>
      <c r="C211" t="s">
        <v>40</v>
      </c>
    </row>
    <row r="212" spans="1:3" x14ac:dyDescent="0.3">
      <c r="A212" t="s">
        <v>105</v>
      </c>
      <c r="B212">
        <v>8904223815859</v>
      </c>
      <c r="C212" t="s">
        <v>40</v>
      </c>
    </row>
    <row r="213" spans="1:3" x14ac:dyDescent="0.3">
      <c r="A213" t="s">
        <v>105</v>
      </c>
      <c r="B213">
        <v>8904223817334</v>
      </c>
      <c r="C213" t="s">
        <v>40</v>
      </c>
    </row>
    <row r="214" spans="1:3" x14ac:dyDescent="0.3">
      <c r="A214" t="s">
        <v>105</v>
      </c>
      <c r="B214" t="s">
        <v>7</v>
      </c>
      <c r="C214" t="s">
        <v>40</v>
      </c>
    </row>
    <row r="215" spans="1:3" x14ac:dyDescent="0.3">
      <c r="A215" t="s">
        <v>105</v>
      </c>
      <c r="B215">
        <v>8904223819369</v>
      </c>
      <c r="C215" t="s">
        <v>40</v>
      </c>
    </row>
    <row r="216" spans="1:3" x14ac:dyDescent="0.3">
      <c r="A216" t="s">
        <v>106</v>
      </c>
      <c r="B216">
        <v>8904223818706</v>
      </c>
      <c r="C216" t="s">
        <v>40</v>
      </c>
    </row>
    <row r="217" spans="1:3" x14ac:dyDescent="0.3">
      <c r="A217" t="s">
        <v>106</v>
      </c>
      <c r="B217">
        <v>8904223818942</v>
      </c>
      <c r="C217" t="s">
        <v>40</v>
      </c>
    </row>
    <row r="218" spans="1:3" x14ac:dyDescent="0.3">
      <c r="A218" t="s">
        <v>106</v>
      </c>
      <c r="B218">
        <v>8904223818850</v>
      </c>
      <c r="C218" t="s">
        <v>40</v>
      </c>
    </row>
    <row r="219" spans="1:3" x14ac:dyDescent="0.3">
      <c r="A219" t="s">
        <v>107</v>
      </c>
      <c r="B219">
        <v>8904223819468</v>
      </c>
      <c r="C219" t="s">
        <v>41</v>
      </c>
    </row>
    <row r="220" spans="1:3" x14ac:dyDescent="0.3">
      <c r="A220" t="s">
        <v>107</v>
      </c>
      <c r="B220">
        <v>8904223818706</v>
      </c>
      <c r="C220" t="s">
        <v>41</v>
      </c>
    </row>
    <row r="221" spans="1:3" x14ac:dyDescent="0.3">
      <c r="A221" t="s">
        <v>108</v>
      </c>
      <c r="B221">
        <v>8904223818706</v>
      </c>
      <c r="C221" t="s">
        <v>40</v>
      </c>
    </row>
    <row r="222" spans="1:3" x14ac:dyDescent="0.3">
      <c r="A222" t="s">
        <v>108</v>
      </c>
      <c r="B222">
        <v>8904223818850</v>
      </c>
      <c r="C222" t="s">
        <v>40</v>
      </c>
    </row>
    <row r="223" spans="1:3" x14ac:dyDescent="0.3">
      <c r="A223" t="s">
        <v>108</v>
      </c>
      <c r="B223">
        <v>8904223819468</v>
      </c>
      <c r="C223" t="s">
        <v>40</v>
      </c>
    </row>
    <row r="224" spans="1:3" x14ac:dyDescent="0.3">
      <c r="A224" t="s">
        <v>109</v>
      </c>
      <c r="B224">
        <v>8904223818706</v>
      </c>
      <c r="C224" t="s">
        <v>40</v>
      </c>
    </row>
    <row r="225" spans="1:3" x14ac:dyDescent="0.3">
      <c r="A225" t="s">
        <v>109</v>
      </c>
      <c r="B225">
        <v>8904223818942</v>
      </c>
      <c r="C225" t="s">
        <v>40</v>
      </c>
    </row>
    <row r="226" spans="1:3" x14ac:dyDescent="0.3">
      <c r="A226" t="s">
        <v>109</v>
      </c>
      <c r="B226">
        <v>8904223818850</v>
      </c>
      <c r="C226" t="s">
        <v>40</v>
      </c>
    </row>
    <row r="227" spans="1:3" x14ac:dyDescent="0.3">
      <c r="A227" t="s">
        <v>110</v>
      </c>
      <c r="B227">
        <v>8904223819161</v>
      </c>
      <c r="C227" t="s">
        <v>40</v>
      </c>
    </row>
    <row r="228" spans="1:3" x14ac:dyDescent="0.3">
      <c r="A228" t="s">
        <v>110</v>
      </c>
      <c r="B228">
        <v>8904223819260</v>
      </c>
      <c r="C228" t="s">
        <v>40</v>
      </c>
    </row>
    <row r="229" spans="1:3" x14ac:dyDescent="0.3">
      <c r="A229" t="s">
        <v>111</v>
      </c>
      <c r="B229">
        <v>8904223818683</v>
      </c>
      <c r="C229" t="s">
        <v>40</v>
      </c>
    </row>
    <row r="230" spans="1:3" x14ac:dyDescent="0.3">
      <c r="A230" t="s">
        <v>111</v>
      </c>
      <c r="B230">
        <v>8904223819468</v>
      </c>
      <c r="C230" t="s">
        <v>40</v>
      </c>
    </row>
    <row r="231" spans="1:3" x14ac:dyDescent="0.3">
      <c r="A231" t="s">
        <v>111</v>
      </c>
      <c r="B231">
        <v>8904223818850</v>
      </c>
      <c r="C231" t="s">
        <v>40</v>
      </c>
    </row>
    <row r="232" spans="1:3" x14ac:dyDescent="0.3">
      <c r="A232" t="s">
        <v>112</v>
      </c>
      <c r="B232">
        <v>8904223818706</v>
      </c>
      <c r="C232" t="s">
        <v>40</v>
      </c>
    </row>
    <row r="233" spans="1:3" x14ac:dyDescent="0.3">
      <c r="A233" t="s">
        <v>112</v>
      </c>
      <c r="B233">
        <v>8904223818850</v>
      </c>
      <c r="C233" t="s">
        <v>40</v>
      </c>
    </row>
    <row r="234" spans="1:3" x14ac:dyDescent="0.3">
      <c r="A234" t="s">
        <v>112</v>
      </c>
      <c r="B234">
        <v>8904223819468</v>
      </c>
      <c r="C234" t="s">
        <v>40</v>
      </c>
    </row>
    <row r="235" spans="1:3" x14ac:dyDescent="0.3">
      <c r="A235" t="s">
        <v>113</v>
      </c>
      <c r="B235">
        <v>8904223815859</v>
      </c>
      <c r="C235" t="s">
        <v>40</v>
      </c>
    </row>
    <row r="236" spans="1:3" x14ac:dyDescent="0.3">
      <c r="A236" t="s">
        <v>113</v>
      </c>
      <c r="B236">
        <v>8904223817273</v>
      </c>
      <c r="C236" t="s">
        <v>40</v>
      </c>
    </row>
    <row r="237" spans="1:3" x14ac:dyDescent="0.3">
      <c r="A237" t="s">
        <v>113</v>
      </c>
      <c r="B237">
        <v>8904223818751</v>
      </c>
      <c r="C237" t="s">
        <v>40</v>
      </c>
    </row>
    <row r="238" spans="1:3" x14ac:dyDescent="0.3">
      <c r="A238" t="s">
        <v>114</v>
      </c>
      <c r="B238">
        <v>8904223819291</v>
      </c>
      <c r="C238" t="s">
        <v>41</v>
      </c>
    </row>
    <row r="239" spans="1:3" x14ac:dyDescent="0.3">
      <c r="A239" t="s">
        <v>114</v>
      </c>
      <c r="B239">
        <v>8904223819031</v>
      </c>
      <c r="C239" t="s">
        <v>41</v>
      </c>
    </row>
    <row r="240" spans="1:3" x14ac:dyDescent="0.3">
      <c r="A240" t="s">
        <v>114</v>
      </c>
      <c r="B240">
        <v>8904223819024</v>
      </c>
      <c r="C240" t="s">
        <v>41</v>
      </c>
    </row>
    <row r="241" spans="1:3" x14ac:dyDescent="0.3">
      <c r="A241" t="s">
        <v>114</v>
      </c>
      <c r="B241">
        <v>8904223819161</v>
      </c>
      <c r="C241" t="s">
        <v>40</v>
      </c>
    </row>
    <row r="242" spans="1:3" x14ac:dyDescent="0.3">
      <c r="A242" t="s">
        <v>114</v>
      </c>
      <c r="B242">
        <v>8904223819260</v>
      </c>
      <c r="C242" t="s">
        <v>40</v>
      </c>
    </row>
    <row r="243" spans="1:3" x14ac:dyDescent="0.3">
      <c r="A243" t="s">
        <v>114</v>
      </c>
      <c r="B243">
        <v>8904223819468</v>
      </c>
      <c r="C243" t="s">
        <v>40</v>
      </c>
    </row>
    <row r="244" spans="1:3" x14ac:dyDescent="0.3">
      <c r="A244" t="s">
        <v>115</v>
      </c>
      <c r="B244">
        <v>8904223818706</v>
      </c>
      <c r="C244" t="s">
        <v>40</v>
      </c>
    </row>
    <row r="245" spans="1:3" x14ac:dyDescent="0.3">
      <c r="A245" t="s">
        <v>115</v>
      </c>
      <c r="B245">
        <v>8904223818942</v>
      </c>
      <c r="C245" t="s">
        <v>40</v>
      </c>
    </row>
    <row r="246" spans="1:3" x14ac:dyDescent="0.3">
      <c r="A246" t="s">
        <v>115</v>
      </c>
      <c r="B246">
        <v>8904223818850</v>
      </c>
      <c r="C246" t="s">
        <v>40</v>
      </c>
    </row>
    <row r="247" spans="1:3" x14ac:dyDescent="0.3">
      <c r="A247" t="s">
        <v>116</v>
      </c>
      <c r="B247">
        <v>8904223819468</v>
      </c>
      <c r="C247" t="s">
        <v>40</v>
      </c>
    </row>
    <row r="248" spans="1:3" x14ac:dyDescent="0.3">
      <c r="A248" t="s">
        <v>116</v>
      </c>
      <c r="B248">
        <v>8904223818669</v>
      </c>
      <c r="C248" t="s">
        <v>40</v>
      </c>
    </row>
    <row r="249" spans="1:3" x14ac:dyDescent="0.3">
      <c r="A249" t="s">
        <v>116</v>
      </c>
      <c r="B249">
        <v>8904223818683</v>
      </c>
      <c r="C249" t="s">
        <v>40</v>
      </c>
    </row>
    <row r="250" spans="1:3" x14ac:dyDescent="0.3">
      <c r="A250" t="s">
        <v>116</v>
      </c>
      <c r="B250">
        <v>8904223818713</v>
      </c>
      <c r="C250" t="s">
        <v>40</v>
      </c>
    </row>
    <row r="251" spans="1:3" x14ac:dyDescent="0.3">
      <c r="A251" t="s">
        <v>117</v>
      </c>
      <c r="B251">
        <v>8904223819321</v>
      </c>
      <c r="C251" t="s">
        <v>40</v>
      </c>
    </row>
    <row r="252" spans="1:3" x14ac:dyDescent="0.3">
      <c r="A252" t="s">
        <v>117</v>
      </c>
      <c r="B252">
        <v>8904223818430</v>
      </c>
      <c r="C252" t="s">
        <v>40</v>
      </c>
    </row>
    <row r="253" spans="1:3" x14ac:dyDescent="0.3">
      <c r="A253" t="s">
        <v>118</v>
      </c>
      <c r="B253">
        <v>8904223818669</v>
      </c>
      <c r="C253" t="s">
        <v>40</v>
      </c>
    </row>
    <row r="254" spans="1:3" x14ac:dyDescent="0.3">
      <c r="A254" t="s">
        <v>118</v>
      </c>
      <c r="B254">
        <v>8904223819147</v>
      </c>
      <c r="C254" t="s">
        <v>40</v>
      </c>
    </row>
    <row r="255" spans="1:3" x14ac:dyDescent="0.3">
      <c r="A255" t="s">
        <v>118</v>
      </c>
      <c r="B255">
        <v>8904223818850</v>
      </c>
      <c r="C255" t="s">
        <v>40</v>
      </c>
    </row>
    <row r="256" spans="1:3" x14ac:dyDescent="0.3">
      <c r="A256" t="s">
        <v>118</v>
      </c>
      <c r="B256">
        <v>8904223819505</v>
      </c>
      <c r="C256" t="s">
        <v>40</v>
      </c>
    </row>
    <row r="257" spans="1:3" x14ac:dyDescent="0.3">
      <c r="A257" t="s">
        <v>119</v>
      </c>
      <c r="B257">
        <v>8904223818706</v>
      </c>
      <c r="C257" t="s">
        <v>40</v>
      </c>
    </row>
    <row r="258" spans="1:3" x14ac:dyDescent="0.3">
      <c r="A258" t="s">
        <v>119</v>
      </c>
      <c r="B258">
        <v>8904223818942</v>
      </c>
      <c r="C258" t="s">
        <v>40</v>
      </c>
    </row>
    <row r="259" spans="1:3" x14ac:dyDescent="0.3">
      <c r="A259" t="s">
        <v>119</v>
      </c>
      <c r="B259">
        <v>8904223818850</v>
      </c>
      <c r="C259" t="s">
        <v>40</v>
      </c>
    </row>
    <row r="260" spans="1:3" x14ac:dyDescent="0.3">
      <c r="A260" t="s">
        <v>119</v>
      </c>
      <c r="B260">
        <v>8904223819246</v>
      </c>
      <c r="C260" t="s">
        <v>41</v>
      </c>
    </row>
    <row r="261" spans="1:3" x14ac:dyDescent="0.3">
      <c r="A261" t="s">
        <v>120</v>
      </c>
      <c r="B261">
        <v>8904223818706</v>
      </c>
      <c r="C261" t="s">
        <v>40</v>
      </c>
    </row>
    <row r="262" spans="1:3" x14ac:dyDescent="0.3">
      <c r="A262" t="s">
        <v>120</v>
      </c>
      <c r="B262">
        <v>8904223818850</v>
      </c>
      <c r="C262" t="s">
        <v>40</v>
      </c>
    </row>
    <row r="263" spans="1:3" x14ac:dyDescent="0.3">
      <c r="A263" t="s">
        <v>120</v>
      </c>
      <c r="B263">
        <v>8904223819468</v>
      </c>
      <c r="C263" t="s">
        <v>40</v>
      </c>
    </row>
    <row r="264" spans="1:3" x14ac:dyDescent="0.3">
      <c r="A264" t="s">
        <v>121</v>
      </c>
      <c r="B264">
        <v>8904223819468</v>
      </c>
      <c r="C264" t="s">
        <v>40</v>
      </c>
    </row>
    <row r="265" spans="1:3" x14ac:dyDescent="0.3">
      <c r="A265" t="s">
        <v>122</v>
      </c>
      <c r="B265">
        <v>8904223818706</v>
      </c>
      <c r="C265" t="s">
        <v>40</v>
      </c>
    </row>
    <row r="266" spans="1:3" x14ac:dyDescent="0.3">
      <c r="A266" t="s">
        <v>122</v>
      </c>
      <c r="B266">
        <v>8904223818942</v>
      </c>
      <c r="C266" t="s">
        <v>40</v>
      </c>
    </row>
    <row r="267" spans="1:3" x14ac:dyDescent="0.3">
      <c r="A267" t="s">
        <v>122</v>
      </c>
      <c r="B267">
        <v>8904223818850</v>
      </c>
      <c r="C267" t="s">
        <v>40</v>
      </c>
    </row>
    <row r="268" spans="1:3" x14ac:dyDescent="0.3">
      <c r="A268" t="s">
        <v>123</v>
      </c>
      <c r="B268">
        <v>8904223818706</v>
      </c>
      <c r="C268" t="s">
        <v>40</v>
      </c>
    </row>
    <row r="269" spans="1:3" x14ac:dyDescent="0.3">
      <c r="A269" t="s">
        <v>123</v>
      </c>
      <c r="B269">
        <v>8904223818850</v>
      </c>
      <c r="C269" t="s">
        <v>40</v>
      </c>
    </row>
    <row r="270" spans="1:3" x14ac:dyDescent="0.3">
      <c r="A270" t="s">
        <v>123</v>
      </c>
      <c r="B270">
        <v>8904223819468</v>
      </c>
      <c r="C270" t="s">
        <v>40</v>
      </c>
    </row>
    <row r="271" spans="1:3" x14ac:dyDescent="0.3">
      <c r="A271" t="s">
        <v>124</v>
      </c>
      <c r="B271">
        <v>8904223818706</v>
      </c>
      <c r="C271" t="s">
        <v>40</v>
      </c>
    </row>
    <row r="272" spans="1:3" x14ac:dyDescent="0.3">
      <c r="A272" t="s">
        <v>124</v>
      </c>
      <c r="B272">
        <v>8904223818942</v>
      </c>
      <c r="C272" t="s">
        <v>40</v>
      </c>
    </row>
    <row r="273" spans="1:3" x14ac:dyDescent="0.3">
      <c r="A273" t="s">
        <v>124</v>
      </c>
      <c r="B273">
        <v>8904223818850</v>
      </c>
      <c r="C273" t="s">
        <v>40</v>
      </c>
    </row>
    <row r="274" spans="1:3" x14ac:dyDescent="0.3">
      <c r="A274" t="s">
        <v>125</v>
      </c>
      <c r="B274">
        <v>8904223819147</v>
      </c>
      <c r="C274" t="s">
        <v>40</v>
      </c>
    </row>
    <row r="275" spans="1:3" x14ac:dyDescent="0.3">
      <c r="A275" t="s">
        <v>125</v>
      </c>
      <c r="B275">
        <v>8904223819468</v>
      </c>
      <c r="C275" t="s">
        <v>40</v>
      </c>
    </row>
    <row r="276" spans="1:3" x14ac:dyDescent="0.3">
      <c r="A276" t="s">
        <v>125</v>
      </c>
      <c r="B276">
        <v>8904223819277</v>
      </c>
      <c r="C276" t="s">
        <v>40</v>
      </c>
    </row>
    <row r="277" spans="1:3" x14ac:dyDescent="0.3">
      <c r="A277" t="s">
        <v>126</v>
      </c>
      <c r="B277">
        <v>8904223818850</v>
      </c>
      <c r="C277" t="s">
        <v>41</v>
      </c>
    </row>
    <row r="278" spans="1:3" x14ac:dyDescent="0.3">
      <c r="A278" t="s">
        <v>126</v>
      </c>
      <c r="B278">
        <v>8904223818713</v>
      </c>
      <c r="C278" t="s">
        <v>40</v>
      </c>
    </row>
    <row r="279" spans="1:3" x14ac:dyDescent="0.3">
      <c r="A279" t="s">
        <v>126</v>
      </c>
      <c r="B279">
        <v>8904223819024</v>
      </c>
      <c r="C279" t="s">
        <v>43</v>
      </c>
    </row>
    <row r="280" spans="1:3" x14ac:dyDescent="0.3">
      <c r="A280" t="s">
        <v>127</v>
      </c>
      <c r="B280">
        <v>8904223819031</v>
      </c>
      <c r="C280" t="s">
        <v>128</v>
      </c>
    </row>
    <row r="281" spans="1:3" x14ac:dyDescent="0.3">
      <c r="A281" t="s">
        <v>127</v>
      </c>
      <c r="B281">
        <v>8904223819024</v>
      </c>
      <c r="C281" t="s">
        <v>128</v>
      </c>
    </row>
    <row r="282" spans="1:3" x14ac:dyDescent="0.3">
      <c r="A282" t="s">
        <v>127</v>
      </c>
      <c r="B282">
        <v>8904223819291</v>
      </c>
      <c r="C282" t="s">
        <v>41</v>
      </c>
    </row>
    <row r="283" spans="1:3" x14ac:dyDescent="0.3">
      <c r="A283" t="s">
        <v>127</v>
      </c>
      <c r="B283">
        <v>8904223819031</v>
      </c>
      <c r="C283" t="s">
        <v>41</v>
      </c>
    </row>
    <row r="284" spans="1:3" x14ac:dyDescent="0.3">
      <c r="A284" t="s">
        <v>127</v>
      </c>
      <c r="B284">
        <v>8904223819024</v>
      </c>
      <c r="C284" t="s">
        <v>41</v>
      </c>
    </row>
    <row r="285" spans="1:3" x14ac:dyDescent="0.3">
      <c r="A285" t="s">
        <v>129</v>
      </c>
      <c r="B285">
        <v>8904223818706</v>
      </c>
      <c r="C285" t="s">
        <v>40</v>
      </c>
    </row>
    <row r="286" spans="1:3" x14ac:dyDescent="0.3">
      <c r="A286" t="s">
        <v>129</v>
      </c>
      <c r="B286">
        <v>8904223818942</v>
      </c>
      <c r="C286" t="s">
        <v>40</v>
      </c>
    </row>
    <row r="287" spans="1:3" x14ac:dyDescent="0.3">
      <c r="A287" t="s">
        <v>129</v>
      </c>
      <c r="B287">
        <v>8904223818850</v>
      </c>
      <c r="C287" t="s">
        <v>40</v>
      </c>
    </row>
    <row r="288" spans="1:3" x14ac:dyDescent="0.3">
      <c r="A288" t="s">
        <v>130</v>
      </c>
      <c r="B288">
        <v>8904223818997</v>
      </c>
      <c r="C288" t="s">
        <v>40</v>
      </c>
    </row>
    <row r="289" spans="1:3" x14ac:dyDescent="0.3">
      <c r="A289" t="s">
        <v>131</v>
      </c>
      <c r="B289">
        <v>8904223818706</v>
      </c>
      <c r="C289" t="s">
        <v>40</v>
      </c>
    </row>
    <row r="290" spans="1:3" x14ac:dyDescent="0.3">
      <c r="A290" t="s">
        <v>131</v>
      </c>
      <c r="B290">
        <v>8904223818942</v>
      </c>
      <c r="C290" t="s">
        <v>40</v>
      </c>
    </row>
    <row r="291" spans="1:3" x14ac:dyDescent="0.3">
      <c r="A291" t="s">
        <v>131</v>
      </c>
      <c r="B291">
        <v>8904223818850</v>
      </c>
      <c r="C291" t="s">
        <v>40</v>
      </c>
    </row>
    <row r="292" spans="1:3" x14ac:dyDescent="0.3">
      <c r="A292" t="s">
        <v>132</v>
      </c>
      <c r="B292">
        <v>8904223818706</v>
      </c>
      <c r="C292" t="s">
        <v>40</v>
      </c>
    </row>
    <row r="293" spans="1:3" x14ac:dyDescent="0.3">
      <c r="A293" t="s">
        <v>132</v>
      </c>
      <c r="B293">
        <v>8904223818850</v>
      </c>
      <c r="C293" t="s">
        <v>40</v>
      </c>
    </row>
    <row r="294" spans="1:3" x14ac:dyDescent="0.3">
      <c r="A294" t="s">
        <v>132</v>
      </c>
      <c r="B294">
        <v>8904223819468</v>
      </c>
      <c r="C294" t="s">
        <v>40</v>
      </c>
    </row>
    <row r="295" spans="1:3" x14ac:dyDescent="0.3">
      <c r="A295" t="s">
        <v>133</v>
      </c>
      <c r="B295">
        <v>8904223818706</v>
      </c>
      <c r="C295" t="s">
        <v>40</v>
      </c>
    </row>
    <row r="296" spans="1:3" x14ac:dyDescent="0.3">
      <c r="A296" t="s">
        <v>133</v>
      </c>
      <c r="B296">
        <v>8904223818942</v>
      </c>
      <c r="C296" t="s">
        <v>40</v>
      </c>
    </row>
    <row r="297" spans="1:3" x14ac:dyDescent="0.3">
      <c r="A297" t="s">
        <v>133</v>
      </c>
      <c r="B297">
        <v>8904223818850</v>
      </c>
      <c r="C297" t="s">
        <v>40</v>
      </c>
    </row>
    <row r="298" spans="1:3" x14ac:dyDescent="0.3">
      <c r="A298" t="s">
        <v>134</v>
      </c>
      <c r="B298">
        <v>8904223818706</v>
      </c>
      <c r="C298" t="s">
        <v>40</v>
      </c>
    </row>
    <row r="299" spans="1:3" x14ac:dyDescent="0.3">
      <c r="A299" t="s">
        <v>134</v>
      </c>
      <c r="B299">
        <v>8904223818942</v>
      </c>
      <c r="C299" t="s">
        <v>40</v>
      </c>
    </row>
    <row r="300" spans="1:3" x14ac:dyDescent="0.3">
      <c r="A300" t="s">
        <v>134</v>
      </c>
      <c r="B300">
        <v>8904223818850</v>
      </c>
      <c r="C300" t="s">
        <v>40</v>
      </c>
    </row>
    <row r="301" spans="1:3" x14ac:dyDescent="0.3">
      <c r="A301" t="s">
        <v>135</v>
      </c>
      <c r="B301">
        <v>8904223819239</v>
      </c>
      <c r="C301" t="s">
        <v>40</v>
      </c>
    </row>
    <row r="302" spans="1:3" x14ac:dyDescent="0.3">
      <c r="A302" t="s">
        <v>135</v>
      </c>
      <c r="B302">
        <v>8904223819246</v>
      </c>
      <c r="C302" t="s">
        <v>40</v>
      </c>
    </row>
    <row r="303" spans="1:3" x14ac:dyDescent="0.3">
      <c r="A303" t="s">
        <v>135</v>
      </c>
      <c r="B303">
        <v>8904223819253</v>
      </c>
      <c r="C303" t="s">
        <v>40</v>
      </c>
    </row>
    <row r="304" spans="1:3" x14ac:dyDescent="0.3">
      <c r="A304" t="s">
        <v>135</v>
      </c>
      <c r="B304">
        <v>8904223818713</v>
      </c>
      <c r="C304" t="s">
        <v>40</v>
      </c>
    </row>
    <row r="305" spans="1:3" x14ac:dyDescent="0.3">
      <c r="A305" t="s">
        <v>135</v>
      </c>
      <c r="B305">
        <v>8904223817273</v>
      </c>
      <c r="C305" t="s">
        <v>40</v>
      </c>
    </row>
    <row r="306" spans="1:3" x14ac:dyDescent="0.3">
      <c r="A306" t="s">
        <v>135</v>
      </c>
      <c r="B306">
        <v>8904223818751</v>
      </c>
      <c r="C306" t="s">
        <v>40</v>
      </c>
    </row>
    <row r="307" spans="1:3" x14ac:dyDescent="0.3">
      <c r="A307" t="s">
        <v>136</v>
      </c>
      <c r="B307">
        <v>8904223819291</v>
      </c>
      <c r="C307" t="s">
        <v>43</v>
      </c>
    </row>
    <row r="308" spans="1:3" x14ac:dyDescent="0.3">
      <c r="A308" t="s">
        <v>136</v>
      </c>
      <c r="B308">
        <v>8904223819031</v>
      </c>
      <c r="C308" t="s">
        <v>43</v>
      </c>
    </row>
    <row r="309" spans="1:3" x14ac:dyDescent="0.3">
      <c r="A309" t="s">
        <v>136</v>
      </c>
      <c r="B309">
        <v>8904223819024</v>
      </c>
      <c r="C309" t="s">
        <v>43</v>
      </c>
    </row>
    <row r="310" spans="1:3" x14ac:dyDescent="0.3">
      <c r="A310" t="s">
        <v>136</v>
      </c>
      <c r="B310">
        <v>8904223819017</v>
      </c>
      <c r="C310" t="s">
        <v>40</v>
      </c>
    </row>
    <row r="311" spans="1:3" x14ac:dyDescent="0.3">
      <c r="A311" t="s">
        <v>137</v>
      </c>
      <c r="B311">
        <v>8904223819468</v>
      </c>
      <c r="C311" t="s">
        <v>40</v>
      </c>
    </row>
    <row r="312" spans="1:3" x14ac:dyDescent="0.3">
      <c r="A312" t="s">
        <v>138</v>
      </c>
      <c r="B312">
        <v>8904223818706</v>
      </c>
      <c r="C312" t="s">
        <v>40</v>
      </c>
    </row>
    <row r="313" spans="1:3" x14ac:dyDescent="0.3">
      <c r="A313" t="s">
        <v>138</v>
      </c>
      <c r="B313">
        <v>8904223818942</v>
      </c>
      <c r="C313" t="s">
        <v>40</v>
      </c>
    </row>
    <row r="314" spans="1:3" x14ac:dyDescent="0.3">
      <c r="A314" t="s">
        <v>138</v>
      </c>
      <c r="B314">
        <v>8904223818850</v>
      </c>
      <c r="C314" t="s">
        <v>40</v>
      </c>
    </row>
    <row r="315" spans="1:3" x14ac:dyDescent="0.3">
      <c r="A315" t="s">
        <v>139</v>
      </c>
      <c r="B315">
        <v>8904223818706</v>
      </c>
      <c r="C315" t="s">
        <v>40</v>
      </c>
    </row>
    <row r="316" spans="1:3" x14ac:dyDescent="0.3">
      <c r="A316" t="s">
        <v>139</v>
      </c>
      <c r="B316">
        <v>8904223818942</v>
      </c>
      <c r="C316" t="s">
        <v>40</v>
      </c>
    </row>
    <row r="317" spans="1:3" x14ac:dyDescent="0.3">
      <c r="A317" t="s">
        <v>139</v>
      </c>
      <c r="B317">
        <v>8904223818850</v>
      </c>
      <c r="C317" t="s">
        <v>40</v>
      </c>
    </row>
    <row r="318" spans="1:3" x14ac:dyDescent="0.3">
      <c r="A318" t="s">
        <v>140</v>
      </c>
      <c r="B318">
        <v>8904223819499</v>
      </c>
      <c r="C318" t="s">
        <v>41</v>
      </c>
    </row>
    <row r="319" spans="1:3" x14ac:dyDescent="0.3">
      <c r="A319" t="s">
        <v>140</v>
      </c>
      <c r="B319">
        <v>8904223819499</v>
      </c>
      <c r="C319" t="s">
        <v>41</v>
      </c>
    </row>
    <row r="320" spans="1:3" x14ac:dyDescent="0.3">
      <c r="A320" t="s">
        <v>141</v>
      </c>
      <c r="B320">
        <v>8904223818706</v>
      </c>
      <c r="C320" t="s">
        <v>40</v>
      </c>
    </row>
    <row r="321" spans="1:3" x14ac:dyDescent="0.3">
      <c r="A321" t="s">
        <v>141</v>
      </c>
      <c r="B321">
        <v>8904223818942</v>
      </c>
      <c r="C321" t="s">
        <v>40</v>
      </c>
    </row>
    <row r="322" spans="1:3" x14ac:dyDescent="0.3">
      <c r="A322" t="s">
        <v>141</v>
      </c>
      <c r="B322">
        <v>8904223818850</v>
      </c>
      <c r="C322" t="s">
        <v>40</v>
      </c>
    </row>
    <row r="323" spans="1:3" x14ac:dyDescent="0.3">
      <c r="A323" t="s">
        <v>142</v>
      </c>
      <c r="B323">
        <v>8904223818706</v>
      </c>
      <c r="C323" t="s">
        <v>40</v>
      </c>
    </row>
    <row r="324" spans="1:3" x14ac:dyDescent="0.3">
      <c r="A324" t="s">
        <v>143</v>
      </c>
      <c r="B324">
        <v>8904223818850</v>
      </c>
      <c r="C324" t="s">
        <v>40</v>
      </c>
    </row>
    <row r="325" spans="1:3" x14ac:dyDescent="0.3">
      <c r="A325" t="s">
        <v>143</v>
      </c>
      <c r="B325">
        <v>8904223818683</v>
      </c>
      <c r="C325" t="s">
        <v>40</v>
      </c>
    </row>
    <row r="326" spans="1:3" x14ac:dyDescent="0.3">
      <c r="A326" t="s">
        <v>144</v>
      </c>
      <c r="B326">
        <v>8904223818706</v>
      </c>
      <c r="C326" t="s">
        <v>40</v>
      </c>
    </row>
    <row r="327" spans="1:3" x14ac:dyDescent="0.3">
      <c r="A327" t="s">
        <v>144</v>
      </c>
      <c r="B327">
        <v>8904223818638</v>
      </c>
      <c r="C327" t="s">
        <v>41</v>
      </c>
    </row>
    <row r="328" spans="1:3" x14ac:dyDescent="0.3">
      <c r="A328" t="s">
        <v>144</v>
      </c>
      <c r="B328">
        <v>8904223819505</v>
      </c>
      <c r="C328" t="s">
        <v>40</v>
      </c>
    </row>
    <row r="329" spans="1:3" x14ac:dyDescent="0.3">
      <c r="A329" t="s">
        <v>145</v>
      </c>
      <c r="B329">
        <v>8904223819512</v>
      </c>
      <c r="C329" t="s">
        <v>43</v>
      </c>
    </row>
    <row r="330" spans="1:3" x14ac:dyDescent="0.3">
      <c r="A330" t="s">
        <v>146</v>
      </c>
      <c r="B330">
        <v>8904223818706</v>
      </c>
      <c r="C330" t="s">
        <v>40</v>
      </c>
    </row>
    <row r="331" spans="1:3" x14ac:dyDescent="0.3">
      <c r="A331" t="s">
        <v>146</v>
      </c>
      <c r="B331">
        <v>8904223818942</v>
      </c>
      <c r="C331" t="s">
        <v>40</v>
      </c>
    </row>
    <row r="332" spans="1:3" x14ac:dyDescent="0.3">
      <c r="A332" t="s">
        <v>146</v>
      </c>
      <c r="B332">
        <v>8904223818850</v>
      </c>
      <c r="C332" t="s">
        <v>40</v>
      </c>
    </row>
    <row r="333" spans="1:3" x14ac:dyDescent="0.3">
      <c r="A333" t="s">
        <v>147</v>
      </c>
      <c r="B333">
        <v>8904223819031</v>
      </c>
      <c r="C333" t="s">
        <v>40</v>
      </c>
    </row>
    <row r="334" spans="1:3" x14ac:dyDescent="0.3">
      <c r="A334" t="s">
        <v>147</v>
      </c>
      <c r="B334">
        <v>8904223818430</v>
      </c>
      <c r="C334" t="s">
        <v>40</v>
      </c>
    </row>
    <row r="335" spans="1:3" x14ac:dyDescent="0.3">
      <c r="A335" t="s">
        <v>147</v>
      </c>
      <c r="B335">
        <v>8904223818850</v>
      </c>
      <c r="C335" t="s">
        <v>40</v>
      </c>
    </row>
    <row r="336" spans="1:3" x14ac:dyDescent="0.3">
      <c r="A336" t="s">
        <v>147</v>
      </c>
      <c r="B336">
        <v>8904223819512</v>
      </c>
      <c r="C336" t="s">
        <v>40</v>
      </c>
    </row>
    <row r="337" spans="1:3" x14ac:dyDescent="0.3">
      <c r="A337" t="s">
        <v>147</v>
      </c>
      <c r="B337">
        <v>8904223819468</v>
      </c>
      <c r="C337" t="s">
        <v>40</v>
      </c>
    </row>
    <row r="338" spans="1:3" x14ac:dyDescent="0.3">
      <c r="A338" t="s">
        <v>148</v>
      </c>
      <c r="B338">
        <v>8904223818706</v>
      </c>
      <c r="C338" t="s">
        <v>40</v>
      </c>
    </row>
    <row r="339" spans="1:3" x14ac:dyDescent="0.3">
      <c r="A339" t="s">
        <v>148</v>
      </c>
      <c r="B339">
        <v>8904223818942</v>
      </c>
      <c r="C339" t="s">
        <v>40</v>
      </c>
    </row>
    <row r="340" spans="1:3" x14ac:dyDescent="0.3">
      <c r="A340" t="s">
        <v>148</v>
      </c>
      <c r="B340">
        <v>8904223818850</v>
      </c>
      <c r="C340" t="s">
        <v>40</v>
      </c>
    </row>
    <row r="341" spans="1:3" x14ac:dyDescent="0.3">
      <c r="A341" t="s">
        <v>149</v>
      </c>
      <c r="B341">
        <v>8904223819468</v>
      </c>
      <c r="C341" t="s">
        <v>40</v>
      </c>
    </row>
    <row r="342" spans="1:3" x14ac:dyDescent="0.3">
      <c r="A342" t="s">
        <v>150</v>
      </c>
      <c r="B342">
        <v>8904223818706</v>
      </c>
      <c r="C342" t="s">
        <v>40</v>
      </c>
    </row>
    <row r="343" spans="1:3" x14ac:dyDescent="0.3">
      <c r="A343" t="s">
        <v>150</v>
      </c>
      <c r="B343">
        <v>8904223818942</v>
      </c>
      <c r="C343" t="s">
        <v>40</v>
      </c>
    </row>
    <row r="344" spans="1:3" x14ac:dyDescent="0.3">
      <c r="A344" t="s">
        <v>150</v>
      </c>
      <c r="B344">
        <v>8904223818850</v>
      </c>
      <c r="C344" t="s">
        <v>40</v>
      </c>
    </row>
    <row r="345" spans="1:3" x14ac:dyDescent="0.3">
      <c r="A345" t="s">
        <v>151</v>
      </c>
      <c r="B345">
        <v>8904223818669</v>
      </c>
      <c r="C345" t="s">
        <v>40</v>
      </c>
    </row>
    <row r="346" spans="1:3" x14ac:dyDescent="0.3">
      <c r="A346" t="s">
        <v>151</v>
      </c>
      <c r="B346">
        <v>8904223818683</v>
      </c>
      <c r="C346" t="s">
        <v>40</v>
      </c>
    </row>
    <row r="347" spans="1:3" x14ac:dyDescent="0.3">
      <c r="A347" t="s">
        <v>151</v>
      </c>
      <c r="B347">
        <v>8904223818935</v>
      </c>
      <c r="C347" t="s">
        <v>40</v>
      </c>
    </row>
    <row r="348" spans="1:3" x14ac:dyDescent="0.3">
      <c r="A348" t="s">
        <v>151</v>
      </c>
      <c r="B348">
        <v>8904223818713</v>
      </c>
      <c r="C348" t="s">
        <v>40</v>
      </c>
    </row>
    <row r="349" spans="1:3" x14ac:dyDescent="0.3">
      <c r="A349" t="s">
        <v>151</v>
      </c>
      <c r="B349">
        <v>8904223819024</v>
      </c>
      <c r="C349" t="s">
        <v>40</v>
      </c>
    </row>
    <row r="350" spans="1:3" x14ac:dyDescent="0.3">
      <c r="A350" t="s">
        <v>151</v>
      </c>
      <c r="B350">
        <v>8904223819123</v>
      </c>
      <c r="C350" t="s">
        <v>40</v>
      </c>
    </row>
    <row r="351" spans="1:3" x14ac:dyDescent="0.3">
      <c r="A351" t="s">
        <v>152</v>
      </c>
      <c r="B351">
        <v>8904223818706</v>
      </c>
      <c r="C351" t="s">
        <v>40</v>
      </c>
    </row>
    <row r="352" spans="1:3" x14ac:dyDescent="0.3">
      <c r="A352" t="s">
        <v>152</v>
      </c>
      <c r="B352">
        <v>8904223818942</v>
      </c>
      <c r="C352" t="s">
        <v>40</v>
      </c>
    </row>
    <row r="353" spans="1:3" x14ac:dyDescent="0.3">
      <c r="A353" t="s">
        <v>152</v>
      </c>
      <c r="B353">
        <v>8904223818850</v>
      </c>
      <c r="C353" t="s">
        <v>40</v>
      </c>
    </row>
    <row r="354" spans="1:3" x14ac:dyDescent="0.3">
      <c r="A354" t="s">
        <v>153</v>
      </c>
      <c r="B354">
        <v>8904223818591</v>
      </c>
      <c r="C354" t="s">
        <v>40</v>
      </c>
    </row>
    <row r="355" spans="1:3" x14ac:dyDescent="0.3">
      <c r="A355" t="s">
        <v>153</v>
      </c>
      <c r="B355">
        <v>8904223816214</v>
      </c>
      <c r="C355" t="s">
        <v>40</v>
      </c>
    </row>
    <row r="356" spans="1:3" x14ac:dyDescent="0.3">
      <c r="A356" t="s">
        <v>153</v>
      </c>
      <c r="B356">
        <v>8904223819024</v>
      </c>
      <c r="C356" t="s">
        <v>40</v>
      </c>
    </row>
    <row r="357" spans="1:3" x14ac:dyDescent="0.3">
      <c r="A357" t="s">
        <v>153</v>
      </c>
      <c r="B357">
        <v>8904223819253</v>
      </c>
      <c r="C357" t="s">
        <v>40</v>
      </c>
    </row>
    <row r="358" spans="1:3" x14ac:dyDescent="0.3">
      <c r="A358" t="s">
        <v>153</v>
      </c>
      <c r="B358">
        <v>8904223815804</v>
      </c>
      <c r="C358" t="s">
        <v>40</v>
      </c>
    </row>
    <row r="359" spans="1:3" x14ac:dyDescent="0.3">
      <c r="A359" t="s">
        <v>153</v>
      </c>
      <c r="B359">
        <v>8904223818577</v>
      </c>
      <c r="C359" t="s">
        <v>40</v>
      </c>
    </row>
    <row r="360" spans="1:3" x14ac:dyDescent="0.3">
      <c r="A360" t="s">
        <v>154</v>
      </c>
      <c r="B360">
        <v>8904223818706</v>
      </c>
      <c r="C360" t="s">
        <v>40</v>
      </c>
    </row>
    <row r="361" spans="1:3" x14ac:dyDescent="0.3">
      <c r="A361" t="s">
        <v>155</v>
      </c>
      <c r="B361">
        <v>8904223818706</v>
      </c>
      <c r="C361" t="s">
        <v>40</v>
      </c>
    </row>
    <row r="362" spans="1:3" x14ac:dyDescent="0.3">
      <c r="A362" t="s">
        <v>155</v>
      </c>
      <c r="B362">
        <v>8904223818942</v>
      </c>
      <c r="C362" t="s">
        <v>40</v>
      </c>
    </row>
    <row r="363" spans="1:3" x14ac:dyDescent="0.3">
      <c r="A363" t="s">
        <v>155</v>
      </c>
      <c r="B363">
        <v>8904223818850</v>
      </c>
      <c r="C363" t="s">
        <v>40</v>
      </c>
    </row>
    <row r="364" spans="1:3" x14ac:dyDescent="0.3">
      <c r="A364" t="s">
        <v>156</v>
      </c>
      <c r="B364">
        <v>8904223818706</v>
      </c>
      <c r="C364" t="s">
        <v>41</v>
      </c>
    </row>
    <row r="365" spans="1:3" x14ac:dyDescent="0.3">
      <c r="A365" t="s">
        <v>156</v>
      </c>
      <c r="B365">
        <v>8904223818942</v>
      </c>
      <c r="C365" t="s">
        <v>41</v>
      </c>
    </row>
    <row r="366" spans="1:3" x14ac:dyDescent="0.3">
      <c r="A366" t="s">
        <v>156</v>
      </c>
      <c r="B366">
        <v>8904223818850</v>
      </c>
      <c r="C366" t="s">
        <v>41</v>
      </c>
    </row>
    <row r="367" spans="1:3" x14ac:dyDescent="0.3">
      <c r="A367" t="s">
        <v>156</v>
      </c>
      <c r="B367">
        <v>8904223818706</v>
      </c>
      <c r="C367" t="s">
        <v>40</v>
      </c>
    </row>
    <row r="368" spans="1:3" x14ac:dyDescent="0.3">
      <c r="A368" t="s">
        <v>156</v>
      </c>
      <c r="B368">
        <v>8904223818942</v>
      </c>
      <c r="C368" t="s">
        <v>40</v>
      </c>
    </row>
    <row r="369" spans="1:3" x14ac:dyDescent="0.3">
      <c r="A369" t="s">
        <v>156</v>
      </c>
      <c r="B369">
        <v>8904223818850</v>
      </c>
      <c r="C369" t="s">
        <v>40</v>
      </c>
    </row>
    <row r="370" spans="1:3" x14ac:dyDescent="0.3">
      <c r="A370" t="s">
        <v>156</v>
      </c>
      <c r="B370">
        <v>8904223818683</v>
      </c>
      <c r="C370" t="s">
        <v>40</v>
      </c>
    </row>
    <row r="371" spans="1:3" x14ac:dyDescent="0.3">
      <c r="A371" t="s">
        <v>157</v>
      </c>
      <c r="B371">
        <v>8904223819284</v>
      </c>
      <c r="C371" t="s">
        <v>40</v>
      </c>
    </row>
    <row r="372" spans="1:3" x14ac:dyDescent="0.3">
      <c r="A372" t="s">
        <v>157</v>
      </c>
      <c r="B372">
        <v>8904223818478</v>
      </c>
      <c r="C372" t="s">
        <v>40</v>
      </c>
    </row>
    <row r="373" spans="1:3" x14ac:dyDescent="0.3">
      <c r="A373" t="s">
        <v>158</v>
      </c>
      <c r="B373">
        <v>8904223818706</v>
      </c>
      <c r="C373" t="s">
        <v>40</v>
      </c>
    </row>
    <row r="374" spans="1:3" x14ac:dyDescent="0.3">
      <c r="A374" t="s">
        <v>158</v>
      </c>
      <c r="B374">
        <v>8904223818942</v>
      </c>
      <c r="C374" t="s">
        <v>40</v>
      </c>
    </row>
    <row r="375" spans="1:3" x14ac:dyDescent="0.3">
      <c r="A375" t="s">
        <v>158</v>
      </c>
      <c r="B375">
        <v>8904223818850</v>
      </c>
      <c r="C375" t="s">
        <v>40</v>
      </c>
    </row>
    <row r="376" spans="1:3" x14ac:dyDescent="0.3">
      <c r="A376" t="s">
        <v>159</v>
      </c>
      <c r="B376">
        <v>8904223819437</v>
      </c>
      <c r="C376" t="s">
        <v>41</v>
      </c>
    </row>
    <row r="377" spans="1:3" x14ac:dyDescent="0.3">
      <c r="A377" t="s">
        <v>159</v>
      </c>
      <c r="B377">
        <v>8904223819352</v>
      </c>
      <c r="C377" t="s">
        <v>40</v>
      </c>
    </row>
    <row r="378" spans="1:3" x14ac:dyDescent="0.3">
      <c r="A378" t="s">
        <v>159</v>
      </c>
      <c r="B378">
        <v>8904223819024</v>
      </c>
      <c r="C378" t="s">
        <v>47</v>
      </c>
    </row>
    <row r="379" spans="1:3" x14ac:dyDescent="0.3">
      <c r="A379" t="s">
        <v>159</v>
      </c>
      <c r="B379">
        <v>8904223818874</v>
      </c>
      <c r="C379" t="s">
        <v>40</v>
      </c>
    </row>
    <row r="380" spans="1:3" x14ac:dyDescent="0.3">
      <c r="A380" t="s">
        <v>160</v>
      </c>
      <c r="B380">
        <v>8904223818706</v>
      </c>
      <c r="C380" t="s">
        <v>40</v>
      </c>
    </row>
    <row r="381" spans="1:3" x14ac:dyDescent="0.3">
      <c r="A381" t="s">
        <v>160</v>
      </c>
      <c r="B381">
        <v>8904223818942</v>
      </c>
      <c r="C381" t="s">
        <v>40</v>
      </c>
    </row>
    <row r="382" spans="1:3" x14ac:dyDescent="0.3">
      <c r="A382" t="s">
        <v>160</v>
      </c>
      <c r="B382">
        <v>8904223818850</v>
      </c>
      <c r="C382" t="s">
        <v>40</v>
      </c>
    </row>
    <row r="383" spans="1:3" x14ac:dyDescent="0.3">
      <c r="A383" t="s">
        <v>161</v>
      </c>
      <c r="B383">
        <v>8904223818706</v>
      </c>
      <c r="C383" t="s">
        <v>40</v>
      </c>
    </row>
    <row r="384" spans="1:3" x14ac:dyDescent="0.3">
      <c r="A384" t="s">
        <v>161</v>
      </c>
      <c r="B384">
        <v>8904223818942</v>
      </c>
      <c r="C384" t="s">
        <v>40</v>
      </c>
    </row>
    <row r="385" spans="1:3" x14ac:dyDescent="0.3">
      <c r="A385" t="s">
        <v>161</v>
      </c>
      <c r="B385">
        <v>8904223818850</v>
      </c>
      <c r="C385" t="s">
        <v>40</v>
      </c>
    </row>
    <row r="386" spans="1:3" x14ac:dyDescent="0.3">
      <c r="A386" t="s">
        <v>162</v>
      </c>
      <c r="B386">
        <v>8904223819017</v>
      </c>
      <c r="C386" t="s">
        <v>40</v>
      </c>
    </row>
    <row r="387" spans="1:3" x14ac:dyDescent="0.3">
      <c r="A387" t="s">
        <v>162</v>
      </c>
      <c r="B387">
        <v>8904223818706</v>
      </c>
      <c r="C387" t="s">
        <v>40</v>
      </c>
    </row>
    <row r="388" spans="1:3" x14ac:dyDescent="0.3">
      <c r="A388" t="s">
        <v>162</v>
      </c>
      <c r="B388">
        <v>8904223818942</v>
      </c>
      <c r="C388" t="s">
        <v>40</v>
      </c>
    </row>
    <row r="389" spans="1:3" x14ac:dyDescent="0.3">
      <c r="A389" t="s">
        <v>162</v>
      </c>
      <c r="B389">
        <v>8904223818850</v>
      </c>
      <c r="C389" t="s">
        <v>40</v>
      </c>
    </row>
    <row r="390" spans="1:3" x14ac:dyDescent="0.3">
      <c r="A390" t="s">
        <v>163</v>
      </c>
      <c r="B390">
        <v>8904223819161</v>
      </c>
      <c r="C390" t="s">
        <v>40</v>
      </c>
    </row>
    <row r="391" spans="1:3" x14ac:dyDescent="0.3">
      <c r="A391" t="s">
        <v>163</v>
      </c>
      <c r="B391">
        <v>8904223819260</v>
      </c>
      <c r="C391" t="s">
        <v>40</v>
      </c>
    </row>
    <row r="392" spans="1:3" x14ac:dyDescent="0.3">
      <c r="A392" t="s">
        <v>164</v>
      </c>
      <c r="B392">
        <v>8904223819161</v>
      </c>
      <c r="C392" t="s">
        <v>40</v>
      </c>
    </row>
    <row r="393" spans="1:3" x14ac:dyDescent="0.3">
      <c r="A393" t="s">
        <v>164</v>
      </c>
      <c r="B393">
        <v>8904223819260</v>
      </c>
      <c r="C393" t="s">
        <v>40</v>
      </c>
    </row>
    <row r="394" spans="1:3" x14ac:dyDescent="0.3">
      <c r="A394" t="s">
        <v>165</v>
      </c>
      <c r="B394">
        <v>8904223818645</v>
      </c>
      <c r="C394" t="s">
        <v>128</v>
      </c>
    </row>
    <row r="395" spans="1:3" x14ac:dyDescent="0.3">
      <c r="A395" t="s">
        <v>165</v>
      </c>
      <c r="B395">
        <v>8904223819147</v>
      </c>
      <c r="C395" t="s">
        <v>41</v>
      </c>
    </row>
    <row r="396" spans="1:3" x14ac:dyDescent="0.3">
      <c r="A396" t="s">
        <v>166</v>
      </c>
      <c r="B396">
        <v>8904223818706</v>
      </c>
      <c r="C396" t="s">
        <v>40</v>
      </c>
    </row>
    <row r="397" spans="1:3" x14ac:dyDescent="0.3">
      <c r="A397" t="s">
        <v>166</v>
      </c>
      <c r="B397">
        <v>8904223818942</v>
      </c>
      <c r="C397" t="s">
        <v>40</v>
      </c>
    </row>
    <row r="398" spans="1:3" x14ac:dyDescent="0.3">
      <c r="A398" t="s">
        <v>166</v>
      </c>
      <c r="B398">
        <v>8904223818850</v>
      </c>
      <c r="C398" t="s">
        <v>40</v>
      </c>
    </row>
    <row r="399" spans="1:3" x14ac:dyDescent="0.3">
      <c r="A399" t="s">
        <v>167</v>
      </c>
      <c r="B399">
        <v>8904223818850</v>
      </c>
      <c r="C399" t="s">
        <v>41</v>
      </c>
    </row>
    <row r="400" spans="1:3" x14ac:dyDescent="0.3">
      <c r="A400" t="s">
        <v>168</v>
      </c>
      <c r="B400">
        <v>8904223816214</v>
      </c>
      <c r="C400" t="s">
        <v>40</v>
      </c>
    </row>
    <row r="401" spans="1:3" x14ac:dyDescent="0.3">
      <c r="A401" t="s">
        <v>168</v>
      </c>
      <c r="B401">
        <v>8904223818874</v>
      </c>
      <c r="C40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0BD2-14CB-436A-9FD0-519FF401B134}">
  <dimension ref="A1:B67"/>
  <sheetViews>
    <sheetView workbookViewId="0">
      <selection activeCell="H12" sqref="H12"/>
    </sheetView>
  </sheetViews>
  <sheetFormatPr defaultRowHeight="14.4" x14ac:dyDescent="0.3"/>
  <cols>
    <col min="1" max="1" width="16.6640625" bestFit="1" customWidth="1"/>
    <col min="2" max="2" width="9.21875" style="12" bestFit="1" customWidth="1"/>
  </cols>
  <sheetData>
    <row r="1" spans="1:2" x14ac:dyDescent="0.3">
      <c r="A1" t="s">
        <v>1</v>
      </c>
      <c r="B1" s="12" t="s">
        <v>14</v>
      </c>
    </row>
    <row r="2" spans="1:2" x14ac:dyDescent="0.3">
      <c r="A2">
        <v>8904223815682</v>
      </c>
      <c r="B2" s="12">
        <v>210</v>
      </c>
    </row>
    <row r="3" spans="1:2" x14ac:dyDescent="0.3">
      <c r="A3">
        <v>8904223815859</v>
      </c>
      <c r="B3" s="12">
        <v>165</v>
      </c>
    </row>
    <row r="4" spans="1:2" x14ac:dyDescent="0.3">
      <c r="A4">
        <v>8904223815866</v>
      </c>
      <c r="B4" s="12">
        <v>113</v>
      </c>
    </row>
    <row r="5" spans="1:2" x14ac:dyDescent="0.3">
      <c r="A5">
        <v>8904223815873</v>
      </c>
      <c r="B5" s="12">
        <v>65</v>
      </c>
    </row>
    <row r="6" spans="1:2" x14ac:dyDescent="0.3">
      <c r="A6">
        <v>8904223816214</v>
      </c>
      <c r="B6" s="12">
        <v>120</v>
      </c>
    </row>
    <row r="7" spans="1:2" x14ac:dyDescent="0.3">
      <c r="A7">
        <v>8904223816665</v>
      </c>
      <c r="B7" s="12">
        <v>102</v>
      </c>
    </row>
    <row r="8" spans="1:2" x14ac:dyDescent="0.3">
      <c r="A8">
        <v>8904223817273</v>
      </c>
      <c r="B8" s="12">
        <v>65</v>
      </c>
    </row>
    <row r="9" spans="1:2" x14ac:dyDescent="0.3">
      <c r="A9">
        <v>8904223817334</v>
      </c>
      <c r="B9" s="12">
        <v>170</v>
      </c>
    </row>
    <row r="10" spans="1:2" x14ac:dyDescent="0.3">
      <c r="A10">
        <v>8904223817501</v>
      </c>
      <c r="B10" s="12">
        <v>350</v>
      </c>
    </row>
    <row r="11" spans="1:2" x14ac:dyDescent="0.3">
      <c r="A11">
        <v>8904223818430</v>
      </c>
      <c r="B11" s="12">
        <v>165</v>
      </c>
    </row>
    <row r="12" spans="1:2" x14ac:dyDescent="0.3">
      <c r="A12">
        <v>8904223818478</v>
      </c>
      <c r="B12" s="12">
        <v>350</v>
      </c>
    </row>
    <row r="13" spans="1:2" x14ac:dyDescent="0.3">
      <c r="A13">
        <v>8904223818553</v>
      </c>
      <c r="B13" s="12">
        <v>115</v>
      </c>
    </row>
    <row r="14" spans="1:2" x14ac:dyDescent="0.3">
      <c r="A14">
        <v>8904223818577</v>
      </c>
      <c r="B14" s="12">
        <v>150</v>
      </c>
    </row>
    <row r="15" spans="1:2" x14ac:dyDescent="0.3">
      <c r="A15">
        <v>8904223818591</v>
      </c>
      <c r="B15" s="12">
        <v>120</v>
      </c>
    </row>
    <row r="16" spans="1:2" x14ac:dyDescent="0.3">
      <c r="A16">
        <v>8904223818614</v>
      </c>
      <c r="B16" s="12">
        <v>65</v>
      </c>
    </row>
    <row r="17" spans="1:2" x14ac:dyDescent="0.3">
      <c r="A17">
        <v>8904223818638</v>
      </c>
      <c r="B17" s="12">
        <v>137</v>
      </c>
    </row>
    <row r="18" spans="1:2" x14ac:dyDescent="0.3">
      <c r="A18">
        <v>8904223818645</v>
      </c>
      <c r="B18" s="12">
        <v>137</v>
      </c>
    </row>
    <row r="19" spans="1:2" x14ac:dyDescent="0.3">
      <c r="A19">
        <v>8904223818669</v>
      </c>
      <c r="B19" s="12">
        <v>240</v>
      </c>
    </row>
    <row r="20" spans="1:2" x14ac:dyDescent="0.3">
      <c r="A20">
        <v>8904223818683</v>
      </c>
      <c r="B20" s="12">
        <v>121</v>
      </c>
    </row>
    <row r="21" spans="1:2" x14ac:dyDescent="0.3">
      <c r="A21">
        <v>8904223818706</v>
      </c>
      <c r="B21" s="12">
        <v>127</v>
      </c>
    </row>
    <row r="22" spans="1:2" x14ac:dyDescent="0.3">
      <c r="A22">
        <v>8904223818713</v>
      </c>
      <c r="B22" s="12">
        <v>120</v>
      </c>
    </row>
    <row r="23" spans="1:2" x14ac:dyDescent="0.3">
      <c r="A23">
        <v>8904223815804</v>
      </c>
      <c r="B23" s="12">
        <v>160</v>
      </c>
    </row>
    <row r="24" spans="1:2" x14ac:dyDescent="0.3">
      <c r="A24">
        <v>8904223818454</v>
      </c>
      <c r="B24" s="12">
        <v>232</v>
      </c>
    </row>
    <row r="25" spans="1:2" x14ac:dyDescent="0.3">
      <c r="A25">
        <v>8904223818751</v>
      </c>
      <c r="B25" s="12">
        <v>113</v>
      </c>
    </row>
    <row r="26" spans="1:2" x14ac:dyDescent="0.3">
      <c r="A26">
        <v>8904223818850</v>
      </c>
      <c r="B26" s="12">
        <v>240</v>
      </c>
    </row>
    <row r="27" spans="1:2" x14ac:dyDescent="0.3">
      <c r="A27">
        <v>8904223818935</v>
      </c>
      <c r="B27" s="12">
        <v>120</v>
      </c>
    </row>
    <row r="28" spans="1:2" x14ac:dyDescent="0.3">
      <c r="A28">
        <v>8904223818874</v>
      </c>
      <c r="B28" s="12">
        <v>100</v>
      </c>
    </row>
    <row r="29" spans="1:2" x14ac:dyDescent="0.3">
      <c r="A29">
        <v>8904223818997</v>
      </c>
      <c r="B29" s="12">
        <v>490</v>
      </c>
    </row>
    <row r="30" spans="1:2" x14ac:dyDescent="0.3">
      <c r="A30">
        <v>8904223818942</v>
      </c>
      <c r="B30" s="12">
        <v>133</v>
      </c>
    </row>
    <row r="31" spans="1:2" x14ac:dyDescent="0.3">
      <c r="A31">
        <v>8904223819024</v>
      </c>
      <c r="B31" s="12">
        <v>112</v>
      </c>
    </row>
    <row r="32" spans="1:2" x14ac:dyDescent="0.3">
      <c r="A32">
        <v>8904223819031</v>
      </c>
      <c r="B32" s="12">
        <v>112</v>
      </c>
    </row>
    <row r="33" spans="1:2" x14ac:dyDescent="0.3">
      <c r="A33">
        <v>8904223818980</v>
      </c>
      <c r="B33" s="12">
        <v>110</v>
      </c>
    </row>
    <row r="34" spans="1:2" x14ac:dyDescent="0.3">
      <c r="A34">
        <v>8904223819017</v>
      </c>
      <c r="B34" s="12">
        <v>115</v>
      </c>
    </row>
    <row r="35" spans="1:2" x14ac:dyDescent="0.3">
      <c r="A35">
        <v>8904223819093</v>
      </c>
      <c r="B35" s="12">
        <v>150</v>
      </c>
    </row>
    <row r="36" spans="1:2" x14ac:dyDescent="0.3">
      <c r="A36">
        <v>8904223819109</v>
      </c>
      <c r="B36" s="12">
        <v>100</v>
      </c>
    </row>
    <row r="37" spans="1:2" x14ac:dyDescent="0.3">
      <c r="A37">
        <v>8904223819116</v>
      </c>
      <c r="B37" s="12">
        <v>30</v>
      </c>
    </row>
    <row r="38" spans="1:2" x14ac:dyDescent="0.3">
      <c r="A38">
        <v>8904223819161</v>
      </c>
      <c r="B38" s="12">
        <v>115</v>
      </c>
    </row>
    <row r="39" spans="1:2" x14ac:dyDescent="0.3">
      <c r="A39">
        <v>8904223819147</v>
      </c>
      <c r="B39" s="12">
        <v>240</v>
      </c>
    </row>
    <row r="40" spans="1:2" x14ac:dyDescent="0.3">
      <c r="A40">
        <v>8904223819130</v>
      </c>
      <c r="B40" s="12">
        <v>350</v>
      </c>
    </row>
    <row r="41" spans="1:2" x14ac:dyDescent="0.3">
      <c r="A41">
        <v>8904223818881</v>
      </c>
      <c r="B41" s="12">
        <v>140</v>
      </c>
    </row>
    <row r="42" spans="1:2" x14ac:dyDescent="0.3">
      <c r="A42">
        <v>8904223818898</v>
      </c>
      <c r="B42" s="12">
        <v>140</v>
      </c>
    </row>
    <row r="43" spans="1:2" x14ac:dyDescent="0.3">
      <c r="A43">
        <v>8904223819277</v>
      </c>
      <c r="B43" s="12">
        <v>350</v>
      </c>
    </row>
    <row r="44" spans="1:2" x14ac:dyDescent="0.3">
      <c r="A44">
        <v>8904223819284</v>
      </c>
      <c r="B44" s="12">
        <v>350</v>
      </c>
    </row>
    <row r="45" spans="1:2" x14ac:dyDescent="0.3">
      <c r="A45">
        <v>8904223819345</v>
      </c>
      <c r="B45" s="12">
        <v>165</v>
      </c>
    </row>
    <row r="46" spans="1:2" x14ac:dyDescent="0.3">
      <c r="A46">
        <v>8904223819352</v>
      </c>
      <c r="B46" s="12">
        <v>165</v>
      </c>
    </row>
    <row r="47" spans="1:2" x14ac:dyDescent="0.3">
      <c r="A47">
        <v>8904223819239</v>
      </c>
      <c r="B47" s="12">
        <v>290</v>
      </c>
    </row>
    <row r="48" spans="1:2" x14ac:dyDescent="0.3">
      <c r="A48">
        <v>8904223819246</v>
      </c>
      <c r="B48" s="12">
        <v>290</v>
      </c>
    </row>
    <row r="49" spans="1:2" x14ac:dyDescent="0.3">
      <c r="A49">
        <v>8904223819253</v>
      </c>
      <c r="B49" s="12">
        <v>290</v>
      </c>
    </row>
    <row r="50" spans="1:2" x14ac:dyDescent="0.3">
      <c r="A50">
        <v>8904223819291</v>
      </c>
      <c r="B50" s="12">
        <v>112</v>
      </c>
    </row>
    <row r="51" spans="1:2" x14ac:dyDescent="0.3">
      <c r="A51">
        <v>8904223819437</v>
      </c>
      <c r="B51" s="12">
        <v>552</v>
      </c>
    </row>
    <row r="52" spans="1:2" x14ac:dyDescent="0.3">
      <c r="A52" t="s">
        <v>7</v>
      </c>
      <c r="B52" s="12">
        <v>500</v>
      </c>
    </row>
    <row r="53" spans="1:2" x14ac:dyDescent="0.3">
      <c r="A53" t="s">
        <v>6</v>
      </c>
      <c r="B53" s="12">
        <v>500</v>
      </c>
    </row>
    <row r="54" spans="1:2" x14ac:dyDescent="0.3">
      <c r="A54" t="s">
        <v>3</v>
      </c>
      <c r="B54" s="12">
        <v>500</v>
      </c>
    </row>
    <row r="55" spans="1:2" x14ac:dyDescent="0.3">
      <c r="A55">
        <v>8904223819369</v>
      </c>
      <c r="B55" s="12">
        <v>170</v>
      </c>
    </row>
    <row r="56" spans="1:2" x14ac:dyDescent="0.3">
      <c r="A56" t="s">
        <v>5</v>
      </c>
      <c r="B56" s="12">
        <v>500</v>
      </c>
    </row>
    <row r="57" spans="1:2" x14ac:dyDescent="0.3">
      <c r="A57">
        <v>8904223819123</v>
      </c>
      <c r="B57" s="12">
        <v>250</v>
      </c>
    </row>
    <row r="58" spans="1:2" x14ac:dyDescent="0.3">
      <c r="A58">
        <v>8904223819468</v>
      </c>
      <c r="B58" s="12">
        <v>240</v>
      </c>
    </row>
    <row r="59" spans="1:2" x14ac:dyDescent="0.3">
      <c r="A59">
        <v>8904223819260</v>
      </c>
      <c r="B59" s="12">
        <v>130</v>
      </c>
    </row>
    <row r="60" spans="1:2" x14ac:dyDescent="0.3">
      <c r="A60">
        <v>8904223819321</v>
      </c>
      <c r="B60" s="12">
        <v>600</v>
      </c>
    </row>
    <row r="61" spans="1:2" x14ac:dyDescent="0.3">
      <c r="A61">
        <v>8904223819338</v>
      </c>
      <c r="B61" s="12">
        <v>600</v>
      </c>
    </row>
    <row r="62" spans="1:2" x14ac:dyDescent="0.3">
      <c r="A62">
        <v>8904223819505</v>
      </c>
      <c r="B62" s="12">
        <v>210</v>
      </c>
    </row>
    <row r="63" spans="1:2" x14ac:dyDescent="0.3">
      <c r="A63">
        <v>8904223819499</v>
      </c>
      <c r="B63" s="12">
        <v>210</v>
      </c>
    </row>
    <row r="64" spans="1:2" x14ac:dyDescent="0.3">
      <c r="A64">
        <v>8904223819512</v>
      </c>
      <c r="B64" s="12">
        <v>210</v>
      </c>
    </row>
    <row r="65" spans="1:2" x14ac:dyDescent="0.3">
      <c r="A65">
        <v>8904223819543</v>
      </c>
      <c r="B65" s="12">
        <v>300</v>
      </c>
    </row>
    <row r="66" spans="1:2" x14ac:dyDescent="0.3">
      <c r="A66" t="s">
        <v>4</v>
      </c>
      <c r="B66" s="12">
        <v>10</v>
      </c>
    </row>
    <row r="67" spans="1:2" x14ac:dyDescent="0.3">
      <c r="B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6A4-0B19-465A-8654-3148E8233674}">
  <dimension ref="A1:D125"/>
  <sheetViews>
    <sheetView workbookViewId="0">
      <selection activeCell="I9" sqref="I9"/>
    </sheetView>
  </sheetViews>
  <sheetFormatPr defaultRowHeight="14.4" x14ac:dyDescent="0.3"/>
  <cols>
    <col min="1" max="1" width="17.44140625" style="12" bestFit="1" customWidth="1"/>
    <col min="2" max="2" width="15.88671875" style="12" bestFit="1" customWidth="1"/>
    <col min="3" max="3" width="5" style="13" bestFit="1" customWidth="1"/>
    <col min="4" max="4" width="10.88671875" bestFit="1" customWidth="1"/>
  </cols>
  <sheetData>
    <row r="1" spans="1:4" x14ac:dyDescent="0.3">
      <c r="A1" s="12" t="s">
        <v>8</v>
      </c>
      <c r="B1" s="12" t="s">
        <v>9</v>
      </c>
      <c r="C1" s="13" t="s">
        <v>10</v>
      </c>
      <c r="D1" t="s">
        <v>32</v>
      </c>
    </row>
    <row r="2" spans="1:4" x14ac:dyDescent="0.3">
      <c r="A2" s="12">
        <v>121003</v>
      </c>
      <c r="B2" s="12">
        <v>507101</v>
      </c>
      <c r="C2" s="13" t="s">
        <v>11</v>
      </c>
      <c r="D2">
        <f>IF(C2="d",' Couriers - zone '!$C$5+' Couriers - zone '!$E$5,IF(C2="a",' Couriers - zone '!$C$2+' Couriers - zone '!$E$2,IF(C2="b",' Couriers - zone '!$C$3+' Couriers - zone '!$E$3,IF(C2="c",' Couriers - zone '!$C$4+' Couriers - zone '!$E$4,' Couriers - zone '!$C$6+' Couriers - zone '!$E$6))))</f>
        <v>86.699999999999989</v>
      </c>
    </row>
    <row r="3" spans="1:4" x14ac:dyDescent="0.3">
      <c r="A3" s="12">
        <v>121003</v>
      </c>
      <c r="B3" s="12">
        <v>486886</v>
      </c>
      <c r="C3" s="13" t="s">
        <v>11</v>
      </c>
      <c r="D3">
        <f>IF(C3="d",' Couriers - zone '!$C$5+' Couriers - zone '!$E$5,IF(C3="a",' Couriers - zone '!$C$2+' Couriers - zone '!$E$2,IF(C3="b",' Couriers - zone '!$C$3+' Couriers - zone '!$E$3,IF(C3="c",' Couriers - zone '!$C$4+' Couriers - zone '!$E$4,' Couriers - zone '!$C$6+' Couriers - zone '!$E$6))))</f>
        <v>86.699999999999989</v>
      </c>
    </row>
    <row r="4" spans="1:4" x14ac:dyDescent="0.3">
      <c r="A4" s="12">
        <v>121003</v>
      </c>
      <c r="B4" s="12">
        <v>532484</v>
      </c>
      <c r="C4" s="13" t="s">
        <v>11</v>
      </c>
      <c r="D4">
        <f>IF(C4="d",' Couriers - zone '!$C$5+' Couriers - zone '!$E$5,IF(C4="a",' Couriers - zone '!$C$2+' Couriers - zone '!$E$2,IF(C4="b",' Couriers - zone '!$C$3+' Couriers - zone '!$E$3,IF(C4="c",' Couriers - zone '!$C$4+' Couriers - zone '!$E$4,' Couriers - zone '!$C$6+' Couriers - zone '!$E$6))))</f>
        <v>86.699999999999989</v>
      </c>
    </row>
    <row r="5" spans="1:4" x14ac:dyDescent="0.3">
      <c r="A5" s="12">
        <v>121003</v>
      </c>
      <c r="B5" s="12">
        <v>143001</v>
      </c>
      <c r="C5" s="13" t="s">
        <v>12</v>
      </c>
      <c r="D5">
        <f>IF(C5="d",' Couriers - zone '!$C$5+' Couriers - zone '!$E$5,IF(C5="a",' Couriers - zone '!$C$2+' Couriers - zone '!$E$2,IF(C5="b",' Couriers - zone '!$C$3+' Couriers - zone '!$E$3,IF(C5="c",' Couriers - zone '!$C$4+' Couriers - zone '!$E$4,' Couriers - zone '!$C$6+' Couriers - zone '!$E$6))))</f>
        <v>53.5</v>
      </c>
    </row>
    <row r="6" spans="1:4" x14ac:dyDescent="0.3">
      <c r="A6" s="12">
        <v>121003</v>
      </c>
      <c r="B6" s="12">
        <v>515591</v>
      </c>
      <c r="C6" s="13" t="s">
        <v>11</v>
      </c>
      <c r="D6">
        <f>IF(C6="d",' Couriers - zone '!$C$5+' Couriers - zone '!$E$5,IF(C6="a",' Couriers - zone '!$C$2+' Couriers - zone '!$E$2,IF(C6="b",' Couriers - zone '!$C$3+' Couriers - zone '!$E$3,IF(C6="c",' Couriers - zone '!$C$4+' Couriers - zone '!$E$4,' Couriers - zone '!$C$6+' Couriers - zone '!$E$6))))</f>
        <v>86.699999999999989</v>
      </c>
    </row>
    <row r="7" spans="1:4" x14ac:dyDescent="0.3">
      <c r="A7" s="12">
        <v>121003</v>
      </c>
      <c r="B7" s="12">
        <v>326502</v>
      </c>
      <c r="C7" s="13" t="s">
        <v>11</v>
      </c>
      <c r="D7">
        <f>IF(C7="d",' Couriers - zone '!$C$5+' Couriers - zone '!$E$5,IF(C7="a",' Couriers - zone '!$C$2+' Couriers - zone '!$E$2,IF(C7="b",' Couriers - zone '!$C$3+' Couriers - zone '!$E$3,IF(C7="c",' Couriers - zone '!$C$4+' Couriers - zone '!$E$4,' Couriers - zone '!$C$6+' Couriers - zone '!$E$6))))</f>
        <v>86.699999999999989</v>
      </c>
    </row>
    <row r="8" spans="1:4" x14ac:dyDescent="0.3">
      <c r="A8" s="12">
        <v>121003</v>
      </c>
      <c r="B8" s="12">
        <v>208019</v>
      </c>
      <c r="C8" s="13" t="s">
        <v>12</v>
      </c>
      <c r="D8">
        <f>IF(C8="d",' Couriers - zone '!$C$5+' Couriers - zone '!$E$5,IF(C8="a",' Couriers - zone '!$C$2+' Couriers - zone '!$E$2,IF(C8="b",' Couriers - zone '!$C$3+' Couriers - zone '!$E$3,IF(C8="c",' Couriers - zone '!$C$4+' Couriers - zone '!$E$4,' Couriers - zone '!$C$6+' Couriers - zone '!$E$6))))</f>
        <v>53.5</v>
      </c>
    </row>
    <row r="9" spans="1:4" x14ac:dyDescent="0.3">
      <c r="A9" s="12">
        <v>121003</v>
      </c>
      <c r="B9" s="12">
        <v>140301</v>
      </c>
      <c r="C9" s="13" t="s">
        <v>12</v>
      </c>
      <c r="D9">
        <f>IF(C9="d",' Couriers - zone '!$C$5+' Couriers - zone '!$E$5,IF(C9="a",' Couriers - zone '!$C$2+' Couriers - zone '!$E$2,IF(C9="b",' Couriers - zone '!$C$3+' Couriers - zone '!$E$3,IF(C9="c",' Couriers - zone '!$C$4+' Couriers - zone '!$E$4,' Couriers - zone '!$C$6+' Couriers - zone '!$E$6))))</f>
        <v>53.5</v>
      </c>
    </row>
    <row r="10" spans="1:4" x14ac:dyDescent="0.3">
      <c r="A10" s="12">
        <v>121003</v>
      </c>
      <c r="B10" s="12">
        <v>396001</v>
      </c>
      <c r="C10" s="13" t="s">
        <v>11</v>
      </c>
      <c r="D10">
        <f>IF(C10="d",' Couriers - zone '!$C$5+' Couriers - zone '!$E$5,IF(C10="a",' Couriers - zone '!$C$2+' Couriers - zone '!$E$2,IF(C10="b",' Couriers - zone '!$C$3+' Couriers - zone '!$E$3,IF(C10="c",' Couriers - zone '!$C$4+' Couriers - zone '!$E$4,' Couriers - zone '!$C$6+' Couriers - zone '!$E$6))))</f>
        <v>86.699999999999989</v>
      </c>
    </row>
    <row r="11" spans="1:4" x14ac:dyDescent="0.3">
      <c r="A11" s="12">
        <v>121003</v>
      </c>
      <c r="B11" s="12">
        <v>711106</v>
      </c>
      <c r="C11" s="13" t="s">
        <v>11</v>
      </c>
      <c r="D11">
        <f>IF(C11="d",' Couriers - zone '!$C$5+' Couriers - zone '!$E$5,IF(C11="a",' Couriers - zone '!$C$2+' Couriers - zone '!$E$2,IF(C11="b",' Couriers - zone '!$C$3+' Couriers - zone '!$E$3,IF(C11="c",' Couriers - zone '!$C$4+' Couriers - zone '!$E$4,' Couriers - zone '!$C$6+' Couriers - zone '!$E$6))))</f>
        <v>86.699999999999989</v>
      </c>
    </row>
    <row r="12" spans="1:4" x14ac:dyDescent="0.3">
      <c r="A12" s="12">
        <v>121003</v>
      </c>
      <c r="B12" s="12">
        <v>284001</v>
      </c>
      <c r="C12" s="13" t="s">
        <v>12</v>
      </c>
      <c r="D12">
        <f>IF(C12="d",' Couriers - zone '!$C$5+' Couriers - zone '!$E$5,IF(C12="a",' Couriers - zone '!$C$2+' Couriers - zone '!$E$2,IF(C12="b",' Couriers - zone '!$C$3+' Couriers - zone '!$E$3,IF(C12="c",' Couriers - zone '!$C$4+' Couriers - zone '!$E$4,' Couriers - zone '!$C$6+' Couriers - zone '!$E$6))))</f>
        <v>53.5</v>
      </c>
    </row>
    <row r="13" spans="1:4" x14ac:dyDescent="0.3">
      <c r="A13" s="12">
        <v>121003</v>
      </c>
      <c r="B13" s="12">
        <v>441601</v>
      </c>
      <c r="C13" s="13" t="s">
        <v>11</v>
      </c>
      <c r="D13">
        <f>IF(C13="d",' Couriers - zone '!$C$5+' Couriers - zone '!$E$5,IF(C13="a",' Couriers - zone '!$C$2+' Couriers - zone '!$E$2,IF(C13="b",' Couriers - zone '!$C$3+' Couriers - zone '!$E$3,IF(C13="c",' Couriers - zone '!$C$4+' Couriers - zone '!$E$4,' Couriers - zone '!$C$6+' Couriers - zone '!$E$6))))</f>
        <v>86.699999999999989</v>
      </c>
    </row>
    <row r="14" spans="1:4" x14ac:dyDescent="0.3">
      <c r="A14" s="12">
        <v>121003</v>
      </c>
      <c r="B14" s="12">
        <v>248006</v>
      </c>
      <c r="C14" s="13" t="s">
        <v>12</v>
      </c>
      <c r="D14">
        <f>IF(C14="d",' Couriers - zone '!$C$5+' Couriers - zone '!$E$5,IF(C14="a",' Couriers - zone '!$C$2+' Couriers - zone '!$E$2,IF(C14="b",' Couriers - zone '!$C$3+' Couriers - zone '!$E$3,IF(C14="c",' Couriers - zone '!$C$4+' Couriers - zone '!$E$4,' Couriers - zone '!$C$6+' Couriers - zone '!$E$6))))</f>
        <v>53.5</v>
      </c>
    </row>
    <row r="15" spans="1:4" x14ac:dyDescent="0.3">
      <c r="A15" s="12">
        <v>121003</v>
      </c>
      <c r="B15" s="12">
        <v>485001</v>
      </c>
      <c r="C15" s="13" t="s">
        <v>11</v>
      </c>
      <c r="D15">
        <f>IF(C15="d",' Couriers - zone '!$C$5+' Couriers - zone '!$E$5,IF(C15="a",' Couriers - zone '!$C$2+' Couriers - zone '!$E$2,IF(C15="b",' Couriers - zone '!$C$3+' Couriers - zone '!$E$3,IF(C15="c",' Couriers - zone '!$C$4+' Couriers - zone '!$E$4,' Couriers - zone '!$C$6+' Couriers - zone '!$E$6))))</f>
        <v>86.699999999999989</v>
      </c>
    </row>
    <row r="16" spans="1:4" x14ac:dyDescent="0.3">
      <c r="A16" s="12">
        <v>121003</v>
      </c>
      <c r="B16" s="12">
        <v>845438</v>
      </c>
      <c r="C16" s="13" t="s">
        <v>11</v>
      </c>
      <c r="D16">
        <f>IF(C16="d",' Couriers - zone '!$C$5+' Couriers - zone '!$E$5,IF(C16="a",' Couriers - zone '!$C$2+' Couriers - zone '!$E$2,IF(C16="b",' Couriers - zone '!$C$3+' Couriers - zone '!$E$3,IF(C16="c",' Couriers - zone '!$C$4+' Couriers - zone '!$E$4,' Couriers - zone '!$C$6+' Couriers - zone '!$E$6))))</f>
        <v>86.699999999999989</v>
      </c>
    </row>
    <row r="17" spans="1:4" x14ac:dyDescent="0.3">
      <c r="A17" s="12">
        <v>121003</v>
      </c>
      <c r="B17" s="12">
        <v>463106</v>
      </c>
      <c r="C17" s="13" t="s">
        <v>11</v>
      </c>
      <c r="D17">
        <f>IF(C17="d",' Couriers - zone '!$C$5+' Couriers - zone '!$E$5,IF(C17="a",' Couriers - zone '!$C$2+' Couriers - zone '!$E$2,IF(C17="b",' Couriers - zone '!$C$3+' Couriers - zone '!$E$3,IF(C17="c",' Couriers - zone '!$C$4+' Couriers - zone '!$E$4,' Couriers - zone '!$C$6+' Couriers - zone '!$E$6))))</f>
        <v>86.699999999999989</v>
      </c>
    </row>
    <row r="18" spans="1:4" x14ac:dyDescent="0.3">
      <c r="A18" s="12">
        <v>121003</v>
      </c>
      <c r="B18" s="12">
        <v>140301</v>
      </c>
      <c r="C18" s="13" t="s">
        <v>12</v>
      </c>
      <c r="D18">
        <f>IF(C18="d",' Couriers - zone '!$C$5+' Couriers - zone '!$E$5,IF(C18="a",' Couriers - zone '!$C$2+' Couriers - zone '!$E$2,IF(C18="b",' Couriers - zone '!$C$3+' Couriers - zone '!$E$3,IF(C18="c",' Couriers - zone '!$C$4+' Couriers - zone '!$E$4,' Couriers - zone '!$C$6+' Couriers - zone '!$E$6))))</f>
        <v>53.5</v>
      </c>
    </row>
    <row r="19" spans="1:4" x14ac:dyDescent="0.3">
      <c r="A19" s="12">
        <v>121003</v>
      </c>
      <c r="B19" s="12">
        <v>495671</v>
      </c>
      <c r="C19" s="13" t="s">
        <v>11</v>
      </c>
      <c r="D19">
        <f>IF(C19="d",' Couriers - zone '!$C$5+' Couriers - zone '!$E$5,IF(C19="a",' Couriers - zone '!$C$2+' Couriers - zone '!$E$2,IF(C19="b",' Couriers - zone '!$C$3+' Couriers - zone '!$E$3,IF(C19="c",' Couriers - zone '!$C$4+' Couriers - zone '!$E$4,' Couriers - zone '!$C$6+' Couriers - zone '!$E$6))))</f>
        <v>86.699999999999989</v>
      </c>
    </row>
    <row r="20" spans="1:4" x14ac:dyDescent="0.3">
      <c r="A20" s="12">
        <v>121003</v>
      </c>
      <c r="B20" s="12">
        <v>673002</v>
      </c>
      <c r="C20" s="13" t="s">
        <v>13</v>
      </c>
      <c r="D20">
        <f>IF(C20="d",' Couriers - zone '!$C$5+' Couriers - zone '!$E$5,IF(C20="a",' Couriers - zone '!$C$2+' Couriers - zone '!$E$2,IF(C20="b",' Couriers - zone '!$C$3+' Couriers - zone '!$E$3,IF(C20="c",' Couriers - zone '!$C$4+' Couriers - zone '!$E$4,' Couriers - zone '!$C$6+' Couriers - zone '!$E$6))))</f>
        <v>107.30000000000001</v>
      </c>
    </row>
    <row r="21" spans="1:4" x14ac:dyDescent="0.3">
      <c r="A21" s="12">
        <v>121003</v>
      </c>
      <c r="B21" s="12">
        <v>208002</v>
      </c>
      <c r="C21" s="13" t="s">
        <v>12</v>
      </c>
      <c r="D21">
        <f>IF(C21="d",' Couriers - zone '!$C$5+' Couriers - zone '!$E$5,IF(C21="a",' Couriers - zone '!$C$2+' Couriers - zone '!$E$2,IF(C21="b",' Couriers - zone '!$C$3+' Couriers - zone '!$E$3,IF(C21="c",' Couriers - zone '!$C$4+' Couriers - zone '!$E$4,' Couriers - zone '!$C$6+' Couriers - zone '!$E$6))))</f>
        <v>53.5</v>
      </c>
    </row>
    <row r="22" spans="1:4" x14ac:dyDescent="0.3">
      <c r="A22" s="12">
        <v>121003</v>
      </c>
      <c r="B22" s="12">
        <v>416010</v>
      </c>
      <c r="C22" s="13" t="s">
        <v>11</v>
      </c>
      <c r="D22">
        <f>IF(C22="d",' Couriers - zone '!$C$5+' Couriers - zone '!$E$5,IF(C22="a",' Couriers - zone '!$C$2+' Couriers - zone '!$E$2,IF(C22="b",' Couriers - zone '!$C$3+' Couriers - zone '!$E$3,IF(C22="c",' Couriers - zone '!$C$4+' Couriers - zone '!$E$4,' Couriers - zone '!$C$6+' Couriers - zone '!$E$6))))</f>
        <v>86.699999999999989</v>
      </c>
    </row>
    <row r="23" spans="1:4" x14ac:dyDescent="0.3">
      <c r="A23" s="12">
        <v>121003</v>
      </c>
      <c r="B23" s="12">
        <v>226010</v>
      </c>
      <c r="C23" s="13" t="s">
        <v>12</v>
      </c>
      <c r="D23">
        <f>IF(C23="d",' Couriers - zone '!$C$5+' Couriers - zone '!$E$5,IF(C23="a",' Couriers - zone '!$C$2+' Couriers - zone '!$E$2,IF(C23="b",' Couriers - zone '!$C$3+' Couriers - zone '!$E$3,IF(C23="c",' Couriers - zone '!$C$4+' Couriers - zone '!$E$4,' Couriers - zone '!$C$6+' Couriers - zone '!$E$6))))</f>
        <v>53.5</v>
      </c>
    </row>
    <row r="24" spans="1:4" x14ac:dyDescent="0.3">
      <c r="A24" s="12">
        <v>121003</v>
      </c>
      <c r="B24" s="12">
        <v>400705</v>
      </c>
      <c r="C24" s="13" t="s">
        <v>11</v>
      </c>
      <c r="D24">
        <f>IF(C24="d",' Couriers - zone '!$C$5+' Couriers - zone '!$E$5,IF(C24="a",' Couriers - zone '!$C$2+' Couriers - zone '!$E$2,IF(C24="b",' Couriers - zone '!$C$3+' Couriers - zone '!$E$3,IF(C24="c",' Couriers - zone '!$C$4+' Couriers - zone '!$E$4,' Couriers - zone '!$C$6+' Couriers - zone '!$E$6))))</f>
        <v>86.699999999999989</v>
      </c>
    </row>
    <row r="25" spans="1:4" x14ac:dyDescent="0.3">
      <c r="A25" s="12">
        <v>121003</v>
      </c>
      <c r="B25" s="12">
        <v>262405</v>
      </c>
      <c r="C25" s="13" t="s">
        <v>12</v>
      </c>
      <c r="D25">
        <f>IF(C25="d",' Couriers - zone '!$C$5+' Couriers - zone '!$E$5,IF(C25="a",' Couriers - zone '!$C$2+' Couriers - zone '!$E$2,IF(C25="b",' Couriers - zone '!$C$3+' Couriers - zone '!$E$3,IF(C25="c",' Couriers - zone '!$C$4+' Couriers - zone '!$E$4,' Couriers - zone '!$C$6+' Couriers - zone '!$E$6))))</f>
        <v>53.5</v>
      </c>
    </row>
    <row r="26" spans="1:4" x14ac:dyDescent="0.3">
      <c r="A26" s="12">
        <v>121003</v>
      </c>
      <c r="B26" s="12">
        <v>394210</v>
      </c>
      <c r="C26" s="13" t="s">
        <v>11</v>
      </c>
      <c r="D26">
        <f>IF(C26="d",' Couriers - zone '!$C$5+' Couriers - zone '!$E$5,IF(C26="a",' Couriers - zone '!$C$2+' Couriers - zone '!$E$2,IF(C26="b",' Couriers - zone '!$C$3+' Couriers - zone '!$E$3,IF(C26="c",' Couriers - zone '!$C$4+' Couriers - zone '!$E$4,' Couriers - zone '!$C$6+' Couriers - zone '!$E$6))))</f>
        <v>86.699999999999989</v>
      </c>
    </row>
    <row r="27" spans="1:4" x14ac:dyDescent="0.3">
      <c r="A27" s="12">
        <v>121003</v>
      </c>
      <c r="B27" s="12">
        <v>411014</v>
      </c>
      <c r="C27" s="13" t="s">
        <v>11</v>
      </c>
      <c r="D27">
        <f>IF(C27="d",' Couriers - zone '!$C$5+' Couriers - zone '!$E$5,IF(C27="a",' Couriers - zone '!$C$2+' Couriers - zone '!$E$2,IF(C27="b",' Couriers - zone '!$C$3+' Couriers - zone '!$E$3,IF(C27="c",' Couriers - zone '!$C$4+' Couriers - zone '!$E$4,' Couriers - zone '!$C$6+' Couriers - zone '!$E$6))))</f>
        <v>86.699999999999989</v>
      </c>
    </row>
    <row r="28" spans="1:4" x14ac:dyDescent="0.3">
      <c r="A28" s="12">
        <v>121003</v>
      </c>
      <c r="B28" s="12">
        <v>783301</v>
      </c>
      <c r="C28" s="13" t="s">
        <v>13</v>
      </c>
      <c r="D28">
        <f>IF(C28="d",' Couriers - zone '!$C$5+' Couriers - zone '!$E$5,IF(C28="a",' Couriers - zone '!$C$2+' Couriers - zone '!$E$2,IF(C28="b",' Couriers - zone '!$C$3+' Couriers - zone '!$E$3,IF(C28="c",' Couriers - zone '!$C$4+' Couriers - zone '!$E$4,' Couriers - zone '!$C$6+' Couriers - zone '!$E$6))))</f>
        <v>107.30000000000001</v>
      </c>
    </row>
    <row r="29" spans="1:4" x14ac:dyDescent="0.3">
      <c r="A29" s="12">
        <v>121003</v>
      </c>
      <c r="B29" s="12">
        <v>486661</v>
      </c>
      <c r="C29" s="13" t="s">
        <v>11</v>
      </c>
      <c r="D29">
        <f>IF(C29="d",' Couriers - zone '!$C$5+' Couriers - zone '!$E$5,IF(C29="a",' Couriers - zone '!$C$2+' Couriers - zone '!$E$2,IF(C29="b",' Couriers - zone '!$C$3+' Couriers - zone '!$E$3,IF(C29="c",' Couriers - zone '!$C$4+' Couriers - zone '!$E$4,' Couriers - zone '!$C$6+' Couriers - zone '!$E$6))))</f>
        <v>86.699999999999989</v>
      </c>
    </row>
    <row r="30" spans="1:4" x14ac:dyDescent="0.3">
      <c r="A30" s="12">
        <v>121003</v>
      </c>
      <c r="B30" s="12">
        <v>244001</v>
      </c>
      <c r="C30" s="13" t="s">
        <v>12</v>
      </c>
      <c r="D30">
        <f>IF(C30="d",' Couriers - zone '!$C$5+' Couriers - zone '!$E$5,IF(C30="a",' Couriers - zone '!$C$2+' Couriers - zone '!$E$2,IF(C30="b",' Couriers - zone '!$C$3+' Couriers - zone '!$E$3,IF(C30="c",' Couriers - zone '!$C$4+' Couriers - zone '!$E$4,' Couriers - zone '!$C$6+' Couriers - zone '!$E$6))))</f>
        <v>53.5</v>
      </c>
    </row>
    <row r="31" spans="1:4" x14ac:dyDescent="0.3">
      <c r="A31" s="12">
        <v>121003</v>
      </c>
      <c r="B31" s="12">
        <v>492001</v>
      </c>
      <c r="C31" s="13" t="s">
        <v>11</v>
      </c>
      <c r="D31">
        <f>IF(C31="d",' Couriers - zone '!$C$5+' Couriers - zone '!$E$5,IF(C31="a",' Couriers - zone '!$C$2+' Couriers - zone '!$E$2,IF(C31="b",' Couriers - zone '!$C$3+' Couriers - zone '!$E$3,IF(C31="c",' Couriers - zone '!$C$4+' Couriers - zone '!$E$4,' Couriers - zone '!$C$6+' Couriers - zone '!$E$6))))</f>
        <v>86.699999999999989</v>
      </c>
    </row>
    <row r="32" spans="1:4" x14ac:dyDescent="0.3">
      <c r="A32" s="12">
        <v>121003</v>
      </c>
      <c r="B32" s="12">
        <v>517128</v>
      </c>
      <c r="C32" s="13" t="s">
        <v>11</v>
      </c>
      <c r="D32">
        <f>IF(C32="d",' Couriers - zone '!$C$5+' Couriers - zone '!$E$5,IF(C32="a",' Couriers - zone '!$C$2+' Couriers - zone '!$E$2,IF(C32="b",' Couriers - zone '!$C$3+' Couriers - zone '!$E$3,IF(C32="c",' Couriers - zone '!$C$4+' Couriers - zone '!$E$4,' Couriers - zone '!$C$6+' Couriers - zone '!$E$6))))</f>
        <v>86.699999999999989</v>
      </c>
    </row>
    <row r="33" spans="1:4" x14ac:dyDescent="0.3">
      <c r="A33" s="12">
        <v>121003</v>
      </c>
      <c r="B33" s="12">
        <v>562110</v>
      </c>
      <c r="C33" s="13" t="s">
        <v>11</v>
      </c>
      <c r="D33">
        <f>IF(C33="d",' Couriers - zone '!$C$5+' Couriers - zone '!$E$5,IF(C33="a",' Couriers - zone '!$C$2+' Couriers - zone '!$E$2,IF(C33="b",' Couriers - zone '!$C$3+' Couriers - zone '!$E$3,IF(C33="c",' Couriers - zone '!$C$4+' Couriers - zone '!$E$4,' Couriers - zone '!$C$6+' Couriers - zone '!$E$6))))</f>
        <v>86.699999999999989</v>
      </c>
    </row>
    <row r="34" spans="1:4" x14ac:dyDescent="0.3">
      <c r="A34" s="12">
        <v>121003</v>
      </c>
      <c r="B34" s="12">
        <v>831006</v>
      </c>
      <c r="C34" s="13" t="s">
        <v>11</v>
      </c>
      <c r="D34">
        <f>IF(C34="d",' Couriers - zone '!$C$5+' Couriers - zone '!$E$5,IF(C34="a",' Couriers - zone '!$C$2+' Couriers - zone '!$E$2,IF(C34="b",' Couriers - zone '!$C$3+' Couriers - zone '!$E$3,IF(C34="c",' Couriers - zone '!$C$4+' Couriers - zone '!$E$4,' Couriers - zone '!$C$6+' Couriers - zone '!$E$6))))</f>
        <v>86.699999999999989</v>
      </c>
    </row>
    <row r="35" spans="1:4" x14ac:dyDescent="0.3">
      <c r="A35" s="12">
        <v>121003</v>
      </c>
      <c r="B35" s="12">
        <v>140604</v>
      </c>
      <c r="C35" s="13" t="s">
        <v>12</v>
      </c>
      <c r="D35">
        <f>IF(C35="d",' Couriers - zone '!$C$5+' Couriers - zone '!$E$5,IF(C35="a",' Couriers - zone '!$C$2+' Couriers - zone '!$E$2,IF(C35="b",' Couriers - zone '!$C$3+' Couriers - zone '!$E$3,IF(C35="c",' Couriers - zone '!$C$4+' Couriers - zone '!$E$4,' Couriers - zone '!$C$6+' Couriers - zone '!$E$6))))</f>
        <v>53.5</v>
      </c>
    </row>
    <row r="36" spans="1:4" x14ac:dyDescent="0.3">
      <c r="A36" s="12">
        <v>121003</v>
      </c>
      <c r="B36" s="12">
        <v>723146</v>
      </c>
      <c r="C36" s="13" t="s">
        <v>11</v>
      </c>
      <c r="D36">
        <f>IF(C36="d",' Couriers - zone '!$C$5+' Couriers - zone '!$E$5,IF(C36="a",' Couriers - zone '!$C$2+' Couriers - zone '!$E$2,IF(C36="b",' Couriers - zone '!$C$3+' Couriers - zone '!$E$3,IF(C36="c",' Couriers - zone '!$C$4+' Couriers - zone '!$E$4,' Couriers - zone '!$C$6+' Couriers - zone '!$E$6))))</f>
        <v>86.699999999999989</v>
      </c>
    </row>
    <row r="37" spans="1:4" x14ac:dyDescent="0.3">
      <c r="A37" s="12">
        <v>121003</v>
      </c>
      <c r="B37" s="12">
        <v>421204</v>
      </c>
      <c r="C37" s="13" t="s">
        <v>11</v>
      </c>
      <c r="D37">
        <f>IF(C37="d",' Couriers - zone '!$C$5+' Couriers - zone '!$E$5,IF(C37="a",' Couriers - zone '!$C$2+' Couriers - zone '!$E$2,IF(C37="b",' Couriers - zone '!$C$3+' Couriers - zone '!$E$3,IF(C37="c",' Couriers - zone '!$C$4+' Couriers - zone '!$E$4,' Couriers - zone '!$C$6+' Couriers - zone '!$E$6))))</f>
        <v>86.699999999999989</v>
      </c>
    </row>
    <row r="38" spans="1:4" x14ac:dyDescent="0.3">
      <c r="A38" s="12">
        <v>121003</v>
      </c>
      <c r="B38" s="12">
        <v>263139</v>
      </c>
      <c r="C38" s="13" t="s">
        <v>12</v>
      </c>
      <c r="D38">
        <f>IF(C38="d",' Couriers - zone '!$C$5+' Couriers - zone '!$E$5,IF(C38="a",' Couriers - zone '!$C$2+' Couriers - zone '!$E$2,IF(C38="b",' Couriers - zone '!$C$3+' Couriers - zone '!$E$3,IF(C38="c",' Couriers - zone '!$C$4+' Couriers - zone '!$E$4,' Couriers - zone '!$C$6+' Couriers - zone '!$E$6))))</f>
        <v>53.5</v>
      </c>
    </row>
    <row r="39" spans="1:4" x14ac:dyDescent="0.3">
      <c r="A39" s="12">
        <v>121003</v>
      </c>
      <c r="B39" s="12">
        <v>743263</v>
      </c>
      <c r="C39" s="13" t="s">
        <v>11</v>
      </c>
      <c r="D39">
        <f>IF(C39="d",' Couriers - zone '!$C$5+' Couriers - zone '!$E$5,IF(C39="a",' Couriers - zone '!$C$2+' Couriers - zone '!$E$2,IF(C39="b",' Couriers - zone '!$C$3+' Couriers - zone '!$E$3,IF(C39="c",' Couriers - zone '!$C$4+' Couriers - zone '!$E$4,' Couriers - zone '!$C$6+' Couriers - zone '!$E$6))))</f>
        <v>86.699999999999989</v>
      </c>
    </row>
    <row r="40" spans="1:4" x14ac:dyDescent="0.3">
      <c r="A40" s="12">
        <v>121003</v>
      </c>
      <c r="B40" s="12">
        <v>392150</v>
      </c>
      <c r="C40" s="13" t="s">
        <v>11</v>
      </c>
      <c r="D40">
        <f>IF(C40="d",' Couriers - zone '!$C$5+' Couriers - zone '!$E$5,IF(C40="a",' Couriers - zone '!$C$2+' Couriers - zone '!$E$2,IF(C40="b",' Couriers - zone '!$C$3+' Couriers - zone '!$E$3,IF(C40="c",' Couriers - zone '!$C$4+' Couriers - zone '!$E$4,' Couriers - zone '!$C$6+' Couriers - zone '!$E$6))))</f>
        <v>86.699999999999989</v>
      </c>
    </row>
    <row r="41" spans="1:4" x14ac:dyDescent="0.3">
      <c r="A41" s="12">
        <v>121003</v>
      </c>
      <c r="B41" s="12">
        <v>382830</v>
      </c>
      <c r="C41" s="13" t="s">
        <v>11</v>
      </c>
      <c r="D41">
        <f>IF(C41="d",' Couriers - zone '!$C$5+' Couriers - zone '!$E$5,IF(C41="a",' Couriers - zone '!$C$2+' Couriers - zone '!$E$2,IF(C41="b",' Couriers - zone '!$C$3+' Couriers - zone '!$E$3,IF(C41="c",' Couriers - zone '!$C$4+' Couriers - zone '!$E$4,' Couriers - zone '!$C$6+' Couriers - zone '!$E$6))))</f>
        <v>86.699999999999989</v>
      </c>
    </row>
    <row r="42" spans="1:4" x14ac:dyDescent="0.3">
      <c r="A42" s="12">
        <v>121003</v>
      </c>
      <c r="B42" s="12">
        <v>711303</v>
      </c>
      <c r="C42" s="13" t="s">
        <v>11</v>
      </c>
      <c r="D42">
        <f>IF(C42="d",' Couriers - zone '!$C$5+' Couriers - zone '!$E$5,IF(C42="a",' Couriers - zone '!$C$2+' Couriers - zone '!$E$2,IF(C42="b",' Couriers - zone '!$C$3+' Couriers - zone '!$E$3,IF(C42="c",' Couriers - zone '!$C$4+' Couriers - zone '!$E$4,' Couriers - zone '!$C$6+' Couriers - zone '!$E$6))))</f>
        <v>86.699999999999989</v>
      </c>
    </row>
    <row r="43" spans="1:4" x14ac:dyDescent="0.3">
      <c r="A43" s="12">
        <v>121003</v>
      </c>
      <c r="B43" s="12">
        <v>283102</v>
      </c>
      <c r="C43" s="13" t="s">
        <v>12</v>
      </c>
      <c r="D43">
        <f>IF(C43="d",' Couriers - zone '!$C$5+' Couriers - zone '!$E$5,IF(C43="a",' Couriers - zone '!$C$2+' Couriers - zone '!$E$2,IF(C43="b",' Couriers - zone '!$C$3+' Couriers - zone '!$E$3,IF(C43="c",' Couriers - zone '!$C$4+' Couriers - zone '!$E$4,' Couriers - zone '!$C$6+' Couriers - zone '!$E$6))))</f>
        <v>53.5</v>
      </c>
    </row>
    <row r="44" spans="1:4" x14ac:dyDescent="0.3">
      <c r="A44" s="12">
        <v>121003</v>
      </c>
      <c r="B44" s="12">
        <v>370201</v>
      </c>
      <c r="C44" s="13" t="s">
        <v>11</v>
      </c>
      <c r="D44">
        <f>IF(C44="d",' Couriers - zone '!$C$5+' Couriers - zone '!$E$5,IF(C44="a",' Couriers - zone '!$C$2+' Couriers - zone '!$E$2,IF(C44="b",' Couriers - zone '!$C$3+' Couriers - zone '!$E$3,IF(C44="c",' Couriers - zone '!$C$4+' Couriers - zone '!$E$4,' Couriers - zone '!$C$6+' Couriers - zone '!$E$6))))</f>
        <v>86.699999999999989</v>
      </c>
    </row>
    <row r="45" spans="1:4" x14ac:dyDescent="0.3">
      <c r="A45" s="12">
        <v>121003</v>
      </c>
      <c r="B45" s="12">
        <v>248001</v>
      </c>
      <c r="C45" s="13" t="s">
        <v>12</v>
      </c>
      <c r="D45">
        <f>IF(C45="d",' Couriers - zone '!$C$5+' Couriers - zone '!$E$5,IF(C45="a",' Couriers - zone '!$C$2+' Couriers - zone '!$E$2,IF(C45="b",' Couriers - zone '!$C$3+' Couriers - zone '!$E$3,IF(C45="c",' Couriers - zone '!$C$4+' Couriers - zone '!$E$4,' Couriers - zone '!$C$6+' Couriers - zone '!$E$6))))</f>
        <v>53.5</v>
      </c>
    </row>
    <row r="46" spans="1:4" x14ac:dyDescent="0.3">
      <c r="A46" s="12">
        <v>121003</v>
      </c>
      <c r="B46" s="12">
        <v>144001</v>
      </c>
      <c r="C46" s="13" t="s">
        <v>12</v>
      </c>
      <c r="D46">
        <f>IF(C46="d",' Couriers - zone '!$C$5+' Couriers - zone '!$E$5,IF(C46="a",' Couriers - zone '!$C$2+' Couriers - zone '!$E$2,IF(C46="b",' Couriers - zone '!$C$3+' Couriers - zone '!$E$3,IF(C46="c",' Couriers - zone '!$C$4+' Couriers - zone '!$E$4,' Couriers - zone '!$C$6+' Couriers - zone '!$E$6))))</f>
        <v>53.5</v>
      </c>
    </row>
    <row r="47" spans="1:4" x14ac:dyDescent="0.3">
      <c r="A47" s="12">
        <v>121003</v>
      </c>
      <c r="B47" s="12">
        <v>403401</v>
      </c>
      <c r="C47" s="13" t="s">
        <v>11</v>
      </c>
      <c r="D47">
        <f>IF(C47="d",' Couriers - zone '!$C$5+' Couriers - zone '!$E$5,IF(C47="a",' Couriers - zone '!$C$2+' Couriers - zone '!$E$2,IF(C47="b",' Couriers - zone '!$C$3+' Couriers - zone '!$E$3,IF(C47="c",' Couriers - zone '!$C$4+' Couriers - zone '!$E$4,' Couriers - zone '!$C$6+' Couriers - zone '!$E$6))))</f>
        <v>86.699999999999989</v>
      </c>
    </row>
    <row r="48" spans="1:4" x14ac:dyDescent="0.3">
      <c r="A48" s="12">
        <v>121003</v>
      </c>
      <c r="B48" s="12">
        <v>452001</v>
      </c>
      <c r="C48" s="13" t="s">
        <v>11</v>
      </c>
      <c r="D48">
        <f>IF(C48="d",' Couriers - zone '!$C$5+' Couriers - zone '!$E$5,IF(C48="a",' Couriers - zone '!$C$2+' Couriers - zone '!$E$2,IF(C48="b",' Couriers - zone '!$C$3+' Couriers - zone '!$E$3,IF(C48="c",' Couriers - zone '!$C$4+' Couriers - zone '!$E$4,' Couriers - zone '!$C$6+' Couriers - zone '!$E$6))))</f>
        <v>86.699999999999989</v>
      </c>
    </row>
    <row r="49" spans="1:4" x14ac:dyDescent="0.3">
      <c r="A49" s="12">
        <v>121003</v>
      </c>
      <c r="B49" s="12">
        <v>721636</v>
      </c>
      <c r="C49" s="13" t="s">
        <v>11</v>
      </c>
      <c r="D49">
        <f>IF(C49="d",' Couriers - zone '!$C$5+' Couriers - zone '!$E$5,IF(C49="a",' Couriers - zone '!$C$2+' Couriers - zone '!$E$2,IF(C49="b",' Couriers - zone '!$C$3+' Couriers - zone '!$E$3,IF(C49="c",' Couriers - zone '!$C$4+' Couriers - zone '!$E$4,' Couriers - zone '!$C$6+' Couriers - zone '!$E$6))))</f>
        <v>86.699999999999989</v>
      </c>
    </row>
    <row r="50" spans="1:4" x14ac:dyDescent="0.3">
      <c r="A50" s="12">
        <v>121003</v>
      </c>
      <c r="B50" s="12">
        <v>831002</v>
      </c>
      <c r="C50" s="13" t="s">
        <v>11</v>
      </c>
      <c r="D50">
        <f>IF(C50="d",' Couriers - zone '!$C$5+' Couriers - zone '!$E$5,IF(C50="a",' Couriers - zone '!$C$2+' Couriers - zone '!$E$2,IF(C50="b",' Couriers - zone '!$C$3+' Couriers - zone '!$E$3,IF(C50="c",' Couriers - zone '!$C$4+' Couriers - zone '!$E$4,' Couriers - zone '!$C$6+' Couriers - zone '!$E$6))))</f>
        <v>86.699999999999989</v>
      </c>
    </row>
    <row r="51" spans="1:4" x14ac:dyDescent="0.3">
      <c r="A51" s="12">
        <v>121003</v>
      </c>
      <c r="B51" s="12">
        <v>226004</v>
      </c>
      <c r="C51" s="13" t="s">
        <v>12</v>
      </c>
      <c r="D51">
        <f>IF(C51="d",' Couriers - zone '!$C$5+' Couriers - zone '!$E$5,IF(C51="a",' Couriers - zone '!$C$2+' Couriers - zone '!$E$2,IF(C51="b",' Couriers - zone '!$C$3+' Couriers - zone '!$E$3,IF(C51="c",' Couriers - zone '!$C$4+' Couriers - zone '!$E$4,' Couriers - zone '!$C$6+' Couriers - zone '!$E$6))))</f>
        <v>53.5</v>
      </c>
    </row>
    <row r="52" spans="1:4" x14ac:dyDescent="0.3">
      <c r="A52" s="12">
        <v>121003</v>
      </c>
      <c r="B52" s="12">
        <v>248001</v>
      </c>
      <c r="C52" s="13" t="s">
        <v>12</v>
      </c>
      <c r="D52">
        <f>IF(C52="d",' Couriers - zone '!$C$5+' Couriers - zone '!$E$5,IF(C52="a",' Couriers - zone '!$C$2+' Couriers - zone '!$E$2,IF(C52="b",' Couriers - zone '!$C$3+' Couriers - zone '!$E$3,IF(C52="c",' Couriers - zone '!$C$4+' Couriers - zone '!$E$4,' Couriers - zone '!$C$6+' Couriers - zone '!$E$6))))</f>
        <v>53.5</v>
      </c>
    </row>
    <row r="53" spans="1:4" x14ac:dyDescent="0.3">
      <c r="A53" s="12">
        <v>121003</v>
      </c>
      <c r="B53" s="12">
        <v>410206</v>
      </c>
      <c r="C53" s="13" t="s">
        <v>11</v>
      </c>
      <c r="D53">
        <f>IF(C53="d",' Couriers - zone '!$C$5+' Couriers - zone '!$E$5,IF(C53="a",' Couriers - zone '!$C$2+' Couriers - zone '!$E$2,IF(C53="b",' Couriers - zone '!$C$3+' Couriers - zone '!$E$3,IF(C53="c",' Couriers - zone '!$C$4+' Couriers - zone '!$E$4,' Couriers - zone '!$C$6+' Couriers - zone '!$E$6))))</f>
        <v>86.699999999999989</v>
      </c>
    </row>
    <row r="54" spans="1:4" x14ac:dyDescent="0.3">
      <c r="A54" s="12">
        <v>121003</v>
      </c>
      <c r="B54" s="12">
        <v>516503</v>
      </c>
      <c r="C54" s="13" t="s">
        <v>11</v>
      </c>
      <c r="D54">
        <f>IF(C54="d",' Couriers - zone '!$C$5+' Couriers - zone '!$E$5,IF(C54="a",' Couriers - zone '!$C$2+' Couriers - zone '!$E$2,IF(C54="b",' Couriers - zone '!$C$3+' Couriers - zone '!$E$3,IF(C54="c",' Couriers - zone '!$C$4+' Couriers - zone '!$E$4,' Couriers - zone '!$C$6+' Couriers - zone '!$E$6))))</f>
        <v>86.699999999999989</v>
      </c>
    </row>
    <row r="55" spans="1:4" x14ac:dyDescent="0.3">
      <c r="A55" s="12">
        <v>121003</v>
      </c>
      <c r="B55" s="12">
        <v>742103</v>
      </c>
      <c r="C55" s="13" t="s">
        <v>11</v>
      </c>
      <c r="D55">
        <f>IF(C55="d",' Couriers - zone '!$C$5+' Couriers - zone '!$E$5,IF(C55="a",' Couriers - zone '!$C$2+' Couriers - zone '!$E$2,IF(C55="b",' Couriers - zone '!$C$3+' Couriers - zone '!$E$3,IF(C55="c",' Couriers - zone '!$C$4+' Couriers - zone '!$E$4,' Couriers - zone '!$C$6+' Couriers - zone '!$E$6))))</f>
        <v>86.699999999999989</v>
      </c>
    </row>
    <row r="56" spans="1:4" x14ac:dyDescent="0.3">
      <c r="A56" s="12">
        <v>121003</v>
      </c>
      <c r="B56" s="12">
        <v>452018</v>
      </c>
      <c r="C56" s="13" t="s">
        <v>11</v>
      </c>
      <c r="D56">
        <f>IF(C56="d",' Couriers - zone '!$C$5+' Couriers - zone '!$E$5,IF(C56="a",' Couriers - zone '!$C$2+' Couriers - zone '!$E$2,IF(C56="b",' Couriers - zone '!$C$3+' Couriers - zone '!$E$3,IF(C56="c",' Couriers - zone '!$C$4+' Couriers - zone '!$E$4,' Couriers - zone '!$C$6+' Couriers - zone '!$E$6))))</f>
        <v>86.699999999999989</v>
      </c>
    </row>
    <row r="57" spans="1:4" x14ac:dyDescent="0.3">
      <c r="A57" s="12">
        <v>121003</v>
      </c>
      <c r="B57" s="12">
        <v>208001</v>
      </c>
      <c r="C57" s="13" t="s">
        <v>12</v>
      </c>
      <c r="D57">
        <f>IF(C57="d",' Couriers - zone '!$C$5+' Couriers - zone '!$E$5,IF(C57="a",' Couriers - zone '!$C$2+' Couriers - zone '!$E$2,IF(C57="b",' Couriers - zone '!$C$3+' Couriers - zone '!$E$3,IF(C57="c",' Couriers - zone '!$C$4+' Couriers - zone '!$E$4,' Couriers - zone '!$C$6+' Couriers - zone '!$E$6))))</f>
        <v>53.5</v>
      </c>
    </row>
    <row r="58" spans="1:4" x14ac:dyDescent="0.3">
      <c r="A58" s="12">
        <v>121003</v>
      </c>
      <c r="B58" s="12">
        <v>244713</v>
      </c>
      <c r="C58" s="13" t="s">
        <v>12</v>
      </c>
      <c r="D58">
        <f>IF(C58="d",' Couriers - zone '!$C$5+' Couriers - zone '!$E$5,IF(C58="a",' Couriers - zone '!$C$2+' Couriers - zone '!$E$2,IF(C58="b",' Couriers - zone '!$C$3+' Couriers - zone '!$E$3,IF(C58="c",' Couriers - zone '!$C$4+' Couriers - zone '!$E$4,' Couriers - zone '!$C$6+' Couriers - zone '!$E$6))))</f>
        <v>53.5</v>
      </c>
    </row>
    <row r="59" spans="1:4" x14ac:dyDescent="0.3">
      <c r="A59" s="12">
        <v>121003</v>
      </c>
      <c r="B59" s="12">
        <v>580007</v>
      </c>
      <c r="C59" s="13" t="s">
        <v>11</v>
      </c>
      <c r="D59">
        <f>IF(C59="d",' Couriers - zone '!$C$5+' Couriers - zone '!$E$5,IF(C59="a",' Couriers - zone '!$C$2+' Couriers - zone '!$E$2,IF(C59="b",' Couriers - zone '!$C$3+' Couriers - zone '!$E$3,IF(C59="c",' Couriers - zone '!$C$4+' Couriers - zone '!$E$4,' Couriers - zone '!$C$6+' Couriers - zone '!$E$6))))</f>
        <v>86.699999999999989</v>
      </c>
    </row>
    <row r="60" spans="1:4" x14ac:dyDescent="0.3">
      <c r="A60" s="12">
        <v>121003</v>
      </c>
      <c r="B60" s="12">
        <v>360005</v>
      </c>
      <c r="C60" s="13" t="s">
        <v>11</v>
      </c>
      <c r="D60">
        <f>IF(C60="d",' Couriers - zone '!$C$5+' Couriers - zone '!$E$5,IF(C60="a",' Couriers - zone '!$C$2+' Couriers - zone '!$E$2,IF(C60="b",' Couriers - zone '!$C$3+' Couriers - zone '!$E$3,IF(C60="c",' Couriers - zone '!$C$4+' Couriers - zone '!$E$4,' Couriers - zone '!$C$6+' Couriers - zone '!$E$6))))</f>
        <v>86.699999999999989</v>
      </c>
    </row>
    <row r="61" spans="1:4" x14ac:dyDescent="0.3">
      <c r="A61" s="12">
        <v>121003</v>
      </c>
      <c r="B61" s="12">
        <v>313027</v>
      </c>
      <c r="C61" s="13" t="s">
        <v>12</v>
      </c>
      <c r="D61">
        <f>IF(C61="d",' Couriers - zone '!$C$5+' Couriers - zone '!$E$5,IF(C61="a",' Couriers - zone '!$C$2+' Couriers - zone '!$E$2,IF(C61="b",' Couriers - zone '!$C$3+' Couriers - zone '!$E$3,IF(C61="c",' Couriers - zone '!$C$4+' Couriers - zone '!$E$4,' Couriers - zone '!$C$6+' Couriers - zone '!$E$6))))</f>
        <v>53.5</v>
      </c>
    </row>
    <row r="62" spans="1:4" x14ac:dyDescent="0.3">
      <c r="A62" s="12">
        <v>121003</v>
      </c>
      <c r="B62" s="12">
        <v>341001</v>
      </c>
      <c r="C62" s="13" t="s">
        <v>12</v>
      </c>
      <c r="D62">
        <f>IF(C62="d",' Couriers - zone '!$C$5+' Couriers - zone '!$E$5,IF(C62="a",' Couriers - zone '!$C$2+' Couriers - zone '!$E$2,IF(C62="b",' Couriers - zone '!$C$3+' Couriers - zone '!$E$3,IF(C62="c",' Couriers - zone '!$C$4+' Couriers - zone '!$E$4,' Couriers - zone '!$C$6+' Couriers - zone '!$E$6))))</f>
        <v>53.5</v>
      </c>
    </row>
    <row r="63" spans="1:4" x14ac:dyDescent="0.3">
      <c r="A63" s="12">
        <v>121003</v>
      </c>
      <c r="B63" s="12">
        <v>332715</v>
      </c>
      <c r="C63" s="13" t="s">
        <v>12</v>
      </c>
      <c r="D63">
        <f>IF(C63="d",' Couriers - zone '!$C$5+' Couriers - zone '!$E$5,IF(C63="a",' Couriers - zone '!$C$2+' Couriers - zone '!$E$2,IF(C63="b",' Couriers - zone '!$C$3+' Couriers - zone '!$E$3,IF(C63="c",' Couriers - zone '!$C$4+' Couriers - zone '!$E$4,' Couriers - zone '!$C$6+' Couriers - zone '!$E$6))))</f>
        <v>53.5</v>
      </c>
    </row>
    <row r="64" spans="1:4" x14ac:dyDescent="0.3">
      <c r="A64" s="12">
        <v>121003</v>
      </c>
      <c r="B64" s="12">
        <v>302031</v>
      </c>
      <c r="C64" s="13" t="s">
        <v>12</v>
      </c>
      <c r="D64">
        <f>IF(C64="d",' Couriers - zone '!$C$5+' Couriers - zone '!$E$5,IF(C64="a",' Couriers - zone '!$C$2+' Couriers - zone '!$E$2,IF(C64="b",' Couriers - zone '!$C$3+' Couriers - zone '!$E$3,IF(C64="c",' Couriers - zone '!$C$4+' Couriers - zone '!$E$4,' Couriers - zone '!$C$6+' Couriers - zone '!$E$6))))</f>
        <v>53.5</v>
      </c>
    </row>
    <row r="65" spans="1:4" x14ac:dyDescent="0.3">
      <c r="A65" s="12">
        <v>121003</v>
      </c>
      <c r="B65" s="12">
        <v>335001</v>
      </c>
      <c r="C65" s="13" t="s">
        <v>12</v>
      </c>
      <c r="D65">
        <f>IF(C65="d",' Couriers - zone '!$C$5+' Couriers - zone '!$E$5,IF(C65="a",' Couriers - zone '!$C$2+' Couriers - zone '!$E$2,IF(C65="b",' Couriers - zone '!$C$3+' Couriers - zone '!$E$3,IF(C65="c",' Couriers - zone '!$C$4+' Couriers - zone '!$E$4,' Couriers - zone '!$C$6+' Couriers - zone '!$E$6))))</f>
        <v>53.5</v>
      </c>
    </row>
    <row r="66" spans="1:4" x14ac:dyDescent="0.3">
      <c r="A66" s="12">
        <v>121003</v>
      </c>
      <c r="B66" s="12">
        <v>334004</v>
      </c>
      <c r="C66" s="13" t="s">
        <v>12</v>
      </c>
      <c r="D66">
        <f>IF(C66="d",' Couriers - zone '!$C$5+' Couriers - zone '!$E$5,IF(C66="a",' Couriers - zone '!$C$2+' Couriers - zone '!$E$2,IF(C66="b",' Couriers - zone '!$C$3+' Couriers - zone '!$E$3,IF(C66="c",' Couriers - zone '!$C$4+' Couriers - zone '!$E$4,' Couriers - zone '!$C$6+' Couriers - zone '!$E$6))))</f>
        <v>53.5</v>
      </c>
    </row>
    <row r="67" spans="1:4" x14ac:dyDescent="0.3">
      <c r="A67" s="12">
        <v>121003</v>
      </c>
      <c r="B67" s="12">
        <v>321001</v>
      </c>
      <c r="C67" s="13" t="s">
        <v>12</v>
      </c>
      <c r="D67">
        <f>IF(C67="d",' Couriers - zone '!$C$5+' Couriers - zone '!$E$5,IF(C67="a",' Couriers - zone '!$C$2+' Couriers - zone '!$E$2,IF(C67="b",' Couriers - zone '!$C$3+' Couriers - zone '!$E$3,IF(C67="c",' Couriers - zone '!$C$4+' Couriers - zone '!$E$4,' Couriers - zone '!$C$6+' Couriers - zone '!$E$6))))</f>
        <v>53.5</v>
      </c>
    </row>
    <row r="68" spans="1:4" x14ac:dyDescent="0.3">
      <c r="A68" s="12">
        <v>121003</v>
      </c>
      <c r="B68" s="12">
        <v>324001</v>
      </c>
      <c r="C68" s="13" t="s">
        <v>12</v>
      </c>
      <c r="D68">
        <f>IF(C68="d",' Couriers - zone '!$C$5+' Couriers - zone '!$E$5,IF(C68="a",' Couriers - zone '!$C$2+' Couriers - zone '!$E$2,IF(C68="b",' Couriers - zone '!$C$3+' Couriers - zone '!$E$3,IF(C68="c",' Couriers - zone '!$C$4+' Couriers - zone '!$E$4,' Couriers - zone '!$C$6+' Couriers - zone '!$E$6))))</f>
        <v>53.5</v>
      </c>
    </row>
    <row r="69" spans="1:4" x14ac:dyDescent="0.3">
      <c r="A69" s="12">
        <v>121003</v>
      </c>
      <c r="B69" s="12">
        <v>321608</v>
      </c>
      <c r="C69" s="13" t="s">
        <v>12</v>
      </c>
      <c r="D69">
        <f>IF(C69="d",' Couriers - zone '!$C$5+' Couriers - zone '!$E$5,IF(C69="a",' Couriers - zone '!$C$2+' Couriers - zone '!$E$2,IF(C69="b",' Couriers - zone '!$C$3+' Couriers - zone '!$E$3,IF(C69="c",' Couriers - zone '!$C$4+' Couriers - zone '!$E$4,' Couriers - zone '!$C$6+' Couriers - zone '!$E$6))))</f>
        <v>53.5</v>
      </c>
    </row>
    <row r="70" spans="1:4" x14ac:dyDescent="0.3">
      <c r="A70" s="12">
        <v>121003</v>
      </c>
      <c r="B70" s="12">
        <v>302002</v>
      </c>
      <c r="C70" s="13" t="s">
        <v>12</v>
      </c>
      <c r="D70">
        <f>IF(C70="d",' Couriers - zone '!$C$5+' Couriers - zone '!$E$5,IF(C70="a",' Couriers - zone '!$C$2+' Couriers - zone '!$E$2,IF(C70="b",' Couriers - zone '!$C$3+' Couriers - zone '!$E$3,IF(C70="c",' Couriers - zone '!$C$4+' Couriers - zone '!$E$4,' Couriers - zone '!$C$6+' Couriers - zone '!$E$6))))</f>
        <v>53.5</v>
      </c>
    </row>
    <row r="71" spans="1:4" x14ac:dyDescent="0.3">
      <c r="A71" s="12">
        <v>121003</v>
      </c>
      <c r="B71" s="12">
        <v>311011</v>
      </c>
      <c r="C71" s="13" t="s">
        <v>12</v>
      </c>
      <c r="D71">
        <f>IF(C71="d",' Couriers - zone '!$C$5+' Couriers - zone '!$E$5,IF(C71="a",' Couriers - zone '!$C$2+' Couriers - zone '!$E$2,IF(C71="b",' Couriers - zone '!$C$3+' Couriers - zone '!$E$3,IF(C71="c",' Couriers - zone '!$C$4+' Couriers - zone '!$E$4,' Couriers - zone '!$C$6+' Couriers - zone '!$E$6))))</f>
        <v>53.5</v>
      </c>
    </row>
    <row r="72" spans="1:4" x14ac:dyDescent="0.3">
      <c r="A72" s="12">
        <v>121003</v>
      </c>
      <c r="B72" s="12">
        <v>306302</v>
      </c>
      <c r="C72" s="13" t="s">
        <v>12</v>
      </c>
      <c r="D72">
        <f>IF(C72="d",' Couriers - zone '!$C$5+' Couriers - zone '!$E$5,IF(C72="a",' Couriers - zone '!$C$2+' Couriers - zone '!$E$2,IF(C72="b",' Couriers - zone '!$C$3+' Couriers - zone '!$E$3,IF(C72="c",' Couriers - zone '!$C$4+' Couriers - zone '!$E$4,' Couriers - zone '!$C$6+' Couriers - zone '!$E$6))))</f>
        <v>53.5</v>
      </c>
    </row>
    <row r="73" spans="1:4" x14ac:dyDescent="0.3">
      <c r="A73" s="12">
        <v>121003</v>
      </c>
      <c r="B73" s="12">
        <v>313001</v>
      </c>
      <c r="C73" s="13" t="s">
        <v>12</v>
      </c>
      <c r="D73">
        <f>IF(C73="d",' Couriers - zone '!$C$5+' Couriers - zone '!$E$5,IF(C73="a",' Couriers - zone '!$C$2+' Couriers - zone '!$E$2,IF(C73="b",' Couriers - zone '!$C$3+' Couriers - zone '!$E$3,IF(C73="c",' Couriers - zone '!$C$4+' Couriers - zone '!$E$4,' Couriers - zone '!$C$6+' Couriers - zone '!$E$6))))</f>
        <v>53.5</v>
      </c>
    </row>
    <row r="74" spans="1:4" x14ac:dyDescent="0.3">
      <c r="A74" s="12">
        <v>121003</v>
      </c>
      <c r="B74" s="12">
        <v>302002</v>
      </c>
      <c r="C74" s="13" t="s">
        <v>12</v>
      </c>
      <c r="D74">
        <f>IF(C74="d",' Couriers - zone '!$C$5+' Couriers - zone '!$E$5,IF(C74="a",' Couriers - zone '!$C$2+' Couriers - zone '!$E$2,IF(C74="b",' Couriers - zone '!$C$3+' Couriers - zone '!$E$3,IF(C74="c",' Couriers - zone '!$C$4+' Couriers - zone '!$E$4,' Couriers - zone '!$C$6+' Couriers - zone '!$E$6))))</f>
        <v>53.5</v>
      </c>
    </row>
    <row r="75" spans="1:4" x14ac:dyDescent="0.3">
      <c r="A75" s="12">
        <v>121003</v>
      </c>
      <c r="B75" s="12">
        <v>322255</v>
      </c>
      <c r="C75" s="13" t="s">
        <v>12</v>
      </c>
      <c r="D75">
        <f>IF(C75="d",' Couriers - zone '!$C$5+' Couriers - zone '!$E$5,IF(C75="a",' Couriers - zone '!$C$2+' Couriers - zone '!$E$2,IF(C75="b",' Couriers - zone '!$C$3+' Couriers - zone '!$E$3,IF(C75="c",' Couriers - zone '!$C$4+' Couriers - zone '!$E$4,' Couriers - zone '!$C$6+' Couriers - zone '!$E$6))))</f>
        <v>53.5</v>
      </c>
    </row>
    <row r="76" spans="1:4" x14ac:dyDescent="0.3">
      <c r="A76" s="12">
        <v>121003</v>
      </c>
      <c r="B76" s="12">
        <v>302017</v>
      </c>
      <c r="C76" s="13" t="s">
        <v>12</v>
      </c>
      <c r="D76">
        <f>IF(C76="d",' Couriers - zone '!$C$5+' Couriers - zone '!$E$5,IF(C76="a",' Couriers - zone '!$C$2+' Couriers - zone '!$E$2,IF(C76="b",' Couriers - zone '!$C$3+' Couriers - zone '!$E$3,IF(C76="c",' Couriers - zone '!$C$4+' Couriers - zone '!$E$4,' Couriers - zone '!$C$6+' Couriers - zone '!$E$6))))</f>
        <v>53.5</v>
      </c>
    </row>
    <row r="77" spans="1:4" x14ac:dyDescent="0.3">
      <c r="A77" s="12">
        <v>121003</v>
      </c>
      <c r="B77" s="12">
        <v>302017</v>
      </c>
      <c r="C77" s="13" t="s">
        <v>12</v>
      </c>
      <c r="D77">
        <f>IF(C77="d",' Couriers - zone '!$C$5+' Couriers - zone '!$E$5,IF(C77="a",' Couriers - zone '!$C$2+' Couriers - zone '!$E$2,IF(C77="b",' Couriers - zone '!$C$3+' Couriers - zone '!$E$3,IF(C77="c",' Couriers - zone '!$C$4+' Couriers - zone '!$E$4,' Couriers - zone '!$C$6+' Couriers - zone '!$E$6))))</f>
        <v>53.5</v>
      </c>
    </row>
    <row r="78" spans="1:4" x14ac:dyDescent="0.3">
      <c r="A78" s="12">
        <v>121003</v>
      </c>
      <c r="B78" s="12">
        <v>335512</v>
      </c>
      <c r="C78" s="13" t="s">
        <v>12</v>
      </c>
      <c r="D78">
        <f>IF(C78="d",' Couriers - zone '!$C$5+' Couriers - zone '!$E$5,IF(C78="a",' Couriers - zone '!$C$2+' Couriers - zone '!$E$2,IF(C78="b",' Couriers - zone '!$C$3+' Couriers - zone '!$E$3,IF(C78="c",' Couriers - zone '!$C$4+' Couriers - zone '!$E$4,' Couriers - zone '!$C$6+' Couriers - zone '!$E$6))))</f>
        <v>53.5</v>
      </c>
    </row>
    <row r="79" spans="1:4" x14ac:dyDescent="0.3">
      <c r="A79" s="12">
        <v>121003</v>
      </c>
      <c r="B79" s="12">
        <v>313001</v>
      </c>
      <c r="C79" s="13" t="s">
        <v>12</v>
      </c>
      <c r="D79">
        <f>IF(C79="d",' Couriers - zone '!$C$5+' Couriers - zone '!$E$5,IF(C79="a",' Couriers - zone '!$C$2+' Couriers - zone '!$E$2,IF(C79="b",' Couriers - zone '!$C$3+' Couriers - zone '!$E$3,IF(C79="c",' Couriers - zone '!$C$4+' Couriers - zone '!$E$4,' Couriers - zone '!$C$6+' Couriers - zone '!$E$6))))</f>
        <v>53.5</v>
      </c>
    </row>
    <row r="80" spans="1:4" x14ac:dyDescent="0.3">
      <c r="A80" s="12">
        <v>121003</v>
      </c>
      <c r="B80" s="12">
        <v>313001</v>
      </c>
      <c r="C80" s="13" t="s">
        <v>12</v>
      </c>
      <c r="D80">
        <f>IF(C80="d",' Couriers - zone '!$C$5+' Couriers - zone '!$E$5,IF(C80="a",' Couriers - zone '!$C$2+' Couriers - zone '!$E$2,IF(C80="b",' Couriers - zone '!$C$3+' Couriers - zone '!$E$3,IF(C80="c",' Couriers - zone '!$C$4+' Couriers - zone '!$E$4,' Couriers - zone '!$C$6+' Couriers - zone '!$E$6))))</f>
        <v>53.5</v>
      </c>
    </row>
    <row r="81" spans="1:4" x14ac:dyDescent="0.3">
      <c r="A81" s="12">
        <v>121003</v>
      </c>
      <c r="B81" s="12">
        <v>307026</v>
      </c>
      <c r="C81" s="13" t="s">
        <v>12</v>
      </c>
      <c r="D81">
        <f>IF(C81="d",' Couriers - zone '!$C$5+' Couriers - zone '!$E$5,IF(C81="a",' Couriers - zone '!$C$2+' Couriers - zone '!$E$2,IF(C81="b",' Couriers - zone '!$C$3+' Couriers - zone '!$E$3,IF(C81="c",' Couriers - zone '!$C$4+' Couriers - zone '!$E$4,' Couriers - zone '!$C$6+' Couriers - zone '!$E$6))))</f>
        <v>53.5</v>
      </c>
    </row>
    <row r="82" spans="1:4" x14ac:dyDescent="0.3">
      <c r="A82" s="12">
        <v>121003</v>
      </c>
      <c r="B82" s="12">
        <v>327025</v>
      </c>
      <c r="C82" s="13" t="s">
        <v>12</v>
      </c>
      <c r="D82">
        <f>IF(C82="d",' Couriers - zone '!$C$5+' Couriers - zone '!$E$5,IF(C82="a",' Couriers - zone '!$C$2+' Couriers - zone '!$E$2,IF(C82="b",' Couriers - zone '!$C$3+' Couriers - zone '!$E$3,IF(C82="c",' Couriers - zone '!$C$4+' Couriers - zone '!$E$4,' Couriers - zone '!$C$6+' Couriers - zone '!$E$6))))</f>
        <v>53.5</v>
      </c>
    </row>
    <row r="83" spans="1:4" x14ac:dyDescent="0.3">
      <c r="A83" s="12">
        <v>121003</v>
      </c>
      <c r="B83" s="12">
        <v>313333</v>
      </c>
      <c r="C83" s="13" t="s">
        <v>12</v>
      </c>
      <c r="D83">
        <f>IF(C83="d",' Couriers - zone '!$C$5+' Couriers - zone '!$E$5,IF(C83="a",' Couriers - zone '!$C$2+' Couriers - zone '!$E$2,IF(C83="b",' Couriers - zone '!$C$3+' Couriers - zone '!$E$3,IF(C83="c",' Couriers - zone '!$C$4+' Couriers - zone '!$E$4,' Couriers - zone '!$C$6+' Couriers - zone '!$E$6))))</f>
        <v>53.5</v>
      </c>
    </row>
    <row r="84" spans="1:4" x14ac:dyDescent="0.3">
      <c r="A84" s="12">
        <v>121003</v>
      </c>
      <c r="B84" s="12">
        <v>313001</v>
      </c>
      <c r="C84" s="13" t="s">
        <v>12</v>
      </c>
      <c r="D84">
        <f>IF(C84="d",' Couriers - zone '!$C$5+' Couriers - zone '!$E$5,IF(C84="a",' Couriers - zone '!$C$2+' Couriers - zone '!$E$2,IF(C84="b",' Couriers - zone '!$C$3+' Couriers - zone '!$E$3,IF(C84="c",' Couriers - zone '!$C$4+' Couriers - zone '!$E$4,' Couriers - zone '!$C$6+' Couriers - zone '!$E$6))))</f>
        <v>53.5</v>
      </c>
    </row>
    <row r="85" spans="1:4" x14ac:dyDescent="0.3">
      <c r="A85" s="12">
        <v>121003</v>
      </c>
      <c r="B85" s="12">
        <v>342008</v>
      </c>
      <c r="C85" s="13" t="s">
        <v>12</v>
      </c>
      <c r="D85">
        <f>IF(C85="d",' Couriers - zone '!$C$5+' Couriers - zone '!$E$5,IF(C85="a",' Couriers - zone '!$C$2+' Couriers - zone '!$E$2,IF(C85="b",' Couriers - zone '!$C$3+' Couriers - zone '!$E$3,IF(C85="c",' Couriers - zone '!$C$4+' Couriers - zone '!$E$4,' Couriers - zone '!$C$6+' Couriers - zone '!$E$6))))</f>
        <v>53.5</v>
      </c>
    </row>
    <row r="86" spans="1:4" x14ac:dyDescent="0.3">
      <c r="A86" s="12">
        <v>121003</v>
      </c>
      <c r="B86" s="12">
        <v>314401</v>
      </c>
      <c r="C86" s="13" t="s">
        <v>12</v>
      </c>
      <c r="D86">
        <f>IF(C86="d",' Couriers - zone '!$C$5+' Couriers - zone '!$E$5,IF(C86="a",' Couriers - zone '!$C$2+' Couriers - zone '!$E$2,IF(C86="b",' Couriers - zone '!$C$3+' Couriers - zone '!$E$3,IF(C86="c",' Couriers - zone '!$C$4+' Couriers - zone '!$E$4,' Couriers - zone '!$C$6+' Couriers - zone '!$E$6))))</f>
        <v>53.5</v>
      </c>
    </row>
    <row r="87" spans="1:4" x14ac:dyDescent="0.3">
      <c r="A87" s="12">
        <v>121003</v>
      </c>
      <c r="B87" s="12">
        <v>342301</v>
      </c>
      <c r="C87" s="13" t="s">
        <v>12</v>
      </c>
      <c r="D87">
        <f>IF(C87="d",' Couriers - zone '!$C$5+' Couriers - zone '!$E$5,IF(C87="a",' Couriers - zone '!$C$2+' Couriers - zone '!$E$2,IF(C87="b",' Couriers - zone '!$C$3+' Couriers - zone '!$E$3,IF(C87="c",' Couriers - zone '!$C$4+' Couriers - zone '!$E$4,' Couriers - zone '!$C$6+' Couriers - zone '!$E$6))))</f>
        <v>53.5</v>
      </c>
    </row>
    <row r="88" spans="1:4" x14ac:dyDescent="0.3">
      <c r="A88" s="12">
        <v>121003</v>
      </c>
      <c r="B88" s="12">
        <v>313003</v>
      </c>
      <c r="C88" s="13" t="s">
        <v>12</v>
      </c>
      <c r="D88">
        <f>IF(C88="d",' Couriers - zone '!$C$5+' Couriers - zone '!$E$5,IF(C88="a",' Couriers - zone '!$C$2+' Couriers - zone '!$E$2,IF(C88="b",' Couriers - zone '!$C$3+' Couriers - zone '!$E$3,IF(C88="c",' Couriers - zone '!$C$4+' Couriers - zone '!$E$4,' Couriers - zone '!$C$6+' Couriers - zone '!$E$6))))</f>
        <v>53.5</v>
      </c>
    </row>
    <row r="89" spans="1:4" x14ac:dyDescent="0.3">
      <c r="A89" s="12">
        <v>121003</v>
      </c>
      <c r="B89" s="12">
        <v>173212</v>
      </c>
      <c r="C89" s="13" t="s">
        <v>13</v>
      </c>
      <c r="D89">
        <f>IF(C89="d",' Couriers - zone '!$C$5+' Couriers - zone '!$E$5,IF(C89="a",' Couriers - zone '!$C$2+' Couriers - zone '!$E$2,IF(C89="b",' Couriers - zone '!$C$3+' Couriers - zone '!$E$3,IF(C89="c",' Couriers - zone '!$C$4+' Couriers - zone '!$E$4,' Couriers - zone '!$C$6+' Couriers - zone '!$E$6))))</f>
        <v>107.30000000000001</v>
      </c>
    </row>
    <row r="90" spans="1:4" x14ac:dyDescent="0.3">
      <c r="A90" s="12">
        <v>121003</v>
      </c>
      <c r="B90" s="12">
        <v>174101</v>
      </c>
      <c r="C90" s="13" t="s">
        <v>13</v>
      </c>
      <c r="D90">
        <f>IF(C90="d",' Couriers - zone '!$C$5+' Couriers - zone '!$E$5,IF(C90="a",' Couriers - zone '!$C$2+' Couriers - zone '!$E$2,IF(C90="b",' Couriers - zone '!$C$3+' Couriers - zone '!$E$3,IF(C90="c",' Couriers - zone '!$C$4+' Couriers - zone '!$E$4,' Couriers - zone '!$C$6+' Couriers - zone '!$E$6))))</f>
        <v>107.30000000000001</v>
      </c>
    </row>
    <row r="91" spans="1:4" x14ac:dyDescent="0.3">
      <c r="A91" s="12">
        <v>121003</v>
      </c>
      <c r="B91" s="12">
        <v>173213</v>
      </c>
      <c r="C91" s="13" t="s">
        <v>13</v>
      </c>
      <c r="D91">
        <f>IF(C91="d",' Couriers - zone '!$C$5+' Couriers - zone '!$E$5,IF(C91="a",' Couriers - zone '!$C$2+' Couriers - zone '!$E$2,IF(C91="b",' Couriers - zone '!$C$3+' Couriers - zone '!$E$3,IF(C91="c",' Couriers - zone '!$C$4+' Couriers - zone '!$E$4,' Couriers - zone '!$C$6+' Couriers - zone '!$E$6))))</f>
        <v>107.30000000000001</v>
      </c>
    </row>
    <row r="92" spans="1:4" x14ac:dyDescent="0.3">
      <c r="A92" s="12">
        <v>121003</v>
      </c>
      <c r="B92" s="12">
        <v>302017</v>
      </c>
      <c r="C92" s="13" t="s">
        <v>12</v>
      </c>
      <c r="D92">
        <f>IF(C92="d",' Couriers - zone '!$C$5+' Couriers - zone '!$E$5,IF(C92="a",' Couriers - zone '!$C$2+' Couriers - zone '!$E$2,IF(C92="b",' Couriers - zone '!$C$3+' Couriers - zone '!$E$3,IF(C92="c",' Couriers - zone '!$C$4+' Couriers - zone '!$E$4,' Couriers - zone '!$C$6+' Couriers - zone '!$E$6))))</f>
        <v>53.5</v>
      </c>
    </row>
    <row r="93" spans="1:4" x14ac:dyDescent="0.3">
      <c r="A93" s="12">
        <v>121003</v>
      </c>
      <c r="B93" s="12">
        <v>322201</v>
      </c>
      <c r="C93" s="13" t="s">
        <v>12</v>
      </c>
      <c r="D93">
        <f>IF(C93="d",' Couriers - zone '!$C$5+' Couriers - zone '!$E$5,IF(C93="a",' Couriers - zone '!$C$2+' Couriers - zone '!$E$2,IF(C93="b",' Couriers - zone '!$C$3+' Couriers - zone '!$E$3,IF(C93="c",' Couriers - zone '!$C$4+' Couriers - zone '!$E$4,' Couriers - zone '!$C$6+' Couriers - zone '!$E$6))))</f>
        <v>53.5</v>
      </c>
    </row>
    <row r="94" spans="1:4" x14ac:dyDescent="0.3">
      <c r="A94" s="12">
        <v>121003</v>
      </c>
      <c r="B94" s="12">
        <v>314001</v>
      </c>
      <c r="C94" s="13" t="s">
        <v>12</v>
      </c>
      <c r="D94">
        <f>IF(C94="d",' Couriers - zone '!$C$5+' Couriers - zone '!$E$5,IF(C94="a",' Couriers - zone '!$C$2+' Couriers - zone '!$E$2,IF(C94="b",' Couriers - zone '!$C$3+' Couriers - zone '!$E$3,IF(C94="c",' Couriers - zone '!$C$4+' Couriers - zone '!$E$4,' Couriers - zone '!$C$6+' Couriers - zone '!$E$6))))</f>
        <v>53.5</v>
      </c>
    </row>
    <row r="95" spans="1:4" x14ac:dyDescent="0.3">
      <c r="A95" s="12">
        <v>121003</v>
      </c>
      <c r="B95" s="12">
        <v>331022</v>
      </c>
      <c r="C95" s="13" t="s">
        <v>12</v>
      </c>
      <c r="D95">
        <f>IF(C95="d",' Couriers - zone '!$C$5+' Couriers - zone '!$E$5,IF(C95="a",' Couriers - zone '!$C$2+' Couriers - zone '!$E$2,IF(C95="b",' Couriers - zone '!$C$3+' Couriers - zone '!$E$3,IF(C95="c",' Couriers - zone '!$C$4+' Couriers - zone '!$E$4,' Couriers - zone '!$C$6+' Couriers - zone '!$E$6))))</f>
        <v>53.5</v>
      </c>
    </row>
    <row r="96" spans="1:4" x14ac:dyDescent="0.3">
      <c r="A96" s="12">
        <v>121003</v>
      </c>
      <c r="B96" s="12">
        <v>305801</v>
      </c>
      <c r="C96" s="13" t="s">
        <v>12</v>
      </c>
      <c r="D96">
        <f>IF(C96="d",' Couriers - zone '!$C$5+' Couriers - zone '!$E$5,IF(C96="a",' Couriers - zone '!$C$2+' Couriers - zone '!$E$2,IF(C96="b",' Couriers - zone '!$C$3+' Couriers - zone '!$E$3,IF(C96="c",' Couriers - zone '!$C$4+' Couriers - zone '!$E$4,' Couriers - zone '!$C$6+' Couriers - zone '!$E$6))))</f>
        <v>53.5</v>
      </c>
    </row>
    <row r="97" spans="1:4" x14ac:dyDescent="0.3">
      <c r="A97" s="12">
        <v>121003</v>
      </c>
      <c r="B97" s="12">
        <v>335502</v>
      </c>
      <c r="C97" s="13" t="s">
        <v>12</v>
      </c>
      <c r="D97">
        <f>IF(C97="d",' Couriers - zone '!$C$5+' Couriers - zone '!$E$5,IF(C97="a",' Couriers - zone '!$C$2+' Couriers - zone '!$E$2,IF(C97="b",' Couriers - zone '!$C$3+' Couriers - zone '!$E$3,IF(C97="c",' Couriers - zone '!$C$4+' Couriers - zone '!$E$4,' Couriers - zone '!$C$6+' Couriers - zone '!$E$6))))</f>
        <v>53.5</v>
      </c>
    </row>
    <row r="98" spans="1:4" x14ac:dyDescent="0.3">
      <c r="A98" s="12">
        <v>121003</v>
      </c>
      <c r="B98" s="12">
        <v>306116</v>
      </c>
      <c r="C98" s="13" t="s">
        <v>12</v>
      </c>
      <c r="D98">
        <f>IF(C98="d",' Couriers - zone '!$C$5+' Couriers - zone '!$E$5,IF(C98="a",' Couriers - zone '!$C$2+' Couriers - zone '!$E$2,IF(C98="b",' Couriers - zone '!$C$3+' Couriers - zone '!$E$3,IF(C98="c",' Couriers - zone '!$C$4+' Couriers - zone '!$E$4,' Couriers - zone '!$C$6+' Couriers - zone '!$E$6))))</f>
        <v>53.5</v>
      </c>
    </row>
    <row r="99" spans="1:4" x14ac:dyDescent="0.3">
      <c r="A99" s="12">
        <v>121003</v>
      </c>
      <c r="B99" s="12">
        <v>311001</v>
      </c>
      <c r="C99" s="13" t="s">
        <v>12</v>
      </c>
      <c r="D99">
        <f>IF(C99="d",' Couriers - zone '!$C$5+' Couriers - zone '!$E$5,IF(C99="a",' Couriers - zone '!$C$2+' Couriers - zone '!$E$2,IF(C99="b",' Couriers - zone '!$C$3+' Couriers - zone '!$E$3,IF(C99="c",' Couriers - zone '!$C$4+' Couriers - zone '!$E$4,' Couriers - zone '!$C$6+' Couriers - zone '!$E$6))))</f>
        <v>53.5</v>
      </c>
    </row>
    <row r="100" spans="1:4" x14ac:dyDescent="0.3">
      <c r="A100" s="12">
        <v>121003</v>
      </c>
      <c r="B100" s="12">
        <v>302019</v>
      </c>
      <c r="C100" s="13" t="s">
        <v>12</v>
      </c>
      <c r="D100">
        <f>IF(C100="d",' Couriers - zone '!$C$5+' Couriers - zone '!$E$5,IF(C100="a",' Couriers - zone '!$C$2+' Couriers - zone '!$E$2,IF(C100="b",' Couriers - zone '!$C$3+' Couriers - zone '!$E$3,IF(C100="c",' Couriers - zone '!$C$4+' Couriers - zone '!$E$4,' Couriers - zone '!$C$6+' Couriers - zone '!$E$6))))</f>
        <v>53.5</v>
      </c>
    </row>
    <row r="101" spans="1:4" x14ac:dyDescent="0.3">
      <c r="A101" s="12">
        <v>121003</v>
      </c>
      <c r="B101" s="12">
        <v>302039</v>
      </c>
      <c r="C101" s="13" t="s">
        <v>12</v>
      </c>
      <c r="D101">
        <f>IF(C101="d",' Couriers - zone '!$C$5+' Couriers - zone '!$E$5,IF(C101="a",' Couriers - zone '!$C$2+' Couriers - zone '!$E$2,IF(C101="b",' Couriers - zone '!$C$3+' Couriers - zone '!$E$3,IF(C101="c",' Couriers - zone '!$C$4+' Couriers - zone '!$E$4,' Couriers - zone '!$C$6+' Couriers - zone '!$E$6))))</f>
        <v>53.5</v>
      </c>
    </row>
    <row r="102" spans="1:4" x14ac:dyDescent="0.3">
      <c r="A102" s="12">
        <v>121003</v>
      </c>
      <c r="B102" s="12">
        <v>335803</v>
      </c>
      <c r="C102" s="13" t="s">
        <v>12</v>
      </c>
      <c r="D102">
        <f>IF(C102="d",' Couriers - zone '!$C$5+' Couriers - zone '!$E$5,IF(C102="a",' Couriers - zone '!$C$2+' Couriers - zone '!$E$2,IF(C102="b",' Couriers - zone '!$C$3+' Couriers - zone '!$E$3,IF(C102="c",' Couriers - zone '!$C$4+' Couriers - zone '!$E$4,' Couriers - zone '!$C$6+' Couriers - zone '!$E$6))))</f>
        <v>53.5</v>
      </c>
    </row>
    <row r="103" spans="1:4" x14ac:dyDescent="0.3">
      <c r="A103" s="12">
        <v>121003</v>
      </c>
      <c r="B103" s="12">
        <v>335001</v>
      </c>
      <c r="C103" s="13" t="s">
        <v>12</v>
      </c>
      <c r="D103">
        <f>IF(C103="d",' Couriers - zone '!$C$5+' Couriers - zone '!$E$5,IF(C103="a",' Couriers - zone '!$C$2+' Couriers - zone '!$E$2,IF(C103="b",' Couriers - zone '!$C$3+' Couriers - zone '!$E$3,IF(C103="c",' Couriers - zone '!$C$4+' Couriers - zone '!$E$4,' Couriers - zone '!$C$6+' Couriers - zone '!$E$6))))</f>
        <v>53.5</v>
      </c>
    </row>
    <row r="104" spans="1:4" x14ac:dyDescent="0.3">
      <c r="A104" s="12">
        <v>121003</v>
      </c>
      <c r="B104" s="12">
        <v>175101</v>
      </c>
      <c r="C104" s="13" t="s">
        <v>13</v>
      </c>
      <c r="D104">
        <f>IF(C104="d",' Couriers - zone '!$C$5+' Couriers - zone '!$E$5,IF(C104="a",' Couriers - zone '!$C$2+' Couriers - zone '!$E$2,IF(C104="b",' Couriers - zone '!$C$3+' Couriers - zone '!$E$3,IF(C104="c",' Couriers - zone '!$C$4+' Couriers - zone '!$E$4,' Couriers - zone '!$C$6+' Couriers - zone '!$E$6))))</f>
        <v>107.30000000000001</v>
      </c>
    </row>
    <row r="105" spans="1:4" x14ac:dyDescent="0.3">
      <c r="A105" s="12">
        <v>121003</v>
      </c>
      <c r="B105" s="12">
        <v>303903</v>
      </c>
      <c r="C105" s="13" t="s">
        <v>12</v>
      </c>
      <c r="D105">
        <f>IF(C105="d",' Couriers - zone '!$C$5+' Couriers - zone '!$E$5,IF(C105="a",' Couriers - zone '!$C$2+' Couriers - zone '!$E$2,IF(C105="b",' Couriers - zone '!$C$3+' Couriers - zone '!$E$3,IF(C105="c",' Couriers - zone '!$C$4+' Couriers - zone '!$E$4,' Couriers - zone '!$C$6+' Couriers - zone '!$E$6))))</f>
        <v>53.5</v>
      </c>
    </row>
    <row r="106" spans="1:4" x14ac:dyDescent="0.3">
      <c r="A106" s="12">
        <v>121003</v>
      </c>
      <c r="B106" s="12">
        <v>342012</v>
      </c>
      <c r="C106" s="13" t="s">
        <v>12</v>
      </c>
      <c r="D106">
        <f>IF(C106="d",' Couriers - zone '!$C$5+' Couriers - zone '!$E$5,IF(C106="a",' Couriers - zone '!$C$2+' Couriers - zone '!$E$2,IF(C106="b",' Couriers - zone '!$C$3+' Couriers - zone '!$E$3,IF(C106="c",' Couriers - zone '!$C$4+' Couriers - zone '!$E$4,' Couriers - zone '!$C$6+' Couriers - zone '!$E$6))))</f>
        <v>53.5</v>
      </c>
    </row>
    <row r="107" spans="1:4" x14ac:dyDescent="0.3">
      <c r="A107" s="12">
        <v>121003</v>
      </c>
      <c r="B107" s="12">
        <v>334001</v>
      </c>
      <c r="C107" s="13" t="s">
        <v>12</v>
      </c>
      <c r="D107">
        <f>IF(C107="d",' Couriers - zone '!$C$5+' Couriers - zone '!$E$5,IF(C107="a",' Couriers - zone '!$C$2+' Couriers - zone '!$E$2,IF(C107="b",' Couriers - zone '!$C$3+' Couriers - zone '!$E$3,IF(C107="c",' Couriers - zone '!$C$4+' Couriers - zone '!$E$4,' Couriers - zone '!$C$6+' Couriers - zone '!$E$6))))</f>
        <v>53.5</v>
      </c>
    </row>
    <row r="108" spans="1:4" x14ac:dyDescent="0.3">
      <c r="A108" s="12">
        <v>121003</v>
      </c>
      <c r="B108" s="12">
        <v>302031</v>
      </c>
      <c r="C108" s="13" t="s">
        <v>12</v>
      </c>
      <c r="D108">
        <f>IF(C108="d",' Couriers - zone '!$C$5+' Couriers - zone '!$E$5,IF(C108="a",' Couriers - zone '!$C$2+' Couriers - zone '!$E$2,IF(C108="b",' Couriers - zone '!$C$3+' Couriers - zone '!$E$3,IF(C108="c",' Couriers - zone '!$C$4+' Couriers - zone '!$E$4,' Couriers - zone '!$C$6+' Couriers - zone '!$E$6))))</f>
        <v>53.5</v>
      </c>
    </row>
    <row r="109" spans="1:4" x14ac:dyDescent="0.3">
      <c r="A109" s="12">
        <v>121003</v>
      </c>
      <c r="B109" s="12">
        <v>302012</v>
      </c>
      <c r="C109" s="13" t="s">
        <v>12</v>
      </c>
      <c r="D109">
        <f>IF(C109="d",' Couriers - zone '!$C$5+' Couriers - zone '!$E$5,IF(C109="a",' Couriers - zone '!$C$2+' Couriers - zone '!$E$2,IF(C109="b",' Couriers - zone '!$C$3+' Couriers - zone '!$E$3,IF(C109="c",' Couriers - zone '!$C$4+' Couriers - zone '!$E$4,' Couriers - zone '!$C$6+' Couriers - zone '!$E$6))))</f>
        <v>53.5</v>
      </c>
    </row>
    <row r="110" spans="1:4" x14ac:dyDescent="0.3">
      <c r="A110" s="12">
        <v>121003</v>
      </c>
      <c r="B110" s="12">
        <v>342014</v>
      </c>
      <c r="C110" s="13" t="s">
        <v>12</v>
      </c>
      <c r="D110">
        <f>IF(C110="d",' Couriers - zone '!$C$5+' Couriers - zone '!$E$5,IF(C110="a",' Couriers - zone '!$C$2+' Couriers - zone '!$E$2,IF(C110="b",' Couriers - zone '!$C$3+' Couriers - zone '!$E$3,IF(C110="c",' Couriers - zone '!$C$4+' Couriers - zone '!$E$4,' Couriers - zone '!$C$6+' Couriers - zone '!$E$6))))</f>
        <v>53.5</v>
      </c>
    </row>
    <row r="111" spans="1:4" x14ac:dyDescent="0.3">
      <c r="A111" s="12">
        <v>121003</v>
      </c>
      <c r="B111" s="12">
        <v>324005</v>
      </c>
      <c r="C111" s="13" t="s">
        <v>12</v>
      </c>
      <c r="D111">
        <f>IF(C111="d",' Couriers - zone '!$C$5+' Couriers - zone '!$E$5,IF(C111="a",' Couriers - zone '!$C$2+' Couriers - zone '!$E$2,IF(C111="b",' Couriers - zone '!$C$3+' Couriers - zone '!$E$3,IF(C111="c",' Couriers - zone '!$C$4+' Couriers - zone '!$E$4,' Couriers - zone '!$C$6+' Couriers - zone '!$E$6))))</f>
        <v>53.5</v>
      </c>
    </row>
    <row r="112" spans="1:4" x14ac:dyDescent="0.3">
      <c r="A112" s="12">
        <v>121003</v>
      </c>
      <c r="B112" s="12">
        <v>302001</v>
      </c>
      <c r="C112" s="13" t="s">
        <v>12</v>
      </c>
      <c r="D112">
        <f>IF(C112="d",' Couriers - zone '!$C$5+' Couriers - zone '!$E$5,IF(C112="a",' Couriers - zone '!$C$2+' Couriers - zone '!$E$2,IF(C112="b",' Couriers - zone '!$C$3+' Couriers - zone '!$E$3,IF(C112="c",' Couriers - zone '!$C$4+' Couriers - zone '!$E$4,' Couriers - zone '!$C$6+' Couriers - zone '!$E$6))))</f>
        <v>53.5</v>
      </c>
    </row>
    <row r="113" spans="1:4" x14ac:dyDescent="0.3">
      <c r="A113" s="12">
        <v>121003</v>
      </c>
      <c r="B113" s="12">
        <v>302004</v>
      </c>
      <c r="C113" s="13" t="s">
        <v>12</v>
      </c>
      <c r="D113">
        <f>IF(C113="d",' Couriers - zone '!$C$5+' Couriers - zone '!$E$5,IF(C113="a",' Couriers - zone '!$C$2+' Couriers - zone '!$E$2,IF(C113="b",' Couriers - zone '!$C$3+' Couriers - zone '!$E$3,IF(C113="c",' Couriers - zone '!$C$4+' Couriers - zone '!$E$4,' Couriers - zone '!$C$6+' Couriers - zone '!$E$6))))</f>
        <v>53.5</v>
      </c>
    </row>
    <row r="114" spans="1:4" x14ac:dyDescent="0.3">
      <c r="A114" s="12">
        <v>121003</v>
      </c>
      <c r="B114" s="12">
        <v>302018</v>
      </c>
      <c r="C114" s="13" t="s">
        <v>12</v>
      </c>
      <c r="D114">
        <f>IF(C114="d",' Couriers - zone '!$C$5+' Couriers - zone '!$E$5,IF(C114="a",' Couriers - zone '!$C$2+' Couriers - zone '!$E$2,IF(C114="b",' Couriers - zone '!$C$3+' Couriers - zone '!$E$3,IF(C114="c",' Couriers - zone '!$C$4+' Couriers - zone '!$E$4,' Couriers - zone '!$C$6+' Couriers - zone '!$E$6))))</f>
        <v>53.5</v>
      </c>
    </row>
    <row r="115" spans="1:4" x14ac:dyDescent="0.3">
      <c r="A115" s="12">
        <v>121003</v>
      </c>
      <c r="B115" s="12">
        <v>302017</v>
      </c>
      <c r="C115" s="13" t="s">
        <v>12</v>
      </c>
      <c r="D115">
        <f>IF(C115="d",' Couriers - zone '!$C$5+' Couriers - zone '!$E$5,IF(C115="a",' Couriers - zone '!$C$2+' Couriers - zone '!$E$2,IF(C115="b",' Couriers - zone '!$C$3+' Couriers - zone '!$E$3,IF(C115="c",' Couriers - zone '!$C$4+' Couriers - zone '!$E$4,' Couriers - zone '!$C$6+' Couriers - zone '!$E$6))))</f>
        <v>53.5</v>
      </c>
    </row>
    <row r="116" spans="1:4" x14ac:dyDescent="0.3">
      <c r="A116" s="12">
        <v>121003</v>
      </c>
      <c r="B116" s="12">
        <v>324008</v>
      </c>
      <c r="C116" s="13" t="s">
        <v>12</v>
      </c>
      <c r="D116">
        <f>IF(C116="d",' Couriers - zone '!$C$5+' Couriers - zone '!$E$5,IF(C116="a",' Couriers - zone '!$C$2+' Couriers - zone '!$E$2,IF(C116="b",' Couriers - zone '!$C$3+' Couriers - zone '!$E$3,IF(C116="c",' Couriers - zone '!$C$4+' Couriers - zone '!$E$4,' Couriers - zone '!$C$6+' Couriers - zone '!$E$6))))</f>
        <v>53.5</v>
      </c>
    </row>
    <row r="117" spans="1:4" x14ac:dyDescent="0.3">
      <c r="A117" s="12">
        <v>121003</v>
      </c>
      <c r="B117" s="12">
        <v>302020</v>
      </c>
      <c r="C117" s="13" t="s">
        <v>12</v>
      </c>
      <c r="D117">
        <f>IF(C117="d",' Couriers - zone '!$C$5+' Couriers - zone '!$E$5,IF(C117="a",' Couriers - zone '!$C$2+' Couriers - zone '!$E$2,IF(C117="b",' Couriers - zone '!$C$3+' Couriers - zone '!$E$3,IF(C117="c",' Couriers - zone '!$C$4+' Couriers - zone '!$E$4,' Couriers - zone '!$C$6+' Couriers - zone '!$E$6))))</f>
        <v>53.5</v>
      </c>
    </row>
    <row r="118" spans="1:4" x14ac:dyDescent="0.3">
      <c r="A118" s="12">
        <v>121003</v>
      </c>
      <c r="B118" s="12">
        <v>302018</v>
      </c>
      <c r="C118" s="13" t="s">
        <v>12</v>
      </c>
      <c r="D118">
        <f>IF(C118="d",' Couriers - zone '!$C$5+' Couriers - zone '!$E$5,IF(C118="a",' Couriers - zone '!$C$2+' Couriers - zone '!$E$2,IF(C118="b",' Couriers - zone '!$C$3+' Couriers - zone '!$E$3,IF(C118="c",' Couriers - zone '!$C$4+' Couriers - zone '!$E$4,' Couriers - zone '!$C$6+' Couriers - zone '!$E$6))))</f>
        <v>53.5</v>
      </c>
    </row>
    <row r="119" spans="1:4" x14ac:dyDescent="0.3">
      <c r="A119" s="12">
        <v>121003</v>
      </c>
      <c r="B119" s="12">
        <v>302017</v>
      </c>
      <c r="C119" s="13" t="s">
        <v>12</v>
      </c>
      <c r="D119">
        <f>IF(C119="d",' Couriers - zone '!$C$5+' Couriers - zone '!$E$5,IF(C119="a",' Couriers - zone '!$C$2+' Couriers - zone '!$E$2,IF(C119="b",' Couriers - zone '!$C$3+' Couriers - zone '!$E$3,IF(C119="c",' Couriers - zone '!$C$4+' Couriers - zone '!$E$4,' Couriers - zone '!$C$6+' Couriers - zone '!$E$6))))</f>
        <v>53.5</v>
      </c>
    </row>
    <row r="120" spans="1:4" x14ac:dyDescent="0.3">
      <c r="A120" s="12">
        <v>121003</v>
      </c>
      <c r="B120" s="12">
        <v>302012</v>
      </c>
      <c r="C120" s="13" t="s">
        <v>12</v>
      </c>
      <c r="D120">
        <f>IF(C120="d",' Couriers - zone '!$C$5+' Couriers - zone '!$E$5,IF(C120="a",' Couriers - zone '!$C$2+' Couriers - zone '!$E$2,IF(C120="b",' Couriers - zone '!$C$3+' Couriers - zone '!$E$3,IF(C120="c",' Couriers - zone '!$C$4+' Couriers - zone '!$E$4,' Couriers - zone '!$C$6+' Couriers - zone '!$E$6))))</f>
        <v>53.5</v>
      </c>
    </row>
    <row r="121" spans="1:4" x14ac:dyDescent="0.3">
      <c r="A121" s="12">
        <v>121003</v>
      </c>
      <c r="B121" s="12">
        <v>325207</v>
      </c>
      <c r="C121" s="13" t="s">
        <v>12</v>
      </c>
      <c r="D121">
        <f>IF(C121="d",' Couriers - zone '!$C$5+' Couriers - zone '!$E$5,IF(C121="a",' Couriers - zone '!$C$2+' Couriers - zone '!$E$2,IF(C121="b",' Couriers - zone '!$C$3+' Couriers - zone '!$E$3,IF(C121="c",' Couriers - zone '!$C$4+' Couriers - zone '!$E$4,' Couriers - zone '!$C$6+' Couriers - zone '!$E$6))))</f>
        <v>53.5</v>
      </c>
    </row>
    <row r="122" spans="1:4" x14ac:dyDescent="0.3">
      <c r="A122" s="12">
        <v>121003</v>
      </c>
      <c r="B122" s="12">
        <v>303702</v>
      </c>
      <c r="C122" s="13" t="s">
        <v>12</v>
      </c>
      <c r="D122">
        <f>IF(C122="d",' Couriers - zone '!$C$5+' Couriers - zone '!$E$5,IF(C122="a",' Couriers - zone '!$C$2+' Couriers - zone '!$E$2,IF(C122="b",' Couriers - zone '!$C$3+' Couriers - zone '!$E$3,IF(C122="c",' Couriers - zone '!$C$4+' Couriers - zone '!$E$4,' Couriers - zone '!$C$6+' Couriers - zone '!$E$6))))</f>
        <v>53.5</v>
      </c>
    </row>
    <row r="123" spans="1:4" x14ac:dyDescent="0.3">
      <c r="A123" s="12">
        <v>121003</v>
      </c>
      <c r="B123" s="12">
        <v>313301</v>
      </c>
      <c r="C123" s="13" t="s">
        <v>12</v>
      </c>
      <c r="D123">
        <f>IF(C123="d",' Couriers - zone '!$C$5+' Couriers - zone '!$E$5,IF(C123="a",' Couriers - zone '!$C$2+' Couriers - zone '!$E$2,IF(C123="b",' Couriers - zone '!$C$3+' Couriers - zone '!$E$3,IF(C123="c",' Couriers - zone '!$C$4+' Couriers - zone '!$E$4,' Couriers - zone '!$C$6+' Couriers - zone '!$E$6))))</f>
        <v>53.5</v>
      </c>
    </row>
    <row r="124" spans="1:4" x14ac:dyDescent="0.3">
      <c r="A124" s="12">
        <v>121003</v>
      </c>
      <c r="B124" s="12">
        <v>173212</v>
      </c>
      <c r="C124" s="13" t="s">
        <v>13</v>
      </c>
      <c r="D124">
        <f>IF(C124="d",' Couriers - zone '!$C$5+' Couriers - zone '!$E$5,IF(C124="a",' Couriers - zone '!$C$2+' Couriers - zone '!$E$2,IF(C124="b",' Couriers - zone '!$C$3+' Couriers - zone '!$E$3,IF(C124="c",' Couriers - zone '!$C$4+' Couriers - zone '!$E$4,' Couriers - zone '!$C$6+' Couriers - zone '!$E$6))))</f>
        <v>107.30000000000001</v>
      </c>
    </row>
    <row r="125" spans="1:4" x14ac:dyDescent="0.3">
      <c r="A125" s="12">
        <v>121003</v>
      </c>
      <c r="B125" s="12">
        <v>302020</v>
      </c>
      <c r="C125" s="13" t="s">
        <v>12</v>
      </c>
      <c r="D125">
        <f>IF(C125="d",' Couriers - zone '!$C$5+' Couriers - zone '!$E$5,IF(C125="a",' Couriers - zone '!$C$2+' Couriers - zone '!$E$2,IF(C125="b",' Couriers - zone '!$C$3+' Couriers - zone '!$E$3,IF(C125="c",' Couriers - zone '!$C$4+' Couriers - zone '!$E$4,' Couriers - zone '!$C$6+' Couriers - zone '!$E$6))))</f>
        <v>53.5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F39D-2311-4F72-AAF7-6B653D62994B}">
  <dimension ref="A1:H125"/>
  <sheetViews>
    <sheetView workbookViewId="0">
      <selection activeCell="I7" sqref="I7"/>
    </sheetView>
  </sheetViews>
  <sheetFormatPr defaultRowHeight="14.4" x14ac:dyDescent="0.3"/>
  <cols>
    <col min="1" max="1" width="12.109375" bestFit="1" customWidth="1"/>
    <col min="2" max="2" width="13.6640625" style="12" bestFit="1" customWidth="1"/>
    <col min="3" max="3" width="16.77734375" style="3" bestFit="1" customWidth="1"/>
    <col min="4" max="4" width="20.21875" style="12" bestFit="1" customWidth="1"/>
    <col min="5" max="5" width="18.6640625" style="12" bestFit="1" customWidth="1"/>
    <col min="6" max="6" width="7.44140625" style="13" bestFit="1" customWidth="1"/>
    <col min="7" max="7" width="22.109375" style="13" bestFit="1" customWidth="1"/>
    <col min="8" max="8" width="20" style="30" bestFit="1" customWidth="1"/>
  </cols>
  <sheetData>
    <row r="1" spans="1:8" x14ac:dyDescent="0.3">
      <c r="A1" s="4" t="s">
        <v>15</v>
      </c>
      <c r="B1" s="18" t="s">
        <v>16</v>
      </c>
      <c r="C1" s="14" t="s">
        <v>17</v>
      </c>
      <c r="D1" s="18" t="s">
        <v>8</v>
      </c>
      <c r="E1" s="18" t="s">
        <v>9</v>
      </c>
      <c r="F1" s="22" t="s">
        <v>10</v>
      </c>
      <c r="G1" s="22" t="s">
        <v>18</v>
      </c>
      <c r="H1" s="26" t="s">
        <v>19</v>
      </c>
    </row>
    <row r="2" spans="1:8" x14ac:dyDescent="0.3">
      <c r="A2" s="1">
        <v>1091117221940</v>
      </c>
      <c r="B2" s="20">
        <v>2001806210</v>
      </c>
      <c r="C2" s="16">
        <v>2.92</v>
      </c>
      <c r="D2" s="20">
        <v>121003</v>
      </c>
      <c r="E2" s="20">
        <v>140604</v>
      </c>
      <c r="F2" s="24" t="s">
        <v>12</v>
      </c>
      <c r="G2" s="24" t="s">
        <v>20</v>
      </c>
      <c r="H2" s="28">
        <v>174.5</v>
      </c>
    </row>
    <row r="3" spans="1:8" x14ac:dyDescent="0.3">
      <c r="A3" s="7">
        <v>1091117222065</v>
      </c>
      <c r="B3" s="19">
        <v>2001806226</v>
      </c>
      <c r="C3" s="15">
        <v>0.68</v>
      </c>
      <c r="D3" s="19">
        <v>121003</v>
      </c>
      <c r="E3" s="19">
        <v>723146</v>
      </c>
      <c r="F3" s="23" t="s">
        <v>11</v>
      </c>
      <c r="G3" s="23" t="s">
        <v>20</v>
      </c>
      <c r="H3" s="27">
        <v>90.2</v>
      </c>
    </row>
    <row r="4" spans="1:8" x14ac:dyDescent="0.3">
      <c r="A4" s="1">
        <v>1091117222080</v>
      </c>
      <c r="B4" s="20">
        <v>2001806229</v>
      </c>
      <c r="C4" s="16">
        <v>0.71</v>
      </c>
      <c r="D4" s="20">
        <v>121003</v>
      </c>
      <c r="E4" s="20">
        <v>421204</v>
      </c>
      <c r="F4" s="24" t="s">
        <v>11</v>
      </c>
      <c r="G4" s="24" t="s">
        <v>20</v>
      </c>
      <c r="H4" s="28">
        <v>90.2</v>
      </c>
    </row>
    <row r="5" spans="1:8" x14ac:dyDescent="0.3">
      <c r="A5" s="7">
        <v>1091117222124</v>
      </c>
      <c r="B5" s="19">
        <v>2001806232</v>
      </c>
      <c r="C5" s="15">
        <v>1.3</v>
      </c>
      <c r="D5" s="19">
        <v>121003</v>
      </c>
      <c r="E5" s="19">
        <v>507101</v>
      </c>
      <c r="F5" s="23" t="s">
        <v>11</v>
      </c>
      <c r="G5" s="23" t="s">
        <v>20</v>
      </c>
      <c r="H5" s="27">
        <v>135</v>
      </c>
    </row>
    <row r="6" spans="1:8" x14ac:dyDescent="0.3">
      <c r="A6" s="7">
        <v>1091117222135</v>
      </c>
      <c r="B6" s="19">
        <v>2001806233</v>
      </c>
      <c r="C6" s="15">
        <v>0.78</v>
      </c>
      <c r="D6" s="19">
        <v>121003</v>
      </c>
      <c r="E6" s="19">
        <v>263139</v>
      </c>
      <c r="F6" s="23" t="s">
        <v>12</v>
      </c>
      <c r="G6" s="23" t="s">
        <v>20</v>
      </c>
      <c r="H6" s="27">
        <v>61.3</v>
      </c>
    </row>
    <row r="7" spans="1:8" x14ac:dyDescent="0.3">
      <c r="A7" s="1">
        <v>1091117222146</v>
      </c>
      <c r="B7" s="20">
        <v>2001806251</v>
      </c>
      <c r="C7" s="16">
        <v>1.27</v>
      </c>
      <c r="D7" s="20">
        <v>121003</v>
      </c>
      <c r="E7" s="20">
        <v>743263</v>
      </c>
      <c r="F7" s="24" t="s">
        <v>11</v>
      </c>
      <c r="G7" s="24" t="s">
        <v>20</v>
      </c>
      <c r="H7" s="28">
        <v>135</v>
      </c>
    </row>
    <row r="8" spans="1:8" x14ac:dyDescent="0.3">
      <c r="A8" s="1">
        <v>1091117222194</v>
      </c>
      <c r="B8" s="20">
        <v>2001806273</v>
      </c>
      <c r="C8" s="16">
        <v>1</v>
      </c>
      <c r="D8" s="20">
        <v>121003</v>
      </c>
      <c r="E8" s="20">
        <v>486886</v>
      </c>
      <c r="F8" s="24" t="s">
        <v>11</v>
      </c>
      <c r="G8" s="24" t="s">
        <v>20</v>
      </c>
      <c r="H8" s="28">
        <v>90.2</v>
      </c>
    </row>
    <row r="9" spans="1:8" x14ac:dyDescent="0.3">
      <c r="A9" s="7">
        <v>1091117222360</v>
      </c>
      <c r="B9" s="19">
        <v>2001806304</v>
      </c>
      <c r="C9" s="15">
        <v>0.71</v>
      </c>
      <c r="D9" s="19">
        <v>121003</v>
      </c>
      <c r="E9" s="19">
        <v>302017</v>
      </c>
      <c r="F9" s="23" t="s">
        <v>11</v>
      </c>
      <c r="G9" s="23" t="s">
        <v>20</v>
      </c>
      <c r="H9" s="27">
        <v>90.2</v>
      </c>
    </row>
    <row r="10" spans="1:8" x14ac:dyDescent="0.3">
      <c r="A10" s="7">
        <v>1091117222570</v>
      </c>
      <c r="B10" s="19">
        <v>2001806338</v>
      </c>
      <c r="C10" s="15">
        <v>0.7</v>
      </c>
      <c r="D10" s="19">
        <v>121003</v>
      </c>
      <c r="E10" s="19">
        <v>392150</v>
      </c>
      <c r="F10" s="23" t="s">
        <v>11</v>
      </c>
      <c r="G10" s="23" t="s">
        <v>20</v>
      </c>
      <c r="H10" s="27">
        <v>90.2</v>
      </c>
    </row>
    <row r="11" spans="1:8" x14ac:dyDescent="0.3">
      <c r="A11" s="7">
        <v>1091117222931</v>
      </c>
      <c r="B11" s="19">
        <v>2001806408</v>
      </c>
      <c r="C11" s="15">
        <v>2.5</v>
      </c>
      <c r="D11" s="19">
        <v>121003</v>
      </c>
      <c r="E11" s="19">
        <v>532484</v>
      </c>
      <c r="F11" s="23" t="s">
        <v>11</v>
      </c>
      <c r="G11" s="23" t="s">
        <v>20</v>
      </c>
      <c r="H11" s="27">
        <v>224.6</v>
      </c>
    </row>
    <row r="12" spans="1:8" x14ac:dyDescent="0.3">
      <c r="A12" s="1">
        <v>1091117223211</v>
      </c>
      <c r="B12" s="20">
        <v>2001806446</v>
      </c>
      <c r="C12" s="16">
        <v>0.69</v>
      </c>
      <c r="D12" s="20">
        <v>121003</v>
      </c>
      <c r="E12" s="20">
        <v>382830</v>
      </c>
      <c r="F12" s="24" t="s">
        <v>11</v>
      </c>
      <c r="G12" s="24" t="s">
        <v>20</v>
      </c>
      <c r="H12" s="28">
        <v>90.2</v>
      </c>
    </row>
    <row r="13" spans="1:8" x14ac:dyDescent="0.3">
      <c r="A13" s="1">
        <v>1091117223244</v>
      </c>
      <c r="B13" s="20">
        <v>2001806458</v>
      </c>
      <c r="C13" s="16">
        <v>1</v>
      </c>
      <c r="D13" s="20">
        <v>121003</v>
      </c>
      <c r="E13" s="20">
        <v>143001</v>
      </c>
      <c r="F13" s="24" t="s">
        <v>12</v>
      </c>
      <c r="G13" s="24" t="s">
        <v>20</v>
      </c>
      <c r="H13" s="28">
        <v>61.3</v>
      </c>
    </row>
    <row r="14" spans="1:8" x14ac:dyDescent="0.3">
      <c r="A14" s="1">
        <v>1091117223351</v>
      </c>
      <c r="B14" s="20">
        <v>2001806471</v>
      </c>
      <c r="C14" s="16">
        <v>1.7</v>
      </c>
      <c r="D14" s="20">
        <v>121003</v>
      </c>
      <c r="E14" s="20">
        <v>313027</v>
      </c>
      <c r="F14" s="24" t="s">
        <v>11</v>
      </c>
      <c r="G14" s="24" t="s">
        <v>20</v>
      </c>
      <c r="H14" s="28">
        <v>179.8</v>
      </c>
    </row>
    <row r="15" spans="1:8" x14ac:dyDescent="0.3">
      <c r="A15" s="7">
        <v>1091117224353</v>
      </c>
      <c r="B15" s="19">
        <v>2001806533</v>
      </c>
      <c r="C15" s="15">
        <v>0.68</v>
      </c>
      <c r="D15" s="19">
        <v>121003</v>
      </c>
      <c r="E15" s="19">
        <v>711303</v>
      </c>
      <c r="F15" s="23" t="s">
        <v>11</v>
      </c>
      <c r="G15" s="23" t="s">
        <v>20</v>
      </c>
      <c r="H15" s="27">
        <v>90.2</v>
      </c>
    </row>
    <row r="16" spans="1:8" x14ac:dyDescent="0.3">
      <c r="A16" s="1">
        <v>1091117224611</v>
      </c>
      <c r="B16" s="20">
        <v>2001806547</v>
      </c>
      <c r="C16" s="16">
        <v>1</v>
      </c>
      <c r="D16" s="20">
        <v>121003</v>
      </c>
      <c r="E16" s="20">
        <v>283102</v>
      </c>
      <c r="F16" s="24" t="s">
        <v>12</v>
      </c>
      <c r="G16" s="24" t="s">
        <v>20</v>
      </c>
      <c r="H16" s="28">
        <v>61.3</v>
      </c>
    </row>
    <row r="17" spans="1:8" x14ac:dyDescent="0.3">
      <c r="A17" s="7">
        <v>1091117224902</v>
      </c>
      <c r="B17" s="19">
        <v>2001806567</v>
      </c>
      <c r="C17" s="15">
        <v>1.1599999999999999</v>
      </c>
      <c r="D17" s="19">
        <v>121003</v>
      </c>
      <c r="E17" s="19">
        <v>370201</v>
      </c>
      <c r="F17" s="23" t="s">
        <v>11</v>
      </c>
      <c r="G17" s="23" t="s">
        <v>20</v>
      </c>
      <c r="H17" s="27">
        <v>135</v>
      </c>
    </row>
    <row r="18" spans="1:8" x14ac:dyDescent="0.3">
      <c r="A18" s="1">
        <v>1091117225016</v>
      </c>
      <c r="B18" s="20">
        <v>2001806575</v>
      </c>
      <c r="C18" s="16">
        <v>0.68</v>
      </c>
      <c r="D18" s="20">
        <v>121003</v>
      </c>
      <c r="E18" s="20">
        <v>248001</v>
      </c>
      <c r="F18" s="24" t="s">
        <v>12</v>
      </c>
      <c r="G18" s="24" t="s">
        <v>20</v>
      </c>
      <c r="H18" s="28">
        <v>61.3</v>
      </c>
    </row>
    <row r="19" spans="1:8" x14ac:dyDescent="0.3">
      <c r="A19" s="7">
        <v>1091117225484</v>
      </c>
      <c r="B19" s="19">
        <v>2001806616</v>
      </c>
      <c r="C19" s="15">
        <v>1.08</v>
      </c>
      <c r="D19" s="19">
        <v>121003</v>
      </c>
      <c r="E19" s="19">
        <v>144001</v>
      </c>
      <c r="F19" s="23" t="s">
        <v>12</v>
      </c>
      <c r="G19" s="23" t="s">
        <v>20</v>
      </c>
      <c r="H19" s="27">
        <v>89.6</v>
      </c>
    </row>
    <row r="20" spans="1:8" x14ac:dyDescent="0.3">
      <c r="A20" s="1">
        <v>1091117226221</v>
      </c>
      <c r="B20" s="20">
        <v>2001806652</v>
      </c>
      <c r="C20" s="16">
        <v>0.69</v>
      </c>
      <c r="D20" s="20">
        <v>121003</v>
      </c>
      <c r="E20" s="20">
        <v>403401</v>
      </c>
      <c r="F20" s="24" t="s">
        <v>11</v>
      </c>
      <c r="G20" s="24" t="s">
        <v>20</v>
      </c>
      <c r="H20" s="28">
        <v>90.2</v>
      </c>
    </row>
    <row r="21" spans="1:8" x14ac:dyDescent="0.3">
      <c r="A21" s="1">
        <v>1091117229555</v>
      </c>
      <c r="B21" s="20">
        <v>2001806686</v>
      </c>
      <c r="C21" s="16">
        <v>0.15</v>
      </c>
      <c r="D21" s="20">
        <v>121003</v>
      </c>
      <c r="E21" s="20">
        <v>326502</v>
      </c>
      <c r="F21" s="24" t="s">
        <v>11</v>
      </c>
      <c r="G21" s="24" t="s">
        <v>20</v>
      </c>
      <c r="H21" s="28">
        <v>45.4</v>
      </c>
    </row>
    <row r="22" spans="1:8" x14ac:dyDescent="0.3">
      <c r="A22" s="7">
        <v>1091117226910</v>
      </c>
      <c r="B22" s="19">
        <v>2001806726</v>
      </c>
      <c r="C22" s="15">
        <v>0.68</v>
      </c>
      <c r="D22" s="19">
        <v>121003</v>
      </c>
      <c r="E22" s="19">
        <v>831002</v>
      </c>
      <c r="F22" s="23" t="s">
        <v>11</v>
      </c>
      <c r="G22" s="23" t="s">
        <v>20</v>
      </c>
      <c r="H22" s="27">
        <v>90.2</v>
      </c>
    </row>
    <row r="23" spans="1:8" x14ac:dyDescent="0.3">
      <c r="A23" s="7">
        <v>1091117226674</v>
      </c>
      <c r="B23" s="19">
        <v>2001806733</v>
      </c>
      <c r="C23" s="15">
        <v>1.1299999999999999</v>
      </c>
      <c r="D23" s="19">
        <v>121003</v>
      </c>
      <c r="E23" s="19">
        <v>452001</v>
      </c>
      <c r="F23" s="23" t="s">
        <v>11</v>
      </c>
      <c r="G23" s="23" t="s">
        <v>20</v>
      </c>
      <c r="H23" s="27">
        <v>135</v>
      </c>
    </row>
    <row r="24" spans="1:8" x14ac:dyDescent="0.3">
      <c r="A24" s="1">
        <v>1091117226711</v>
      </c>
      <c r="B24" s="20">
        <v>2001806735</v>
      </c>
      <c r="C24" s="16">
        <v>0.69</v>
      </c>
      <c r="D24" s="20">
        <v>121003</v>
      </c>
      <c r="E24" s="20">
        <v>721636</v>
      </c>
      <c r="F24" s="24" t="s">
        <v>11</v>
      </c>
      <c r="G24" s="24" t="s">
        <v>20</v>
      </c>
      <c r="H24" s="28">
        <v>90.2</v>
      </c>
    </row>
    <row r="25" spans="1:8" x14ac:dyDescent="0.3">
      <c r="A25" s="1">
        <v>1091117227116</v>
      </c>
      <c r="B25" s="20">
        <v>2001806768</v>
      </c>
      <c r="C25" s="16">
        <v>1.02</v>
      </c>
      <c r="D25" s="20">
        <v>121003</v>
      </c>
      <c r="E25" s="20">
        <v>322201</v>
      </c>
      <c r="F25" s="24" t="s">
        <v>11</v>
      </c>
      <c r="G25" s="24" t="s">
        <v>20</v>
      </c>
      <c r="H25" s="28">
        <v>135</v>
      </c>
    </row>
    <row r="26" spans="1:8" x14ac:dyDescent="0.3">
      <c r="A26" s="1">
        <v>1091117227573</v>
      </c>
      <c r="B26" s="20">
        <v>2001806776</v>
      </c>
      <c r="C26" s="16">
        <v>2.86</v>
      </c>
      <c r="D26" s="20">
        <v>121003</v>
      </c>
      <c r="E26" s="20">
        <v>226004</v>
      </c>
      <c r="F26" s="24" t="s">
        <v>12</v>
      </c>
      <c r="G26" s="24" t="s">
        <v>20</v>
      </c>
      <c r="H26" s="28">
        <v>174.5</v>
      </c>
    </row>
    <row r="27" spans="1:8" x14ac:dyDescent="0.3">
      <c r="A27" s="7">
        <v>1091117227816</v>
      </c>
      <c r="B27" s="19">
        <v>2001806801</v>
      </c>
      <c r="C27" s="15">
        <v>1.35</v>
      </c>
      <c r="D27" s="19">
        <v>121003</v>
      </c>
      <c r="E27" s="19">
        <v>248001</v>
      </c>
      <c r="F27" s="23" t="s">
        <v>12</v>
      </c>
      <c r="G27" s="23" t="s">
        <v>20</v>
      </c>
      <c r="H27" s="27">
        <v>89.6</v>
      </c>
    </row>
    <row r="28" spans="1:8" x14ac:dyDescent="0.3">
      <c r="A28" s="7">
        <v>1091117228133</v>
      </c>
      <c r="B28" s="19">
        <v>2001806823</v>
      </c>
      <c r="C28" s="15">
        <v>0.59</v>
      </c>
      <c r="D28" s="19">
        <v>121003</v>
      </c>
      <c r="E28" s="19">
        <v>314001</v>
      </c>
      <c r="F28" s="23" t="s">
        <v>11</v>
      </c>
      <c r="G28" s="23" t="s">
        <v>20</v>
      </c>
      <c r="H28" s="27">
        <v>90.2</v>
      </c>
    </row>
    <row r="29" spans="1:8" x14ac:dyDescent="0.3">
      <c r="A29" s="1">
        <v>1091117228192</v>
      </c>
      <c r="B29" s="20">
        <v>2001806828</v>
      </c>
      <c r="C29" s="16">
        <v>0.69</v>
      </c>
      <c r="D29" s="20">
        <v>121003</v>
      </c>
      <c r="E29" s="20">
        <v>331022</v>
      </c>
      <c r="F29" s="24" t="s">
        <v>11</v>
      </c>
      <c r="G29" s="24" t="s">
        <v>20</v>
      </c>
      <c r="H29" s="28">
        <v>90.2</v>
      </c>
    </row>
    <row r="30" spans="1:8" x14ac:dyDescent="0.3">
      <c r="A30" s="7">
        <v>1091117229776</v>
      </c>
      <c r="B30" s="19">
        <v>2001806885</v>
      </c>
      <c r="C30" s="15">
        <v>1</v>
      </c>
      <c r="D30" s="19">
        <v>121003</v>
      </c>
      <c r="E30" s="19">
        <v>208019</v>
      </c>
      <c r="F30" s="23" t="s">
        <v>12</v>
      </c>
      <c r="G30" s="23" t="s">
        <v>20</v>
      </c>
      <c r="H30" s="27">
        <v>61.3</v>
      </c>
    </row>
    <row r="31" spans="1:8" x14ac:dyDescent="0.3">
      <c r="A31" s="7">
        <v>1091117229183</v>
      </c>
      <c r="B31" s="19">
        <v>2001806968</v>
      </c>
      <c r="C31" s="15">
        <v>0.68</v>
      </c>
      <c r="D31" s="19">
        <v>121003</v>
      </c>
      <c r="E31" s="19">
        <v>305801</v>
      </c>
      <c r="F31" s="23" t="s">
        <v>11</v>
      </c>
      <c r="G31" s="23" t="s">
        <v>20</v>
      </c>
      <c r="H31" s="27">
        <v>90.2</v>
      </c>
    </row>
    <row r="32" spans="1:8" x14ac:dyDescent="0.3">
      <c r="A32" s="1">
        <v>1091117229290</v>
      </c>
      <c r="B32" s="20">
        <v>2001807004</v>
      </c>
      <c r="C32" s="16">
        <v>0.68</v>
      </c>
      <c r="D32" s="20">
        <v>121003</v>
      </c>
      <c r="E32" s="20">
        <v>410206</v>
      </c>
      <c r="F32" s="24" t="s">
        <v>11</v>
      </c>
      <c r="G32" s="24" t="s">
        <v>20</v>
      </c>
      <c r="H32" s="28">
        <v>90.2</v>
      </c>
    </row>
    <row r="33" spans="1:8" x14ac:dyDescent="0.3">
      <c r="A33" s="7">
        <v>1091117229345</v>
      </c>
      <c r="B33" s="19">
        <v>2001807012</v>
      </c>
      <c r="C33" s="15">
        <v>0.15</v>
      </c>
      <c r="D33" s="19">
        <v>121003</v>
      </c>
      <c r="E33" s="19">
        <v>515591</v>
      </c>
      <c r="F33" s="23" t="s">
        <v>11</v>
      </c>
      <c r="G33" s="23" t="s">
        <v>20</v>
      </c>
      <c r="H33" s="27">
        <v>45.4</v>
      </c>
    </row>
    <row r="34" spans="1:8" x14ac:dyDescent="0.3">
      <c r="A34" s="7">
        <v>1091117323005</v>
      </c>
      <c r="B34" s="19">
        <v>2001807036</v>
      </c>
      <c r="C34" s="15">
        <v>1.64</v>
      </c>
      <c r="D34" s="19">
        <v>121003</v>
      </c>
      <c r="E34" s="19">
        <v>516503</v>
      </c>
      <c r="F34" s="23" t="s">
        <v>11</v>
      </c>
      <c r="G34" s="23" t="s">
        <v>20</v>
      </c>
      <c r="H34" s="27">
        <v>179.8</v>
      </c>
    </row>
    <row r="35" spans="1:8" x14ac:dyDescent="0.3">
      <c r="A35" s="1">
        <v>1091117323112</v>
      </c>
      <c r="B35" s="20">
        <v>2001807058</v>
      </c>
      <c r="C35" s="16">
        <v>1.1499999999999999</v>
      </c>
      <c r="D35" s="20">
        <v>121003</v>
      </c>
      <c r="E35" s="20">
        <v>140301</v>
      </c>
      <c r="F35" s="24" t="s">
        <v>12</v>
      </c>
      <c r="G35" s="24" t="s">
        <v>20</v>
      </c>
      <c r="H35" s="28">
        <v>89.6</v>
      </c>
    </row>
    <row r="36" spans="1:8" x14ac:dyDescent="0.3">
      <c r="A36" s="1">
        <v>1091117323215</v>
      </c>
      <c r="B36" s="20">
        <v>2001807084</v>
      </c>
      <c r="C36" s="16">
        <v>0.67</v>
      </c>
      <c r="D36" s="20">
        <v>121003</v>
      </c>
      <c r="E36" s="20">
        <v>742103</v>
      </c>
      <c r="F36" s="24" t="s">
        <v>11</v>
      </c>
      <c r="G36" s="24" t="s">
        <v>20</v>
      </c>
      <c r="H36" s="28">
        <v>90.2</v>
      </c>
    </row>
    <row r="37" spans="1:8" x14ac:dyDescent="0.3">
      <c r="A37" s="7">
        <v>1091117323812</v>
      </c>
      <c r="B37" s="19">
        <v>2001807186</v>
      </c>
      <c r="C37" s="15">
        <v>0.5</v>
      </c>
      <c r="D37" s="19">
        <v>121003</v>
      </c>
      <c r="E37" s="19">
        <v>396001</v>
      </c>
      <c r="F37" s="23" t="s">
        <v>11</v>
      </c>
      <c r="G37" s="23" t="s">
        <v>20</v>
      </c>
      <c r="H37" s="27">
        <v>45.4</v>
      </c>
    </row>
    <row r="38" spans="1:8" x14ac:dyDescent="0.3">
      <c r="A38" s="7">
        <v>1091117324011</v>
      </c>
      <c r="B38" s="19">
        <v>2001807241</v>
      </c>
      <c r="C38" s="15">
        <v>0.79</v>
      </c>
      <c r="D38" s="19">
        <v>121003</v>
      </c>
      <c r="E38" s="19">
        <v>341001</v>
      </c>
      <c r="F38" s="23" t="s">
        <v>11</v>
      </c>
      <c r="G38" s="23" t="s">
        <v>20</v>
      </c>
      <c r="H38" s="27">
        <v>90.2</v>
      </c>
    </row>
    <row r="39" spans="1:8" x14ac:dyDescent="0.3">
      <c r="A39" s="1">
        <v>1091117324206</v>
      </c>
      <c r="B39" s="20">
        <v>2001807290</v>
      </c>
      <c r="C39" s="16">
        <v>0.5</v>
      </c>
      <c r="D39" s="20">
        <v>121003</v>
      </c>
      <c r="E39" s="20">
        <v>711106</v>
      </c>
      <c r="F39" s="24" t="s">
        <v>11</v>
      </c>
      <c r="G39" s="24" t="s">
        <v>20</v>
      </c>
      <c r="H39" s="28">
        <v>45.4</v>
      </c>
    </row>
    <row r="40" spans="1:8" x14ac:dyDescent="0.3">
      <c r="A40" s="1">
        <v>1091117324346</v>
      </c>
      <c r="B40" s="20">
        <v>2001807328</v>
      </c>
      <c r="C40" s="16">
        <v>2.2799999999999998</v>
      </c>
      <c r="D40" s="20">
        <v>121003</v>
      </c>
      <c r="E40" s="20">
        <v>335502</v>
      </c>
      <c r="F40" s="24" t="s">
        <v>11</v>
      </c>
      <c r="G40" s="24" t="s">
        <v>20</v>
      </c>
      <c r="H40" s="28">
        <v>224.6</v>
      </c>
    </row>
    <row r="41" spans="1:8" x14ac:dyDescent="0.3">
      <c r="A41" s="1">
        <v>1091117333100</v>
      </c>
      <c r="B41" s="20">
        <v>2001807329</v>
      </c>
      <c r="C41" s="16">
        <v>0.73</v>
      </c>
      <c r="D41" s="20">
        <v>121003</v>
      </c>
      <c r="E41" s="20">
        <v>302039</v>
      </c>
      <c r="F41" s="24" t="s">
        <v>11</v>
      </c>
      <c r="G41" s="24" t="s">
        <v>20</v>
      </c>
      <c r="H41" s="28">
        <v>90.2</v>
      </c>
    </row>
    <row r="42" spans="1:8" x14ac:dyDescent="0.3">
      <c r="A42" s="7">
        <v>1091117324394</v>
      </c>
      <c r="B42" s="19">
        <v>2001807362</v>
      </c>
      <c r="C42" s="15">
        <v>2</v>
      </c>
      <c r="D42" s="19">
        <v>121003</v>
      </c>
      <c r="E42" s="19">
        <v>452018</v>
      </c>
      <c r="F42" s="23" t="s">
        <v>11</v>
      </c>
      <c r="G42" s="23" t="s">
        <v>20</v>
      </c>
      <c r="H42" s="27">
        <v>179.8</v>
      </c>
    </row>
    <row r="43" spans="1:8" x14ac:dyDescent="0.3">
      <c r="A43" s="1">
        <v>1091117325094</v>
      </c>
      <c r="B43" s="20">
        <v>2001807415</v>
      </c>
      <c r="C43" s="16">
        <v>1</v>
      </c>
      <c r="D43" s="20">
        <v>121003</v>
      </c>
      <c r="E43" s="20">
        <v>208001</v>
      </c>
      <c r="F43" s="24" t="s">
        <v>12</v>
      </c>
      <c r="G43" s="24" t="s">
        <v>20</v>
      </c>
      <c r="H43" s="28">
        <v>61.3</v>
      </c>
    </row>
    <row r="44" spans="1:8" x14ac:dyDescent="0.3">
      <c r="A44" s="7">
        <v>1091117333251</v>
      </c>
      <c r="B44" s="19">
        <v>2001807613</v>
      </c>
      <c r="C44" s="15">
        <v>1.04</v>
      </c>
      <c r="D44" s="19">
        <v>121003</v>
      </c>
      <c r="E44" s="19">
        <v>335803</v>
      </c>
      <c r="F44" s="23" t="s">
        <v>11</v>
      </c>
      <c r="G44" s="23" t="s">
        <v>20</v>
      </c>
      <c r="H44" s="27">
        <v>135</v>
      </c>
    </row>
    <row r="45" spans="1:8" x14ac:dyDescent="0.3">
      <c r="A45" s="7">
        <v>1091117326424</v>
      </c>
      <c r="B45" s="19">
        <v>2001807785</v>
      </c>
      <c r="C45" s="15">
        <v>0.68</v>
      </c>
      <c r="D45" s="19">
        <v>121003</v>
      </c>
      <c r="E45" s="19">
        <v>306116</v>
      </c>
      <c r="F45" s="23" t="s">
        <v>11</v>
      </c>
      <c r="G45" s="23" t="s">
        <v>20</v>
      </c>
      <c r="H45" s="27">
        <v>90.2</v>
      </c>
    </row>
    <row r="46" spans="1:8" x14ac:dyDescent="0.3">
      <c r="A46" s="7">
        <v>1091117326612</v>
      </c>
      <c r="B46" s="19">
        <v>2001807814</v>
      </c>
      <c r="C46" s="15">
        <v>0.79</v>
      </c>
      <c r="D46" s="19">
        <v>121003</v>
      </c>
      <c r="E46" s="19">
        <v>284001</v>
      </c>
      <c r="F46" s="23" t="s">
        <v>12</v>
      </c>
      <c r="G46" s="23" t="s">
        <v>20</v>
      </c>
      <c r="H46" s="27">
        <v>61.3</v>
      </c>
    </row>
    <row r="47" spans="1:8" x14ac:dyDescent="0.3">
      <c r="A47" s="1">
        <v>1091117326925</v>
      </c>
      <c r="B47" s="20">
        <v>2001807852</v>
      </c>
      <c r="C47" s="16">
        <v>0.74</v>
      </c>
      <c r="D47" s="20">
        <v>121003</v>
      </c>
      <c r="E47" s="20">
        <v>311001</v>
      </c>
      <c r="F47" s="24" t="s">
        <v>11</v>
      </c>
      <c r="G47" s="24" t="s">
        <v>20</v>
      </c>
      <c r="H47" s="28">
        <v>90.2</v>
      </c>
    </row>
    <row r="48" spans="1:8" x14ac:dyDescent="0.3">
      <c r="A48" s="7">
        <v>1091117327695</v>
      </c>
      <c r="B48" s="19">
        <v>2001807930</v>
      </c>
      <c r="C48" s="15">
        <v>0.15</v>
      </c>
      <c r="D48" s="19">
        <v>121003</v>
      </c>
      <c r="E48" s="19">
        <v>845438</v>
      </c>
      <c r="F48" s="23" t="s">
        <v>11</v>
      </c>
      <c r="G48" s="23" t="s">
        <v>20</v>
      </c>
      <c r="H48" s="27">
        <v>45.4</v>
      </c>
    </row>
    <row r="49" spans="1:8" x14ac:dyDescent="0.3">
      <c r="A49" s="1">
        <v>1091117327172</v>
      </c>
      <c r="B49" s="20">
        <v>2001807931</v>
      </c>
      <c r="C49" s="16">
        <v>0.72</v>
      </c>
      <c r="D49" s="20">
        <v>121003</v>
      </c>
      <c r="E49" s="20">
        <v>441601</v>
      </c>
      <c r="F49" s="24" t="s">
        <v>11</v>
      </c>
      <c r="G49" s="24" t="s">
        <v>20</v>
      </c>
      <c r="H49" s="28">
        <v>90.2</v>
      </c>
    </row>
    <row r="50" spans="1:8" x14ac:dyDescent="0.3">
      <c r="A50" s="7">
        <v>1091117327275</v>
      </c>
      <c r="B50" s="19">
        <v>2001807956</v>
      </c>
      <c r="C50" s="15">
        <v>1.08</v>
      </c>
      <c r="D50" s="19">
        <v>121003</v>
      </c>
      <c r="E50" s="19">
        <v>248006</v>
      </c>
      <c r="F50" s="23" t="s">
        <v>12</v>
      </c>
      <c r="G50" s="23" t="s">
        <v>20</v>
      </c>
      <c r="H50" s="27">
        <v>89.6</v>
      </c>
    </row>
    <row r="51" spans="1:8" x14ac:dyDescent="0.3">
      <c r="A51" s="1">
        <v>1091117327312</v>
      </c>
      <c r="B51" s="20">
        <v>2001807960</v>
      </c>
      <c r="C51" s="16">
        <v>1</v>
      </c>
      <c r="D51" s="20">
        <v>121003</v>
      </c>
      <c r="E51" s="20">
        <v>485001</v>
      </c>
      <c r="F51" s="24" t="s">
        <v>11</v>
      </c>
      <c r="G51" s="24" t="s">
        <v>20</v>
      </c>
      <c r="H51" s="28">
        <v>90.2</v>
      </c>
    </row>
    <row r="52" spans="1:8" x14ac:dyDescent="0.3">
      <c r="A52" s="7">
        <v>1091117327474</v>
      </c>
      <c r="B52" s="19">
        <v>2001807970</v>
      </c>
      <c r="C52" s="15">
        <v>4.13</v>
      </c>
      <c r="D52" s="19">
        <v>121003</v>
      </c>
      <c r="E52" s="19">
        <v>302019</v>
      </c>
      <c r="F52" s="23" t="s">
        <v>11</v>
      </c>
      <c r="G52" s="23" t="s">
        <v>20</v>
      </c>
      <c r="H52" s="27">
        <v>403.8</v>
      </c>
    </row>
    <row r="53" spans="1:8" x14ac:dyDescent="0.3">
      <c r="A53" s="7">
        <v>1091117327496</v>
      </c>
      <c r="B53" s="19">
        <v>2001807976</v>
      </c>
      <c r="C53" s="15">
        <v>0.7</v>
      </c>
      <c r="D53" s="19">
        <v>121003</v>
      </c>
      <c r="E53" s="19">
        <v>400705</v>
      </c>
      <c r="F53" s="23" t="s">
        <v>11</v>
      </c>
      <c r="G53" s="23" t="s">
        <v>21</v>
      </c>
      <c r="H53" s="27">
        <v>172.8</v>
      </c>
    </row>
    <row r="54" spans="1:8" x14ac:dyDescent="0.3">
      <c r="A54" s="1">
        <v>1091117327570</v>
      </c>
      <c r="B54" s="20">
        <v>2001807981</v>
      </c>
      <c r="C54" s="16">
        <v>0.5</v>
      </c>
      <c r="D54" s="20">
        <v>121003</v>
      </c>
      <c r="E54" s="20">
        <v>332715</v>
      </c>
      <c r="F54" s="24" t="s">
        <v>11</v>
      </c>
      <c r="G54" s="24" t="s">
        <v>20</v>
      </c>
      <c r="H54" s="28">
        <v>45.4</v>
      </c>
    </row>
    <row r="55" spans="1:8" x14ac:dyDescent="0.3">
      <c r="A55" s="1">
        <v>1091117435005</v>
      </c>
      <c r="B55" s="20">
        <v>2001808102</v>
      </c>
      <c r="C55" s="16">
        <v>1.28</v>
      </c>
      <c r="D55" s="20">
        <v>121003</v>
      </c>
      <c r="E55" s="20">
        <v>463106</v>
      </c>
      <c r="F55" s="24" t="s">
        <v>11</v>
      </c>
      <c r="G55" s="24" t="s">
        <v>20</v>
      </c>
      <c r="H55" s="28">
        <v>135</v>
      </c>
    </row>
    <row r="56" spans="1:8" x14ac:dyDescent="0.3">
      <c r="A56" s="7">
        <v>1091117435134</v>
      </c>
      <c r="B56" s="19">
        <v>2001808118</v>
      </c>
      <c r="C56" s="15">
        <v>0.5</v>
      </c>
      <c r="D56" s="19">
        <v>121003</v>
      </c>
      <c r="E56" s="19">
        <v>140301</v>
      </c>
      <c r="F56" s="23" t="s">
        <v>12</v>
      </c>
      <c r="G56" s="23" t="s">
        <v>20</v>
      </c>
      <c r="H56" s="27">
        <v>33</v>
      </c>
    </row>
    <row r="57" spans="1:8" x14ac:dyDescent="0.3">
      <c r="A57" s="1">
        <v>1091117435370</v>
      </c>
      <c r="B57" s="20">
        <v>2001808207</v>
      </c>
      <c r="C57" s="16">
        <v>0.79</v>
      </c>
      <c r="D57" s="20">
        <v>121003</v>
      </c>
      <c r="E57" s="20">
        <v>495671</v>
      </c>
      <c r="F57" s="24" t="s">
        <v>11</v>
      </c>
      <c r="G57" s="24" t="s">
        <v>20</v>
      </c>
      <c r="H57" s="28">
        <v>90.2</v>
      </c>
    </row>
    <row r="58" spans="1:8" x14ac:dyDescent="0.3">
      <c r="A58" s="7">
        <v>1091117435602</v>
      </c>
      <c r="B58" s="19">
        <v>2001808286</v>
      </c>
      <c r="C58" s="15">
        <v>0.77</v>
      </c>
      <c r="D58" s="19">
        <v>121003</v>
      </c>
      <c r="E58" s="19">
        <v>302031</v>
      </c>
      <c r="F58" s="23" t="s">
        <v>11</v>
      </c>
      <c r="G58" s="23" t="s">
        <v>20</v>
      </c>
      <c r="H58" s="27">
        <v>90.2</v>
      </c>
    </row>
    <row r="59" spans="1:8" x14ac:dyDescent="0.3">
      <c r="A59" s="7">
        <v>1091117435661</v>
      </c>
      <c r="B59" s="19">
        <v>2001808295</v>
      </c>
      <c r="C59" s="15">
        <v>0.2</v>
      </c>
      <c r="D59" s="19">
        <v>121003</v>
      </c>
      <c r="E59" s="19">
        <v>673002</v>
      </c>
      <c r="F59" s="23" t="s">
        <v>13</v>
      </c>
      <c r="G59" s="23" t="s">
        <v>21</v>
      </c>
      <c r="H59" s="27">
        <v>107.3</v>
      </c>
    </row>
    <row r="60" spans="1:8" x14ac:dyDescent="0.3">
      <c r="A60" s="1">
        <v>1091117436346</v>
      </c>
      <c r="B60" s="20">
        <v>2001808475</v>
      </c>
      <c r="C60" s="16">
        <v>0.7</v>
      </c>
      <c r="D60" s="20">
        <v>121003</v>
      </c>
      <c r="E60" s="20">
        <v>335001</v>
      </c>
      <c r="F60" s="24" t="s">
        <v>11</v>
      </c>
      <c r="G60" s="24" t="s">
        <v>20</v>
      </c>
      <c r="H60" s="28">
        <v>90.2</v>
      </c>
    </row>
    <row r="61" spans="1:8" x14ac:dyDescent="0.3">
      <c r="A61" s="1">
        <v>1091117436383</v>
      </c>
      <c r="B61" s="20">
        <v>2001808507</v>
      </c>
      <c r="C61" s="16">
        <v>0.79</v>
      </c>
      <c r="D61" s="20">
        <v>121003</v>
      </c>
      <c r="E61" s="20">
        <v>208002</v>
      </c>
      <c r="F61" s="24" t="s">
        <v>12</v>
      </c>
      <c r="G61" s="24" t="s">
        <v>20</v>
      </c>
      <c r="H61" s="28">
        <v>61.3</v>
      </c>
    </row>
    <row r="62" spans="1:8" x14ac:dyDescent="0.3">
      <c r="A62" s="7">
        <v>1091117436464</v>
      </c>
      <c r="B62" s="19">
        <v>2001808542</v>
      </c>
      <c r="C62" s="15">
        <v>0.86</v>
      </c>
      <c r="D62" s="19">
        <v>121003</v>
      </c>
      <c r="E62" s="19">
        <v>416010</v>
      </c>
      <c r="F62" s="23" t="s">
        <v>11</v>
      </c>
      <c r="G62" s="23" t="s">
        <v>20</v>
      </c>
      <c r="H62" s="27">
        <v>90.2</v>
      </c>
    </row>
    <row r="63" spans="1:8" x14ac:dyDescent="0.3">
      <c r="A63" s="7">
        <v>1091117436652</v>
      </c>
      <c r="B63" s="19">
        <v>2001808585</v>
      </c>
      <c r="C63" s="15">
        <v>0.72</v>
      </c>
      <c r="D63" s="19">
        <v>121003</v>
      </c>
      <c r="E63" s="19">
        <v>175101</v>
      </c>
      <c r="F63" s="23" t="s">
        <v>12</v>
      </c>
      <c r="G63" s="23" t="s">
        <v>20</v>
      </c>
      <c r="H63" s="27">
        <v>61.3</v>
      </c>
    </row>
    <row r="64" spans="1:8" x14ac:dyDescent="0.3">
      <c r="A64" s="1">
        <v>1091117437050</v>
      </c>
      <c r="B64" s="20">
        <v>2001808675</v>
      </c>
      <c r="C64" s="16">
        <v>1.2</v>
      </c>
      <c r="D64" s="20">
        <v>121003</v>
      </c>
      <c r="E64" s="20">
        <v>226010</v>
      </c>
      <c r="F64" s="24" t="s">
        <v>12</v>
      </c>
      <c r="G64" s="24" t="s">
        <v>20</v>
      </c>
      <c r="H64" s="28">
        <v>89.6</v>
      </c>
    </row>
    <row r="65" spans="1:8" x14ac:dyDescent="0.3">
      <c r="A65" s="1">
        <v>1091117437035</v>
      </c>
      <c r="B65" s="20">
        <v>2001808679</v>
      </c>
      <c r="C65" s="16">
        <v>0.72</v>
      </c>
      <c r="D65" s="20">
        <v>121003</v>
      </c>
      <c r="E65" s="20">
        <v>303903</v>
      </c>
      <c r="F65" s="24" t="s">
        <v>11</v>
      </c>
      <c r="G65" s="24" t="s">
        <v>20</v>
      </c>
      <c r="H65" s="28">
        <v>90.2</v>
      </c>
    </row>
    <row r="66" spans="1:8" x14ac:dyDescent="0.3">
      <c r="A66" s="7">
        <v>1091117437293</v>
      </c>
      <c r="B66" s="19">
        <v>2001808739</v>
      </c>
      <c r="C66" s="15">
        <v>1.63</v>
      </c>
      <c r="D66" s="19">
        <v>121003</v>
      </c>
      <c r="E66" s="19">
        <v>342012</v>
      </c>
      <c r="F66" s="23" t="s">
        <v>11</v>
      </c>
      <c r="G66" s="23" t="s">
        <v>20</v>
      </c>
      <c r="H66" s="27">
        <v>179.8</v>
      </c>
    </row>
    <row r="67" spans="1:8" x14ac:dyDescent="0.3">
      <c r="A67" s="1">
        <v>1091117437680</v>
      </c>
      <c r="B67" s="20">
        <v>2001808801</v>
      </c>
      <c r="C67" s="16">
        <v>0.8</v>
      </c>
      <c r="D67" s="20">
        <v>121003</v>
      </c>
      <c r="E67" s="20">
        <v>335001</v>
      </c>
      <c r="F67" s="24" t="s">
        <v>11</v>
      </c>
      <c r="G67" s="24" t="s">
        <v>20</v>
      </c>
      <c r="H67" s="28">
        <v>90.2</v>
      </c>
    </row>
    <row r="68" spans="1:8" x14ac:dyDescent="0.3">
      <c r="A68" s="1">
        <v>1091117437864</v>
      </c>
      <c r="B68" s="20">
        <v>2001808832</v>
      </c>
      <c r="C68" s="16">
        <v>2.4700000000000002</v>
      </c>
      <c r="D68" s="20">
        <v>121003</v>
      </c>
      <c r="E68" s="20">
        <v>334001</v>
      </c>
      <c r="F68" s="24" t="s">
        <v>11</v>
      </c>
      <c r="G68" s="24" t="s">
        <v>20</v>
      </c>
      <c r="H68" s="28">
        <v>224.6</v>
      </c>
    </row>
    <row r="69" spans="1:8" x14ac:dyDescent="0.3">
      <c r="A69" s="7">
        <v>1091117437890</v>
      </c>
      <c r="B69" s="19">
        <v>2001808837</v>
      </c>
      <c r="C69" s="15">
        <v>0.67</v>
      </c>
      <c r="D69" s="19">
        <v>121003</v>
      </c>
      <c r="E69" s="19">
        <v>302031</v>
      </c>
      <c r="F69" s="23" t="s">
        <v>11</v>
      </c>
      <c r="G69" s="23" t="s">
        <v>20</v>
      </c>
      <c r="H69" s="27">
        <v>90.2</v>
      </c>
    </row>
    <row r="70" spans="1:8" x14ac:dyDescent="0.3">
      <c r="A70" s="1">
        <v>1091117438074</v>
      </c>
      <c r="B70" s="20">
        <v>2001808883</v>
      </c>
      <c r="C70" s="16">
        <v>0.72</v>
      </c>
      <c r="D70" s="20">
        <v>121003</v>
      </c>
      <c r="E70" s="20">
        <v>302012</v>
      </c>
      <c r="F70" s="24" t="s">
        <v>11</v>
      </c>
      <c r="G70" s="24" t="s">
        <v>20</v>
      </c>
      <c r="H70" s="28">
        <v>90.2</v>
      </c>
    </row>
    <row r="71" spans="1:8" x14ac:dyDescent="0.3">
      <c r="A71" s="7">
        <v>1091117611501</v>
      </c>
      <c r="B71" s="19">
        <v>2001808992</v>
      </c>
      <c r="C71" s="15">
        <v>0.72</v>
      </c>
      <c r="D71" s="19">
        <v>121003</v>
      </c>
      <c r="E71" s="19">
        <v>342014</v>
      </c>
      <c r="F71" s="23" t="s">
        <v>11</v>
      </c>
      <c r="G71" s="23" t="s">
        <v>20</v>
      </c>
      <c r="H71" s="27">
        <v>90.2</v>
      </c>
    </row>
    <row r="72" spans="1:8" x14ac:dyDescent="0.3">
      <c r="A72" s="1">
        <v>1091117613962</v>
      </c>
      <c r="B72" s="20">
        <v>2001809270</v>
      </c>
      <c r="C72" s="16">
        <v>0.68</v>
      </c>
      <c r="D72" s="20">
        <v>121003</v>
      </c>
      <c r="E72" s="20">
        <v>324005</v>
      </c>
      <c r="F72" s="24" t="s">
        <v>11</v>
      </c>
      <c r="G72" s="24" t="s">
        <v>20</v>
      </c>
      <c r="H72" s="28">
        <v>90.2</v>
      </c>
    </row>
    <row r="73" spans="1:8" x14ac:dyDescent="0.3">
      <c r="A73" s="7">
        <v>1091117614452</v>
      </c>
      <c r="B73" s="19">
        <v>2001809383</v>
      </c>
      <c r="C73" s="15">
        <v>0.5</v>
      </c>
      <c r="D73" s="19">
        <v>121003</v>
      </c>
      <c r="E73" s="19">
        <v>303702</v>
      </c>
      <c r="F73" s="23" t="s">
        <v>11</v>
      </c>
      <c r="G73" s="23" t="s">
        <v>21</v>
      </c>
      <c r="H73" s="27">
        <v>86.7</v>
      </c>
    </row>
    <row r="74" spans="1:8" x14ac:dyDescent="0.3">
      <c r="A74" s="7">
        <v>1091117616121</v>
      </c>
      <c r="B74" s="19">
        <v>2001809592</v>
      </c>
      <c r="C74" s="15">
        <v>1.5</v>
      </c>
      <c r="D74" s="19">
        <v>121003</v>
      </c>
      <c r="E74" s="19">
        <v>244713</v>
      </c>
      <c r="F74" s="23" t="s">
        <v>12</v>
      </c>
      <c r="G74" s="23" t="s">
        <v>20</v>
      </c>
      <c r="H74" s="27">
        <v>89.6</v>
      </c>
    </row>
    <row r="75" spans="1:8" x14ac:dyDescent="0.3">
      <c r="A75" s="1">
        <v>1091117795531</v>
      </c>
      <c r="B75" s="20">
        <v>2001809794</v>
      </c>
      <c r="C75" s="16">
        <v>1.5</v>
      </c>
      <c r="D75" s="20">
        <v>121003</v>
      </c>
      <c r="E75" s="20">
        <v>580007</v>
      </c>
      <c r="F75" s="24" t="s">
        <v>11</v>
      </c>
      <c r="G75" s="24" t="s">
        <v>20</v>
      </c>
      <c r="H75" s="28">
        <v>135</v>
      </c>
    </row>
    <row r="76" spans="1:8" x14ac:dyDescent="0.3">
      <c r="A76" s="7">
        <v>1091117795623</v>
      </c>
      <c r="B76" s="19">
        <v>2001809820</v>
      </c>
      <c r="C76" s="15">
        <v>3</v>
      </c>
      <c r="D76" s="19">
        <v>121003</v>
      </c>
      <c r="E76" s="19">
        <v>360005</v>
      </c>
      <c r="F76" s="23" t="s">
        <v>11</v>
      </c>
      <c r="G76" s="23" t="s">
        <v>20</v>
      </c>
      <c r="H76" s="27">
        <v>269.39999999999998</v>
      </c>
    </row>
    <row r="77" spans="1:8" x14ac:dyDescent="0.3">
      <c r="A77" s="7">
        <v>1091121482593</v>
      </c>
      <c r="B77" s="19">
        <v>2001809917</v>
      </c>
      <c r="C77" s="15">
        <v>0.6</v>
      </c>
      <c r="D77" s="19">
        <v>121003</v>
      </c>
      <c r="E77" s="19">
        <v>831006</v>
      </c>
      <c r="F77" s="23" t="s">
        <v>11</v>
      </c>
      <c r="G77" s="23" t="s">
        <v>21</v>
      </c>
      <c r="H77" s="27">
        <v>172.8</v>
      </c>
    </row>
    <row r="78" spans="1:8" x14ac:dyDescent="0.3">
      <c r="A78" s="7">
        <v>1091117803511</v>
      </c>
      <c r="B78" s="19">
        <v>2001809934</v>
      </c>
      <c r="C78" s="15">
        <v>0.82</v>
      </c>
      <c r="D78" s="19">
        <v>121003</v>
      </c>
      <c r="E78" s="19">
        <v>302001</v>
      </c>
      <c r="F78" s="23" t="s">
        <v>11</v>
      </c>
      <c r="G78" s="23" t="s">
        <v>20</v>
      </c>
      <c r="H78" s="27">
        <v>90.2</v>
      </c>
    </row>
    <row r="79" spans="1:8" x14ac:dyDescent="0.3">
      <c r="A79" s="7">
        <v>1091117804200</v>
      </c>
      <c r="B79" s="19">
        <v>2001810104</v>
      </c>
      <c r="C79" s="15">
        <v>0.76</v>
      </c>
      <c r="D79" s="19">
        <v>121003</v>
      </c>
      <c r="E79" s="19">
        <v>334004</v>
      </c>
      <c r="F79" s="23" t="s">
        <v>11</v>
      </c>
      <c r="G79" s="23" t="s">
        <v>20</v>
      </c>
      <c r="H79" s="27">
        <v>90.2</v>
      </c>
    </row>
    <row r="80" spans="1:8" x14ac:dyDescent="0.3">
      <c r="A80" s="1">
        <v>1091117804314</v>
      </c>
      <c r="B80" s="20">
        <v>2001810125</v>
      </c>
      <c r="C80" s="16">
        <v>0.66</v>
      </c>
      <c r="D80" s="20">
        <v>121003</v>
      </c>
      <c r="E80" s="20">
        <v>302004</v>
      </c>
      <c r="F80" s="24" t="s">
        <v>11</v>
      </c>
      <c r="G80" s="24" t="s">
        <v>20</v>
      </c>
      <c r="H80" s="28">
        <v>90.2</v>
      </c>
    </row>
    <row r="81" spans="1:8" x14ac:dyDescent="0.3">
      <c r="A81" s="7">
        <v>1091117805390</v>
      </c>
      <c r="B81" s="19">
        <v>2001810281</v>
      </c>
      <c r="C81" s="15">
        <v>0.68</v>
      </c>
      <c r="D81" s="19">
        <v>121003</v>
      </c>
      <c r="E81" s="19">
        <v>302018</v>
      </c>
      <c r="F81" s="23" t="s">
        <v>11</v>
      </c>
      <c r="G81" s="23" t="s">
        <v>20</v>
      </c>
      <c r="H81" s="27">
        <v>90.2</v>
      </c>
    </row>
    <row r="82" spans="1:8" x14ac:dyDescent="0.3">
      <c r="A82" s="1">
        <v>1091117806263</v>
      </c>
      <c r="B82" s="20">
        <v>2001810549</v>
      </c>
      <c r="C82" s="16">
        <v>1.86</v>
      </c>
      <c r="D82" s="20">
        <v>121003</v>
      </c>
      <c r="E82" s="20">
        <v>302017</v>
      </c>
      <c r="F82" s="24" t="s">
        <v>11</v>
      </c>
      <c r="G82" s="24" t="s">
        <v>20</v>
      </c>
      <c r="H82" s="28">
        <v>179.8</v>
      </c>
    </row>
    <row r="83" spans="1:8" x14ac:dyDescent="0.3">
      <c r="A83" s="7">
        <v>1091117807140</v>
      </c>
      <c r="B83" s="19">
        <v>2001810697</v>
      </c>
      <c r="C83" s="15">
        <v>2.27</v>
      </c>
      <c r="D83" s="19">
        <v>121003</v>
      </c>
      <c r="E83" s="19">
        <v>324008</v>
      </c>
      <c r="F83" s="23" t="s">
        <v>11</v>
      </c>
      <c r="G83" s="23" t="s">
        <v>20</v>
      </c>
      <c r="H83" s="27">
        <v>224.6</v>
      </c>
    </row>
    <row r="84" spans="1:8" x14ac:dyDescent="0.3">
      <c r="A84" s="1">
        <v>1091117904860</v>
      </c>
      <c r="B84" s="20">
        <v>2001811039</v>
      </c>
      <c r="C84" s="16">
        <v>0.68</v>
      </c>
      <c r="D84" s="20">
        <v>121003</v>
      </c>
      <c r="E84" s="20">
        <v>302020</v>
      </c>
      <c r="F84" s="24" t="s">
        <v>11</v>
      </c>
      <c r="G84" s="24" t="s">
        <v>20</v>
      </c>
      <c r="H84" s="28">
        <v>90.2</v>
      </c>
    </row>
    <row r="85" spans="1:8" x14ac:dyDescent="0.3">
      <c r="A85" s="7">
        <v>1091117905022</v>
      </c>
      <c r="B85" s="19">
        <v>2001811058</v>
      </c>
      <c r="C85" s="15">
        <v>0.72</v>
      </c>
      <c r="D85" s="19">
        <v>121003</v>
      </c>
      <c r="E85" s="19">
        <v>302018</v>
      </c>
      <c r="F85" s="23" t="s">
        <v>11</v>
      </c>
      <c r="G85" s="23" t="s">
        <v>20</v>
      </c>
      <c r="H85" s="27">
        <v>90.2</v>
      </c>
    </row>
    <row r="86" spans="1:8" x14ac:dyDescent="0.3">
      <c r="A86" s="1">
        <v>1091117957533</v>
      </c>
      <c r="B86" s="20">
        <v>2001811153</v>
      </c>
      <c r="C86" s="16">
        <v>0.76</v>
      </c>
      <c r="D86" s="20">
        <v>121003</v>
      </c>
      <c r="E86" s="20">
        <v>321001</v>
      </c>
      <c r="F86" s="24" t="s">
        <v>11</v>
      </c>
      <c r="G86" s="24" t="s">
        <v>20</v>
      </c>
      <c r="H86" s="28">
        <v>90.2</v>
      </c>
    </row>
    <row r="87" spans="1:8" x14ac:dyDescent="0.3">
      <c r="A87" s="1">
        <v>1091117957780</v>
      </c>
      <c r="B87" s="20">
        <v>2001811192</v>
      </c>
      <c r="C87" s="16">
        <v>1.1299999999999999</v>
      </c>
      <c r="D87" s="20">
        <v>121003</v>
      </c>
      <c r="E87" s="20">
        <v>562110</v>
      </c>
      <c r="F87" s="24" t="s">
        <v>11</v>
      </c>
      <c r="G87" s="24" t="s">
        <v>21</v>
      </c>
      <c r="H87" s="28">
        <v>258.89999999999998</v>
      </c>
    </row>
    <row r="88" spans="1:8" x14ac:dyDescent="0.3">
      <c r="A88" s="7">
        <v>1091117957942</v>
      </c>
      <c r="B88" s="19">
        <v>2001811229</v>
      </c>
      <c r="C88" s="15">
        <v>0.6</v>
      </c>
      <c r="D88" s="19">
        <v>121003</v>
      </c>
      <c r="E88" s="19">
        <v>324001</v>
      </c>
      <c r="F88" s="23" t="s">
        <v>11</v>
      </c>
      <c r="G88" s="23" t="s">
        <v>20</v>
      </c>
      <c r="H88" s="27">
        <v>90.2</v>
      </c>
    </row>
    <row r="89" spans="1:8" x14ac:dyDescent="0.3">
      <c r="A89" s="1">
        <v>1091121846136</v>
      </c>
      <c r="B89" s="20">
        <v>2001811305</v>
      </c>
      <c r="C89" s="16">
        <v>0.5</v>
      </c>
      <c r="D89" s="20">
        <v>121003</v>
      </c>
      <c r="E89" s="20">
        <v>302020</v>
      </c>
      <c r="F89" s="24" t="s">
        <v>11</v>
      </c>
      <c r="G89" s="24" t="s">
        <v>20</v>
      </c>
      <c r="H89" s="28">
        <v>45.4</v>
      </c>
    </row>
    <row r="90" spans="1:8" x14ac:dyDescent="0.3">
      <c r="A90" s="1">
        <v>1091117958163</v>
      </c>
      <c r="B90" s="20">
        <v>2001811306</v>
      </c>
      <c r="C90" s="16">
        <v>1.1000000000000001</v>
      </c>
      <c r="D90" s="20">
        <v>121003</v>
      </c>
      <c r="E90" s="20">
        <v>302017</v>
      </c>
      <c r="F90" s="24" t="s">
        <v>11</v>
      </c>
      <c r="G90" s="24" t="s">
        <v>20</v>
      </c>
      <c r="H90" s="28">
        <v>135</v>
      </c>
    </row>
    <row r="91" spans="1:8" x14ac:dyDescent="0.3">
      <c r="A91" s="1">
        <v>1091117958395</v>
      </c>
      <c r="B91" s="20">
        <v>2001811363</v>
      </c>
      <c r="C91" s="16">
        <v>0.59</v>
      </c>
      <c r="D91" s="20">
        <v>121003</v>
      </c>
      <c r="E91" s="20">
        <v>321608</v>
      </c>
      <c r="F91" s="24" t="s">
        <v>11</v>
      </c>
      <c r="G91" s="24" t="s">
        <v>20</v>
      </c>
      <c r="H91" s="28">
        <v>90.2</v>
      </c>
    </row>
    <row r="92" spans="1:8" x14ac:dyDescent="0.3">
      <c r="A92" s="7">
        <v>1091118001865</v>
      </c>
      <c r="B92" s="19">
        <v>2001811466</v>
      </c>
      <c r="C92" s="15">
        <v>0.8</v>
      </c>
      <c r="D92" s="19">
        <v>121003</v>
      </c>
      <c r="E92" s="19">
        <v>302002</v>
      </c>
      <c r="F92" s="23" t="s">
        <v>11</v>
      </c>
      <c r="G92" s="23" t="s">
        <v>20</v>
      </c>
      <c r="H92" s="27">
        <v>90.2</v>
      </c>
    </row>
    <row r="93" spans="1:8" x14ac:dyDescent="0.3">
      <c r="A93" s="7">
        <v>1091121844806</v>
      </c>
      <c r="B93" s="19">
        <v>2001811475</v>
      </c>
      <c r="C93" s="15">
        <v>0.5</v>
      </c>
      <c r="D93" s="19">
        <v>121003</v>
      </c>
      <c r="E93" s="19">
        <v>173212</v>
      </c>
      <c r="F93" s="23" t="s">
        <v>12</v>
      </c>
      <c r="G93" s="23" t="s">
        <v>20</v>
      </c>
      <c r="H93" s="27">
        <v>33</v>
      </c>
    </row>
    <row r="94" spans="1:8" x14ac:dyDescent="0.3">
      <c r="A94" s="1">
        <v>1091118004245</v>
      </c>
      <c r="B94" s="20">
        <v>2001811604</v>
      </c>
      <c r="C94" s="16">
        <v>0.8</v>
      </c>
      <c r="D94" s="20">
        <v>121003</v>
      </c>
      <c r="E94" s="20">
        <v>173212</v>
      </c>
      <c r="F94" s="24" t="s">
        <v>12</v>
      </c>
      <c r="G94" s="24" t="s">
        <v>20</v>
      </c>
      <c r="H94" s="28">
        <v>61.3</v>
      </c>
    </row>
    <row r="95" spans="1:8" x14ac:dyDescent="0.3">
      <c r="A95" s="1">
        <v>1091118009786</v>
      </c>
      <c r="B95" s="20">
        <v>2001811809</v>
      </c>
      <c r="C95" s="16">
        <v>0.5</v>
      </c>
      <c r="D95" s="20">
        <v>121003</v>
      </c>
      <c r="E95" s="20">
        <v>311011</v>
      </c>
      <c r="F95" s="24" t="s">
        <v>11</v>
      </c>
      <c r="G95" s="24" t="s">
        <v>21</v>
      </c>
      <c r="H95" s="28">
        <v>86.7</v>
      </c>
    </row>
    <row r="96" spans="1:8" x14ac:dyDescent="0.3">
      <c r="A96" s="7">
        <v>1091118442390</v>
      </c>
      <c r="B96" s="19">
        <v>2001812195</v>
      </c>
      <c r="C96" s="15">
        <v>0.67</v>
      </c>
      <c r="D96" s="19">
        <v>121003</v>
      </c>
      <c r="E96" s="19">
        <v>302012</v>
      </c>
      <c r="F96" s="23" t="s">
        <v>11</v>
      </c>
      <c r="G96" s="23" t="s">
        <v>20</v>
      </c>
      <c r="H96" s="27">
        <v>90.2</v>
      </c>
    </row>
    <row r="97" spans="1:8" x14ac:dyDescent="0.3">
      <c r="A97" s="7">
        <v>1091118591534</v>
      </c>
      <c r="B97" s="19">
        <v>2001812650</v>
      </c>
      <c r="C97" s="15">
        <v>0.61</v>
      </c>
      <c r="D97" s="19">
        <v>121003</v>
      </c>
      <c r="E97" s="19">
        <v>302002</v>
      </c>
      <c r="F97" s="23" t="s">
        <v>11</v>
      </c>
      <c r="G97" s="23" t="s">
        <v>20</v>
      </c>
      <c r="H97" s="27">
        <v>90.2</v>
      </c>
    </row>
    <row r="98" spans="1:8" x14ac:dyDescent="0.3">
      <c r="A98" s="1">
        <v>1091118547832</v>
      </c>
      <c r="B98" s="20">
        <v>2001812838</v>
      </c>
      <c r="C98" s="16">
        <v>0.6</v>
      </c>
      <c r="D98" s="20">
        <v>121003</v>
      </c>
      <c r="E98" s="20">
        <v>262405</v>
      </c>
      <c r="F98" s="24" t="s">
        <v>12</v>
      </c>
      <c r="G98" s="24" t="s">
        <v>21</v>
      </c>
      <c r="H98" s="28">
        <v>102.3</v>
      </c>
    </row>
    <row r="99" spans="1:8" x14ac:dyDescent="0.3">
      <c r="A99" s="7">
        <v>1091118548333</v>
      </c>
      <c r="B99" s="19">
        <v>2001812854</v>
      </c>
      <c r="C99" s="15">
        <v>2.94</v>
      </c>
      <c r="D99" s="19">
        <v>121003</v>
      </c>
      <c r="E99" s="19">
        <v>306302</v>
      </c>
      <c r="F99" s="23" t="s">
        <v>11</v>
      </c>
      <c r="G99" s="23" t="s">
        <v>20</v>
      </c>
      <c r="H99" s="27">
        <v>269.39999999999998</v>
      </c>
    </row>
    <row r="100" spans="1:8" x14ac:dyDescent="0.3">
      <c r="A100" s="1">
        <v>1091118551656</v>
      </c>
      <c r="B100" s="20">
        <v>2001812941</v>
      </c>
      <c r="C100" s="16">
        <v>0.73</v>
      </c>
      <c r="D100" s="20">
        <v>121003</v>
      </c>
      <c r="E100" s="20">
        <v>325207</v>
      </c>
      <c r="F100" s="24" t="s">
        <v>11</v>
      </c>
      <c r="G100" s="24" t="s">
        <v>20</v>
      </c>
      <c r="H100" s="28">
        <v>90.2</v>
      </c>
    </row>
    <row r="101" spans="1:8" x14ac:dyDescent="0.3">
      <c r="A101" s="1">
        <v>1091118553701</v>
      </c>
      <c r="B101" s="20">
        <v>2001813009</v>
      </c>
      <c r="C101" s="16">
        <v>1</v>
      </c>
      <c r="D101" s="20">
        <v>121003</v>
      </c>
      <c r="E101" s="20">
        <v>313001</v>
      </c>
      <c r="F101" s="24" t="s">
        <v>11</v>
      </c>
      <c r="G101" s="24" t="s">
        <v>20</v>
      </c>
      <c r="H101" s="28">
        <v>90.2</v>
      </c>
    </row>
    <row r="102" spans="1:8" x14ac:dyDescent="0.3">
      <c r="A102" s="1">
        <v>1091118925110</v>
      </c>
      <c r="B102" s="20">
        <v>2001814580</v>
      </c>
      <c r="C102" s="16">
        <v>0.15</v>
      </c>
      <c r="D102" s="20">
        <v>121003</v>
      </c>
      <c r="E102" s="20">
        <v>322255</v>
      </c>
      <c r="F102" s="24" t="s">
        <v>11</v>
      </c>
      <c r="G102" s="24" t="s">
        <v>21</v>
      </c>
      <c r="H102" s="28">
        <v>86.7</v>
      </c>
    </row>
    <row r="103" spans="1:8" x14ac:dyDescent="0.3">
      <c r="A103" s="7">
        <v>1091119169701</v>
      </c>
      <c r="B103" s="19">
        <v>2001815688</v>
      </c>
      <c r="C103" s="15">
        <v>0.2</v>
      </c>
      <c r="D103" s="19">
        <v>121003</v>
      </c>
      <c r="E103" s="19">
        <v>302017</v>
      </c>
      <c r="F103" s="23" t="s">
        <v>11</v>
      </c>
      <c r="G103" s="23" t="s">
        <v>20</v>
      </c>
      <c r="H103" s="27">
        <v>45.4</v>
      </c>
    </row>
    <row r="104" spans="1:8" x14ac:dyDescent="0.3">
      <c r="A104" s="1">
        <v>1091119367193</v>
      </c>
      <c r="B104" s="20">
        <v>2001816131</v>
      </c>
      <c r="C104" s="16">
        <v>0.7</v>
      </c>
      <c r="D104" s="20">
        <v>121003</v>
      </c>
      <c r="E104" s="20">
        <v>302017</v>
      </c>
      <c r="F104" s="24" t="s">
        <v>11</v>
      </c>
      <c r="G104" s="24" t="s">
        <v>20</v>
      </c>
      <c r="H104" s="28">
        <v>90.2</v>
      </c>
    </row>
    <row r="105" spans="1:8" x14ac:dyDescent="0.3">
      <c r="A105" s="7">
        <v>1091119398844</v>
      </c>
      <c r="B105" s="19">
        <v>2001816684</v>
      </c>
      <c r="C105" s="15">
        <v>0.99</v>
      </c>
      <c r="D105" s="19">
        <v>121003</v>
      </c>
      <c r="E105" s="19">
        <v>394210</v>
      </c>
      <c r="F105" s="23" t="s">
        <v>11</v>
      </c>
      <c r="G105" s="23" t="s">
        <v>21</v>
      </c>
      <c r="H105" s="27">
        <v>172.8</v>
      </c>
    </row>
    <row r="106" spans="1:8" x14ac:dyDescent="0.3">
      <c r="A106" s="7">
        <v>1091119429202</v>
      </c>
      <c r="B106" s="19">
        <v>2001816996</v>
      </c>
      <c r="C106" s="15">
        <v>0.5</v>
      </c>
      <c r="D106" s="19">
        <v>121003</v>
      </c>
      <c r="E106" s="19">
        <v>335512</v>
      </c>
      <c r="F106" s="23" t="s">
        <v>11</v>
      </c>
      <c r="G106" s="23" t="s">
        <v>20</v>
      </c>
      <c r="H106" s="27">
        <v>45.4</v>
      </c>
    </row>
    <row r="107" spans="1:8" x14ac:dyDescent="0.3">
      <c r="A107" s="7">
        <v>1091121485824</v>
      </c>
      <c r="B107" s="19">
        <v>2001817093</v>
      </c>
      <c r="C107" s="15">
        <v>1.3</v>
      </c>
      <c r="D107" s="19">
        <v>121003</v>
      </c>
      <c r="E107" s="19">
        <v>244001</v>
      </c>
      <c r="F107" s="23" t="s">
        <v>12</v>
      </c>
      <c r="G107" s="23" t="s">
        <v>21</v>
      </c>
      <c r="H107" s="27">
        <v>151.1</v>
      </c>
    </row>
    <row r="108" spans="1:8" x14ac:dyDescent="0.3">
      <c r="A108" s="1">
        <v>1091119630264</v>
      </c>
      <c r="B108" s="20">
        <v>2001817160</v>
      </c>
      <c r="C108" s="16">
        <v>0.7</v>
      </c>
      <c r="D108" s="20">
        <v>121003</v>
      </c>
      <c r="E108" s="20">
        <v>411014</v>
      </c>
      <c r="F108" s="24" t="s">
        <v>11</v>
      </c>
      <c r="G108" s="24" t="s">
        <v>21</v>
      </c>
      <c r="H108" s="28">
        <v>172.8</v>
      </c>
    </row>
    <row r="109" spans="1:8" x14ac:dyDescent="0.3">
      <c r="A109" s="7">
        <v>1091120014461</v>
      </c>
      <c r="B109" s="19">
        <v>2001818390</v>
      </c>
      <c r="C109" s="15">
        <v>0.8</v>
      </c>
      <c r="D109" s="19">
        <v>121003</v>
      </c>
      <c r="E109" s="19">
        <v>783301</v>
      </c>
      <c r="F109" s="23" t="s">
        <v>13</v>
      </c>
      <c r="G109" s="23" t="s">
        <v>21</v>
      </c>
      <c r="H109" s="27">
        <v>213.5</v>
      </c>
    </row>
    <row r="110" spans="1:8" x14ac:dyDescent="0.3">
      <c r="A110" s="7">
        <v>1091120352712</v>
      </c>
      <c r="B110" s="19">
        <v>2001819252</v>
      </c>
      <c r="C110" s="15">
        <v>0.3</v>
      </c>
      <c r="D110" s="19">
        <v>121003</v>
      </c>
      <c r="E110" s="19">
        <v>174101</v>
      </c>
      <c r="F110" s="23" t="s">
        <v>12</v>
      </c>
      <c r="G110" s="23" t="s">
        <v>20</v>
      </c>
      <c r="H110" s="27">
        <v>33</v>
      </c>
    </row>
    <row r="111" spans="1:8" x14ac:dyDescent="0.3">
      <c r="A111" s="7">
        <v>1091121306101</v>
      </c>
      <c r="B111" s="19">
        <v>2001820690</v>
      </c>
      <c r="C111" s="15">
        <v>0.15</v>
      </c>
      <c r="D111" s="19">
        <v>121003</v>
      </c>
      <c r="E111" s="19">
        <v>313003</v>
      </c>
      <c r="F111" s="23" t="s">
        <v>11</v>
      </c>
      <c r="G111" s="23" t="s">
        <v>20</v>
      </c>
      <c r="H111" s="27">
        <v>45.4</v>
      </c>
    </row>
    <row r="112" spans="1:8" x14ac:dyDescent="0.3">
      <c r="A112" s="1">
        <v>1091120922803</v>
      </c>
      <c r="B112" s="20">
        <v>2001820978</v>
      </c>
      <c r="C112" s="16">
        <v>0.5</v>
      </c>
      <c r="D112" s="20">
        <v>121003</v>
      </c>
      <c r="E112" s="20">
        <v>313301</v>
      </c>
      <c r="F112" s="24" t="s">
        <v>11</v>
      </c>
      <c r="G112" s="24" t="s">
        <v>20</v>
      </c>
      <c r="H112" s="28">
        <v>45.4</v>
      </c>
    </row>
    <row r="113" spans="1:8" x14ac:dyDescent="0.3">
      <c r="A113" s="1">
        <v>1091120959225</v>
      </c>
      <c r="B113" s="20">
        <v>2001821185</v>
      </c>
      <c r="C113" s="16">
        <v>2.1</v>
      </c>
      <c r="D113" s="20">
        <v>121003</v>
      </c>
      <c r="E113" s="20">
        <v>313001</v>
      </c>
      <c r="F113" s="24" t="s">
        <v>11</v>
      </c>
      <c r="G113" s="24" t="s">
        <v>20</v>
      </c>
      <c r="H113" s="28">
        <v>224.6</v>
      </c>
    </row>
    <row r="114" spans="1:8" x14ac:dyDescent="0.3">
      <c r="A114" s="1">
        <v>1091120959015</v>
      </c>
      <c r="B114" s="20">
        <v>2001821190</v>
      </c>
      <c r="C114" s="16">
        <v>1.2</v>
      </c>
      <c r="D114" s="20">
        <v>121003</v>
      </c>
      <c r="E114" s="20">
        <v>486661</v>
      </c>
      <c r="F114" s="24" t="s">
        <v>11</v>
      </c>
      <c r="G114" s="24" t="s">
        <v>21</v>
      </c>
      <c r="H114" s="28">
        <v>258.89999999999998</v>
      </c>
    </row>
    <row r="115" spans="1:8" x14ac:dyDescent="0.3">
      <c r="A115" s="7">
        <v>1091120962515</v>
      </c>
      <c r="B115" s="19">
        <v>2001821284</v>
      </c>
      <c r="C115" s="15">
        <v>0.2</v>
      </c>
      <c r="D115" s="19">
        <v>121003</v>
      </c>
      <c r="E115" s="19">
        <v>313001</v>
      </c>
      <c r="F115" s="23" t="s">
        <v>11</v>
      </c>
      <c r="G115" s="23" t="s">
        <v>20</v>
      </c>
      <c r="H115" s="27">
        <v>45.4</v>
      </c>
    </row>
    <row r="116" spans="1:8" x14ac:dyDescent="0.3">
      <c r="A116" s="7">
        <v>1091121185863</v>
      </c>
      <c r="B116" s="19">
        <v>2001821502</v>
      </c>
      <c r="C116" s="15">
        <v>0.6</v>
      </c>
      <c r="D116" s="19">
        <v>121003</v>
      </c>
      <c r="E116" s="19">
        <v>314401</v>
      </c>
      <c r="F116" s="23" t="s">
        <v>11</v>
      </c>
      <c r="G116" s="23" t="s">
        <v>20</v>
      </c>
      <c r="H116" s="27">
        <v>90.2</v>
      </c>
    </row>
    <row r="117" spans="1:8" x14ac:dyDescent="0.3">
      <c r="A117" s="1">
        <v>1091121031745</v>
      </c>
      <c r="B117" s="20">
        <v>2001821679</v>
      </c>
      <c r="C117" s="16">
        <v>0.2</v>
      </c>
      <c r="D117" s="20">
        <v>121003</v>
      </c>
      <c r="E117" s="20">
        <v>307026</v>
      </c>
      <c r="F117" s="24" t="s">
        <v>11</v>
      </c>
      <c r="G117" s="24" t="s">
        <v>20</v>
      </c>
      <c r="H117" s="28">
        <v>45.4</v>
      </c>
    </row>
    <row r="118" spans="1:8" x14ac:dyDescent="0.3">
      <c r="A118" s="7">
        <v>1091121034114</v>
      </c>
      <c r="B118" s="19">
        <v>2001821742</v>
      </c>
      <c r="C118" s="15">
        <v>0.15</v>
      </c>
      <c r="D118" s="19">
        <v>121003</v>
      </c>
      <c r="E118" s="19">
        <v>327025</v>
      </c>
      <c r="F118" s="23" t="s">
        <v>11</v>
      </c>
      <c r="G118" s="23" t="s">
        <v>20</v>
      </c>
      <c r="H118" s="27">
        <v>45.4</v>
      </c>
    </row>
    <row r="119" spans="1:8" x14ac:dyDescent="0.3">
      <c r="A119" s="1">
        <v>1091121034350</v>
      </c>
      <c r="B119" s="20">
        <v>2001821750</v>
      </c>
      <c r="C119" s="16">
        <v>0.8</v>
      </c>
      <c r="D119" s="20">
        <v>121003</v>
      </c>
      <c r="E119" s="20">
        <v>313333</v>
      </c>
      <c r="F119" s="24" t="s">
        <v>11</v>
      </c>
      <c r="G119" s="24" t="s">
        <v>20</v>
      </c>
      <c r="H119" s="28">
        <v>90.2</v>
      </c>
    </row>
    <row r="120" spans="1:8" x14ac:dyDescent="0.3">
      <c r="A120" s="7">
        <v>1091121034641</v>
      </c>
      <c r="B120" s="19">
        <v>2001821766</v>
      </c>
      <c r="C120" s="15">
        <v>0.2</v>
      </c>
      <c r="D120" s="19">
        <v>121003</v>
      </c>
      <c r="E120" s="19">
        <v>313001</v>
      </c>
      <c r="F120" s="23" t="s">
        <v>11</v>
      </c>
      <c r="G120" s="23" t="s">
        <v>20</v>
      </c>
      <c r="H120" s="27">
        <v>45.4</v>
      </c>
    </row>
    <row r="121" spans="1:8" x14ac:dyDescent="0.3">
      <c r="A121" s="1">
        <v>1091121183730</v>
      </c>
      <c r="B121" s="20">
        <v>2001821995</v>
      </c>
      <c r="C121" s="16">
        <v>0.5</v>
      </c>
      <c r="D121" s="20">
        <v>121003</v>
      </c>
      <c r="E121" s="20">
        <v>342008</v>
      </c>
      <c r="F121" s="24" t="s">
        <v>11</v>
      </c>
      <c r="G121" s="24" t="s">
        <v>20</v>
      </c>
      <c r="H121" s="28">
        <v>45.4</v>
      </c>
    </row>
    <row r="122" spans="1:8" x14ac:dyDescent="0.3">
      <c r="A122" s="1">
        <v>1091121305541</v>
      </c>
      <c r="B122" s="20">
        <v>2001822466</v>
      </c>
      <c r="C122" s="16">
        <v>1.1000000000000001</v>
      </c>
      <c r="D122" s="20">
        <v>121003</v>
      </c>
      <c r="E122" s="20">
        <v>342301</v>
      </c>
      <c r="F122" s="24" t="s">
        <v>11</v>
      </c>
      <c r="G122" s="24" t="s">
        <v>20</v>
      </c>
      <c r="H122" s="28">
        <v>135</v>
      </c>
    </row>
    <row r="123" spans="1:8" x14ac:dyDescent="0.3">
      <c r="A123" s="1">
        <v>1091121666133</v>
      </c>
      <c r="B123" s="20">
        <v>2001823564</v>
      </c>
      <c r="C123" s="16">
        <v>0.7</v>
      </c>
      <c r="D123" s="20">
        <v>121003</v>
      </c>
      <c r="E123" s="20">
        <v>492001</v>
      </c>
      <c r="F123" s="24" t="s">
        <v>11</v>
      </c>
      <c r="G123" s="24" t="s">
        <v>21</v>
      </c>
      <c r="H123" s="28">
        <v>172.8</v>
      </c>
    </row>
    <row r="124" spans="1:8" x14ac:dyDescent="0.3">
      <c r="A124" s="7">
        <v>1091121981575</v>
      </c>
      <c r="B124" s="19">
        <v>2001825261</v>
      </c>
      <c r="C124" s="15">
        <v>1.6</v>
      </c>
      <c r="D124" s="19">
        <v>121003</v>
      </c>
      <c r="E124" s="19">
        <v>517128</v>
      </c>
      <c r="F124" s="23" t="s">
        <v>11</v>
      </c>
      <c r="G124" s="23" t="s">
        <v>21</v>
      </c>
      <c r="H124" s="27">
        <v>345</v>
      </c>
    </row>
    <row r="125" spans="1:8" x14ac:dyDescent="0.3">
      <c r="A125" s="11">
        <v>1091122418320</v>
      </c>
      <c r="B125" s="21">
        <v>2001827036</v>
      </c>
      <c r="C125" s="17">
        <v>1.6</v>
      </c>
      <c r="D125" s="21">
        <v>121003</v>
      </c>
      <c r="E125" s="21">
        <v>173213</v>
      </c>
      <c r="F125" s="25" t="s">
        <v>12</v>
      </c>
      <c r="G125" s="25" t="s">
        <v>20</v>
      </c>
      <c r="H125" s="29">
        <v>117.9</v>
      </c>
    </row>
  </sheetData>
  <sortState xmlns:xlrd2="http://schemas.microsoft.com/office/spreadsheetml/2017/richdata2" ref="A2:H125">
    <sortCondition ref="B1:B125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FCDD-535E-4520-B4DB-D7659EF15E6C}">
  <dimension ref="A1:F6"/>
  <sheetViews>
    <sheetView workbookViewId="0">
      <selection activeCell="D10" sqref="D10"/>
    </sheetView>
  </sheetViews>
  <sheetFormatPr defaultRowHeight="14.4" x14ac:dyDescent="0.3"/>
  <cols>
    <col min="1" max="1" width="7.44140625" bestFit="1" customWidth="1"/>
    <col min="2" max="2" width="14" bestFit="1" customWidth="1"/>
    <col min="3" max="3" width="21.44140625" bestFit="1" customWidth="1"/>
    <col min="4" max="4" width="36.6640625" bestFit="1" customWidth="1"/>
    <col min="5" max="5" width="17.88671875" bestFit="1" customWidth="1"/>
    <col min="6" max="6" width="33.109375" bestFit="1" customWidth="1"/>
  </cols>
  <sheetData>
    <row r="1" spans="1:6" x14ac:dyDescent="0.3">
      <c r="A1" s="4" t="s">
        <v>10</v>
      </c>
      <c r="B1" s="5" t="s">
        <v>22</v>
      </c>
      <c r="C1" s="5" t="s">
        <v>23</v>
      </c>
      <c r="D1" s="5" t="s">
        <v>24</v>
      </c>
      <c r="E1" s="5" t="s">
        <v>25</v>
      </c>
      <c r="F1" s="6" t="s">
        <v>26</v>
      </c>
    </row>
    <row r="2" spans="1:6" x14ac:dyDescent="0.3">
      <c r="A2" s="7" t="s">
        <v>27</v>
      </c>
      <c r="B2" s="8">
        <v>0.25</v>
      </c>
      <c r="C2" s="8">
        <v>29.5</v>
      </c>
      <c r="D2" s="8">
        <v>23.6</v>
      </c>
      <c r="E2" s="8">
        <v>13.6</v>
      </c>
      <c r="F2" s="9">
        <v>23.6</v>
      </c>
    </row>
    <row r="3" spans="1:6" x14ac:dyDescent="0.3">
      <c r="A3" s="1" t="s">
        <v>28</v>
      </c>
      <c r="B3" s="2">
        <v>0.5</v>
      </c>
      <c r="C3" s="2">
        <v>33</v>
      </c>
      <c r="D3" s="2">
        <v>28.3</v>
      </c>
      <c r="E3" s="2">
        <v>20.5</v>
      </c>
      <c r="F3" s="10">
        <v>28.3</v>
      </c>
    </row>
    <row r="4" spans="1:6" x14ac:dyDescent="0.3">
      <c r="A4" s="7" t="s">
        <v>29</v>
      </c>
      <c r="B4" s="8">
        <v>0.75</v>
      </c>
      <c r="C4" s="8">
        <v>40.1</v>
      </c>
      <c r="D4" s="8">
        <v>38.9</v>
      </c>
      <c r="E4" s="8">
        <v>31.9</v>
      </c>
      <c r="F4" s="9">
        <v>38.9</v>
      </c>
    </row>
    <row r="5" spans="1:6" x14ac:dyDescent="0.3">
      <c r="A5" s="1" t="s">
        <v>30</v>
      </c>
      <c r="B5" s="2">
        <v>1.25</v>
      </c>
      <c r="C5" s="2">
        <v>45.4</v>
      </c>
      <c r="D5" s="2">
        <v>44.8</v>
      </c>
      <c r="E5" s="2">
        <v>41.3</v>
      </c>
      <c r="F5" s="10">
        <v>44.8</v>
      </c>
    </row>
    <row r="6" spans="1:6" x14ac:dyDescent="0.3">
      <c r="A6" s="32" t="s">
        <v>31</v>
      </c>
      <c r="B6" s="33">
        <v>1.5</v>
      </c>
      <c r="C6" s="33">
        <v>56.6</v>
      </c>
      <c r="D6" s="33">
        <v>55.5</v>
      </c>
      <c r="E6" s="33">
        <v>50.7</v>
      </c>
      <c r="F6" s="34">
        <v>55.5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Y J q V i B t o 8 +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j H E 8 4 w m m Q C Y T C m O / A B / 3 P t M f E x Z 9 7 f t O C 2 3 j 5 R r I J I G 8 P 4 g H U E s D B B Q A A g A I A H m C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g m p W k R G r M u A B A A B B C Q A A E w A c A E Z v c m 1 1 b G F z L 1 N l Y 3 R p b 2 4 x L m 0 g o h g A K K A U A A A A A A A A A A A A A A A A A A A A A A A A A A A A 5 V R B S + t A E L 4 X + h + G e E m h B K K l F / F Q U w V 5 o M + m U n j i Y Z u M z e J m p + x u n i 2 l / 9 1 N o s 9 o 1 9 a K p 2 c u S W a / + e a b b 5 L R m B h O E u L 6 H h 6 3 W + 2 W z p j C F M Z s K j C E E x B o 2 i 2 w V 0 y F S t B G z h Y J i i A q l E J p J q Q e p k Q P f m d 1 e 8 l y P P H q T O 9 u f R u R N B Z y 1 6 0 J D r w o Y 3 J W k i / n 6 F m m C h q M F Z P 6 n l Q e k S h y W R 5 q v 6 7 W X a 2 8 s 4 V B J a 9 U i u q S v C 5 c S N P v B S V q 3 Y W V F / + 6 s U F j X 4 H J Z R W q s H B t l m / R 6 0 6 7 x a V T S 7 P z g + c O w D / s e D / b g K O f a U A l q v f l z n v f 1 / l g c g o R p b j Z d N 3 h x X D z x B Z S Z a E J 8 l l m X p y R R T 5 F V Q E m t s m M C o 3 w m 8 v E y R 4 V 2 l B u C 3 y I + E M S X 7 g N L k w V L E + B 7 i H O + D y 3 3 W 8 A T r k Q X M 5 g k F M h D f g j H X Q s q P Y z W e 4 / p f 6 X p 9 T / v i k 5 v a j t h 1 i w q X Y M 4 Z z U I 1 M p n P O F L V f P b M O J J n C Q p r z c 0 k x A g 3 p b 5 m h 8 t Z u + B O 1 H v f c W 6 f 1 3 W + S f k B H m 9 N c K G R Z z w R N m U L / K G X J t 7 N 9 j / H d 6 t 2 W H z n R H l W 0 k h 5 8 k C R s s T Y X h D k v d N T 9 h 8 W 4 / Y 1 L G 8 o 7 o s W F k G f T f S 3 S V q 5 6 C g U 5 Q p n b L b B / U k d O l p o A 3 3 7 m L 4 P g J U E s B A i 0 A F A A C A A g A e Y J q V i B t o 8 + l A A A A 9 g A A A B I A A A A A A A A A A A A A A A A A A A A A A E N v b m Z p Z y 9 Q Y W N r Y W d l L n h t b F B L A Q I t A B Q A A g A I A H m C a l Y P y u m r p A A A A O k A A A A T A A A A A A A A A A A A A A A A A P E A A A B b Q 2 9 u d G V u d F 9 U e X B l c 1 0 u e G 1 s U E s B A i 0 A F A A C A A g A e Y J q V p E R q z L g A Q A A Q Q k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T s A A A A A A A A X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A 5 O j M 2 O j M w L j U w N T k 3 O D Z a I i A v P j x F b n R y e S B U e X B l P S J G a W x s Q 2 9 s d W 1 u V H l w Z X M i I F Z h b H V l P S J z Q X d B R C I g L z 4 8 R W 5 0 c n k g V H l w Z T 0 i R m l s b E N v b H V t b k 5 h b W V z I i B W Y W x 1 Z T 0 i c 1 s m c X V v d D t F e H R l c m 5 P c m R l c k 5 v J n F 1 b 3 Q 7 L C Z x d W 9 0 O 1 N L V S Z x d W 9 0 O y w m c X V v d D t P c m R l c i B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F e H R l c m 5 P c m R l c k 5 v L D B 9 J n F 1 b 3 Q 7 L C Z x d W 9 0 O 1 N l Y 3 R p b 2 4 x L 1 R h Y m x l M S 9 D a G F u Z 2 V k I F R 5 c G U u e 1 N L V S w x f S Z x d W 9 0 O y w m c X V v d D t T Z W N 0 a W 9 u M S 9 U Y W J s Z T E v Q 2 h h b m d l Z C B U e X B l L n t P c m R l c i B R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N o Y W 5 n Z W Q g V H l w Z S 5 7 R X h 0 Z X J u T 3 J k Z X J O b y w w f S Z x d W 9 0 O y w m c X V v d D t T Z W N 0 a W 9 u M S 9 U Y W J s Z T E v Q 2 h h b m d l Z C B U e X B l L n t T S 1 U s M X 0 m c X V v d D s s J n F 1 b 3 Q 7 U 2 V j d G l v b j E v V G F i b G U x L 0 N o Y W 5 n Z W Q g V H l w Z S 5 7 T 3 J k Z X I g U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D k 6 N D c 6 M z I u O T c 2 N T E y M V o i I C 8 + P E V u d H J 5 I F R 5 c G U 9 I k Z p b G x D b 2 x 1 b W 5 U e X B l c y I g V m F s d W U 9 I n N B d 0 F E I i A v P j x F b n R y e S B U e X B l P S J G a W x s Q 2 9 s d W 1 u T m F t Z X M i I F Z h b H V l P S J z W y Z x d W 9 0 O 0 V 4 d G V y b k 9 y Z G V y T m 8 m c X V v d D s s J n F 1 b 3 Q 7 U 0 t V J n F 1 b 3 Q 7 L C Z x d W 9 0 O 0 9 y Z G V y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e H R l c m 5 P c m R l c k 5 v L D B 9 J n F 1 b 3 Q 7 L C Z x d W 9 0 O 1 N l Y 3 R p b 2 4 x L 1 R h Y m x l M S A o M i k v Q 2 h h b m d l Z C B U e X B l L n t T S 1 U s M X 0 m c X V v d D s s J n F 1 b 3 Q 7 U 2 V j d G l v b j E v V G F i b G U x I C g y K S 9 D a G F u Z 2 V k I F R 5 c G U u e 0 9 y Z G V y I F F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g K D I p L 0 N o Y W 5 n Z W Q g V H l w Z S 5 7 R X h 0 Z X J u T 3 J k Z X J O b y w w f S Z x d W 9 0 O y w m c X V v d D t T Z W N 0 a W 9 u M S 9 U Y W J s Z T E g K D I p L 0 N o Y W 5 n Z W Q g V H l w Z S 5 7 U 0 t V L D F 9 J n F 1 b 3 Q 7 L C Z x d W 9 0 O 1 N l Y 3 R p b 2 4 x L 1 R h Y m x l M S A o M i k v Q 2 h h b m d l Z C B U e X B l L n t P c m R l c i B R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4 d G V y b k 9 y Z G V y T m 8 m c X V v d D s s J n F 1 b 3 Q 7 U 0 t V J n F 1 b 3 Q 7 L C Z x d W 9 0 O 0 9 y Z G V y I F F 0 e S Z x d W 9 0 O 1 0 i I C 8 + P E V u d H J 5 I F R 5 c G U 9 I k Z p b G x D b 2 x 1 b W 5 U e X B l c y I g V m F s d W U 9 I n N B d 0 F E I i A v P j x F b n R y e S B U e X B l P S J G a W x s T G F z d F V w Z G F 0 Z W Q i I F Z h b H V l P S J k M j A y M y 0 w M y 0 x M F Q w O T o 0 N z o z N S 4 y N z g z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2 h h b m d l Z C B U e X B l L n t F e H R l c m 5 P c m R l c k 5 v L D B 9 J n F 1 b 3 Q 7 L C Z x d W 9 0 O 1 N l Y 3 R p b 2 4 x L 1 R h Y m x l M S A o M y k v Q 2 h h b m d l Z C B U e X B l L n t T S 1 U s M X 0 m c X V v d D s s J n F 1 b 3 Q 7 U 2 V j d G l v b j E v V G F i b G U x I C g z K S 9 D a G F u Z 2 V k I F R 5 c G U u e 0 9 y Z G V y I F F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g K D M p L 0 N o Y W 5 n Z W Q g V H l w Z S 5 7 R X h 0 Z X J u T 3 J k Z X J O b y w w f S Z x d W 9 0 O y w m c X V v d D t T Z W N 0 a W 9 u M S 9 U Y W J s Z T E g K D M p L 0 N o Y W 5 n Z W Q g V H l w Z S 5 7 U 0 t V L D F 9 J n F 1 b 3 Q 7 L C Z x d W 9 0 O 1 N l Y 3 R p b 2 4 x L 1 R h Y m x l M S A o M y k v Q 2 h h b m d l Z C B U e X B l L n t P c m R l c i B R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D k 6 N T g 6 M z g u N j g x M j Y z N l o i I C 8 + P E V u d H J 5 I F R 5 c G U 9 I k Z p b G x D b 2 x 1 b W 5 U e X B l c y I g V m F s d W U 9 I n N B d 0 1 G Q X d N R 0 J o R T 0 i I C 8 + P E V u d H J 5 I F R 5 c G U 9 I k Z p b G x D b 2 x 1 b W 5 O Y W 1 l c y I g V m F s d W U 9 I n N b J n F 1 b 3 Q 7 Q V d C I E N v Z G U m c X V v d D s s J n F 1 b 3 Q 7 T 3 J k Z X I g S U Q m c X V v d D s s J n F 1 b 3 Q 7 Q 2 h h c m d l Z C B X Z W l n a H Q m c X V v d D s s J n F 1 b 3 Q 7 V 2 F y Z W h v d X N l I F B p b m N v Z G U m c X V v d D s s J n F 1 b 3 Q 7 Q 3 V z d G 9 t Z X I g U G l u Y 2 9 k Z S Z x d W 9 0 O y w m c X V v d D t a b 2 5 l J n F 1 b 3 Q 7 L C Z x d W 9 0 O 1 R 5 c G U g b 2 Y g U 2 h p c G 1 l b n Q m c X V v d D s s J n F 1 b 3 Q 7 Q m l s b G l u Z y B B b W 9 1 b n Q g K F J z L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2 h h b m d l Z C B U e X B l L n t B V 0 I g Q 2 9 k Z S w w f S Z x d W 9 0 O y w m c X V v d D t T Z W N 0 a W 9 u M S 9 U Y W J s Z T Q v Q 2 h h b m d l Z C B U e X B l L n t P c m R l c i B J R C w x f S Z x d W 9 0 O y w m c X V v d D t T Z W N 0 a W 9 u M S 9 U Y W J s Z T Q v Q 2 h h b m d l Z C B U e X B l L n t D a G F y Z 2 V k I F d l a W d o d C w y f S Z x d W 9 0 O y w m c X V v d D t T Z W N 0 a W 9 u M S 9 U Y W J s Z T Q v Q 2 h h b m d l Z C B U e X B l L n t X Y X J l a G 9 1 c 2 U g U G l u Y 2 9 k Z S w z f S Z x d W 9 0 O y w m c X V v d D t T Z W N 0 a W 9 u M S 9 U Y W J s Z T Q v Q 2 h h b m d l Z C B U e X B l L n t D d X N 0 b 2 1 l c i B Q a W 5 j b 2 R l L D R 9 J n F 1 b 3 Q 7 L C Z x d W 9 0 O 1 N l Y 3 R p b 2 4 x L 1 R h Y m x l N C 9 D a G F u Z 2 V k I F R 5 c G U u e 1 p v b m U s N X 0 m c X V v d D s s J n F 1 b 3 Q 7 U 2 V j d G l v b j E v V G F i b G U 0 L 0 N o Y W 5 n Z W Q g V H l w Z S 5 7 V H l w Z S B v Z i B T a G l w b W V u d C w 2 f S Z x d W 9 0 O y w m c X V v d D t T Z W N 0 a W 9 u M S 9 U Y W J s Z T Q v Q 2 h h b m d l Z C B U e X B l L n t C a W x s a W 5 n I E F t b 3 V u d C A o U n M u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Q v Q 2 h h b m d l Z C B U e X B l L n t B V 0 I g Q 2 9 k Z S w w f S Z x d W 9 0 O y w m c X V v d D t T Z W N 0 a W 9 u M S 9 U Y W J s Z T Q v Q 2 h h b m d l Z C B U e X B l L n t P c m R l c i B J R C w x f S Z x d W 9 0 O y w m c X V v d D t T Z W N 0 a W 9 u M S 9 U Y W J s Z T Q v Q 2 h h b m d l Z C B U e X B l L n t D a G F y Z 2 V k I F d l a W d o d C w y f S Z x d W 9 0 O y w m c X V v d D t T Z W N 0 a W 9 u M S 9 U Y W J s Z T Q v Q 2 h h b m d l Z C B U e X B l L n t X Y X J l a G 9 1 c 2 U g U G l u Y 2 9 k Z S w z f S Z x d W 9 0 O y w m c X V v d D t T Z W N 0 a W 9 u M S 9 U Y W J s Z T Q v Q 2 h h b m d l Z C B U e X B l L n t D d X N 0 b 2 1 l c i B Q a W 5 j b 2 R l L D R 9 J n F 1 b 3 Q 7 L C Z x d W 9 0 O 1 N l Y 3 R p b 2 4 x L 1 R h Y m x l N C 9 D a G F u Z 2 V k I F R 5 c G U u e 1 p v b m U s N X 0 m c X V v d D s s J n F 1 b 3 Q 7 U 2 V j d G l v b j E v V G F i b G U 0 L 0 N o Y W 5 n Z W Q g V H l w Z S 5 7 V H l w Z S B v Z i B T a G l w b W V u d C w 2 f S Z x d W 9 0 O y w m c X V v d D t T Z W N 0 a W 9 u M S 9 U Y W J s Z T Q v Q 2 h h b m d l Z C B U e X B l L n t C a W x s a W 5 n I E F t b 3 V u d C A o U n M u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M D U 6 M z E u N T k x N T Y w M 1 o i I C 8 + P E V u d H J 5 I F R 5 c G U 9 I k Z p b G x D b 2 x 1 b W 5 U e X B l c y I g V m F s d W U 9 I n N C Z 1 V S R V J F U i I g L z 4 8 R W 5 0 c n k g V H l w Z T 0 i R m l s b E N v b H V t b k 5 h b W V z I i B W Y W x 1 Z T 0 i c 1 s m c X V v d D t a b 2 5 l J n F 1 b 3 Q 7 L C Z x d W 9 0 O 1 d l a W d o d C B T b G F i c y Z x d W 9 0 O y w m c X V v d D t G b 3 J 3 Y X J k I E Z p e G V k I E N o Y X J n Z S Z x d W 9 0 O y w m c X V v d D t G b 3 J 3 Y X J k I E F k Z G l 0 a W 9 u Y W w g V 2 V p Z 2 h 0 I F N s Y W I g Q 2 h h c m d l J n F 1 b 3 Q 7 L C Z x d W 9 0 O 1 J U T y B G a X h l Z C B D a G F y Z 2 U m c X V v d D s s J n F 1 b 3 Q 7 U l R P I E F k Z G l 0 a W 9 u Y W w g V 2 V p Z 2 h 0 I F N s Y W I g Q 2 h h c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W m 9 u Z S w w f S Z x d W 9 0 O y w m c X V v d D t T Z W N 0 a W 9 u M S 9 U Y W J s Z T Y v Q 2 h h b m d l Z C B U e X B l L n t X Z W l n a H Q g U 2 x h Y n M s M X 0 m c X V v d D s s J n F 1 b 3 Q 7 U 2 V j d G l v b j E v V G F i b G U 2 L 0 N o Y W 5 n Z W Q g V H l w Z S 5 7 R m 9 y d 2 F y Z C B G a X h l Z C B D a G F y Z 2 U s M n 0 m c X V v d D s s J n F 1 b 3 Q 7 U 2 V j d G l v b j E v V G F i b G U 2 L 0 N o Y W 5 n Z W Q g V H l w Z S 5 7 R m 9 y d 2 F y Z C B B Z G R p d G l v b m F s I F d l a W d o d C B T b G F i I E N o Y X J n Z S w z f S Z x d W 9 0 O y w m c X V v d D t T Z W N 0 a W 9 u M S 9 U Y W J s Z T Y v Q 2 h h b m d l Z C B U e X B l L n t S V E 8 g R m l 4 Z W Q g Q 2 h h c m d l L D R 9 J n F 1 b 3 Q 7 L C Z x d W 9 0 O 1 N l Y 3 R p b 2 4 x L 1 R h Y m x l N i 9 D a G F u Z 2 V k I F R 5 c G U u e 1 J U T y B B Z G R p d G l v b m F s I F d l a W d o d C B T b G F i I E N o Y X J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Y v Q 2 h h b m d l Z C B U e X B l L n t a b 2 5 l L D B 9 J n F 1 b 3 Q 7 L C Z x d W 9 0 O 1 N l Y 3 R p b 2 4 x L 1 R h Y m x l N i 9 D a G F u Z 2 V k I F R 5 c G U u e 1 d l a W d o d C B T b G F i c y w x f S Z x d W 9 0 O y w m c X V v d D t T Z W N 0 a W 9 u M S 9 U Y W J s Z T Y v Q 2 h h b m d l Z C B U e X B l L n t G b 3 J 3 Y X J k I E Z p e G V k I E N o Y X J n Z S w y f S Z x d W 9 0 O y w m c X V v d D t T Z W N 0 a W 9 u M S 9 U Y W J s Z T Y v Q 2 h h b m d l Z C B U e X B l L n t G b 3 J 3 Y X J k I E F k Z G l 0 a W 9 u Y W w g V 2 V p Z 2 h 0 I F N s Y W I g Q 2 h h c m d l L D N 9 J n F 1 b 3 Q 7 L C Z x d W 9 0 O 1 N l Y 3 R p b 2 4 x L 1 R h Y m x l N i 9 D a G F u Z 2 V k I F R 5 c G U u e 1 J U T y B G a X h l Z C B D a G F y Z 2 U s N H 0 m c X V v d D s s J n F 1 b 3 Q 7 U 2 V j d G l v b j E v V G F i b G U 2 L 0 N o Y W 5 n Z W Q g V H l w Z S 5 7 U l R P I E F k Z G l 0 a W 9 u Y W w g V 2 V p Z 2 h 0 I F N s Y W I g Q 2 h h c m d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N D g 6 N T M u O D Q 3 M T U 1 M l o i I C 8 + P E V u d H J 5 I F R 5 c G U 9 I k Z p b G x D b 2 x 1 b W 5 U e X B l c y I g V m F s d W U 9 I n N B d 0 F E I i A v P j x F b n R y e S B U e X B l P S J G a W x s Q 2 9 s d W 1 u T m F t Z X M i I F Z h b H V l P S J z W y Z x d W 9 0 O 0 V 4 d G V y b k 9 y Z G V y T m 8 m c X V v d D s s J n F 1 b 3 Q 7 U 0 t V J n F 1 b 3 Q 7 L C Z x d W 9 0 O 0 9 y Z G V y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V 4 d G V y b k 9 y Z G V y T m 8 m c X V v d D s s J n F 1 b 3 Q 7 U 0 t V J n F 1 b 3 Q 7 L C Z x d W 9 0 O 0 9 y Z G V y I F F 0 e S Z x d W 9 0 O 1 0 s J n F 1 b 3 Q 7 c X V l c n l S Z W x h d G l v b n N o a X B z J n F 1 b 3 Q 7 O l t d L C Z x d W 9 0 O 2 N v b H V t b k l k Z W 5 0 a X R p Z X M m c X V v d D s 6 W y Z x d W 9 0 O 1 N l Y 3 R p b 2 4 x L 1 R h Y m x l M S A o N C k v Q 2 h h b m d l Z C B U e X B l M S 5 7 R X h 0 Z X J u T 3 J k Z X J O b y w w f S Z x d W 9 0 O y w m c X V v d D t T Z W N 0 a W 9 u M S 9 U Y W J s Z T E g K D Q p L 0 N o Y W 5 n Z W Q g V H l w Z S 5 7 U 0 t V L D F 9 J n F 1 b 3 Q 7 L C Z x d W 9 0 O 1 N l Y 3 R p b 2 4 x L 1 R h Y m x l M S A o N C k v Q 2 h h b m d l Z C B U e X B l M S 5 7 T 3 J k Z X I g U X R 5 L D J 9 J n F 1 b 3 Q 7 X S w m c X V v d D t D b 2 x 1 b W 5 D b 3 V u d C Z x d W 9 0 O z o z L C Z x d W 9 0 O 0 t l e U N v b H V t b k 5 h b W V z J n F 1 b 3 Q 7 O l s m c X V v d D t F e H R l c m 5 P c m R l c k 5 v J n F 1 b 3 Q 7 L C Z x d W 9 0 O 1 N L V S Z x d W 9 0 O y w m c X V v d D t P c m R l c i B R d H k m c X V v d D t d L C Z x d W 9 0 O 0 N v b H V t b k l k Z W 5 0 a X R p Z X M m c X V v d D s 6 W y Z x d W 9 0 O 1 N l Y 3 R p b 2 4 x L 1 R h Y m x l M S A o N C k v Q 2 h h b m d l Z C B U e X B l M S 5 7 R X h 0 Z X J u T 3 J k Z X J O b y w w f S Z x d W 9 0 O y w m c X V v d D t T Z W N 0 a W 9 u M S 9 U Y W J s Z T E g K D Q p L 0 N o Y W 5 n Z W Q g V H l w Z S 5 7 U 0 t V L D F 9 J n F 1 b 3 Q 7 L C Z x d W 9 0 O 1 N l Y 3 R p b 2 4 x L 1 R h Y m x l M S A o N C k v Q 2 h h b m d l Z C B U e X B l M S 5 7 T 3 J k Z X I g U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Q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m V t b 3 Z l Z C U y M E R 1 c G x p Y 2 F 0 Z X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Z T p z 8 6 v 0 h L r w R 7 m M q Q F 2 Q A A A A A A g A A A A A A E G Y A A A A B A A A g A A A A 2 i h W + O c d n K r Z V Q q n F / V 3 t U P D O U M 6 4 s A Y j e h M F T x 2 k y M A A A A A D o A A A A A C A A A g A A A A 0 L / L B N b V D A K W l H k t R i F H s X C z U f R B O + T F i E 3 5 Q g g R 5 n B Q A A A A Q 7 l o t V B 7 / O N O d d D g + + j 6 Z b 9 q f 9 F f i E R s + 2 s g U w k b n L x Q J x P r k h 0 e z + d W N d 2 K y H 5 3 u I S r 6 s C S 1 t E q v 5 P x v O I R O M M d c Q 1 3 C S U W F 8 l y u L 9 w C N F A A A A A H t x M o F Q j e 6 g s 7 V H g 0 y B u X r A j t g L k b a 8 L S W 5 M o i B T O W v O I / C m W P 2 X 3 7 W P j 1 w H 6 8 k h Q Y N V Z x x A M S F / m x B 9 7 o k a K w = = < / D a t a M a s h u p > 
</file>

<file path=customXml/itemProps1.xml><?xml version="1.0" encoding="utf-8"?>
<ds:datastoreItem xmlns:ds="http://schemas.openxmlformats.org/officeDocument/2006/customXml" ds:itemID="{F5120754-B002-42E2-8715-FF36376AC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Business Problem</vt:lpstr>
      <vt:lpstr>Summary</vt:lpstr>
      <vt:lpstr> Calculation</vt:lpstr>
      <vt:lpstr>X - Order record</vt:lpstr>
      <vt:lpstr>X - SKU record</vt:lpstr>
      <vt:lpstr>X -zone record</vt:lpstr>
      <vt:lpstr>Couriers _Billing </vt:lpstr>
      <vt:lpstr> Couriers - zone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2023-03-10T09:22:33Z</dcterms:created>
  <dcterms:modified xsi:type="dcterms:W3CDTF">2023-03-12T18:07:34Z</dcterms:modified>
</cp:coreProperties>
</file>