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TANOO\Desktop\Data Portfolio\Finance Projects\"/>
    </mc:Choice>
  </mc:AlternateContent>
  <xr:revisionPtr revIDLastSave="0" documentId="13_ncr:1_{38DEA6BD-6904-4899-B925-EA4153479B66}" xr6:coauthVersionLast="36" xr6:coauthVersionMax="36" xr10:uidLastSave="{00000000-0000-0000-0000-000000000000}"/>
  <bookViews>
    <workbookView xWindow="0" yWindow="0" windowWidth="17970" windowHeight="5355" xr2:uid="{00000000-000D-0000-FFFF-FFFF00000000}"/>
  </bookViews>
  <sheets>
    <sheet name="Dashboard" sheetId="2" r:id="rId1"/>
    <sheet name="Actuals" sheetId="4" r:id="rId2"/>
    <sheet name="Budget" sheetId="5" r:id="rId3"/>
    <sheet name="Pivot Tables" sheetId="3" r:id="rId4"/>
  </sheets>
  <definedNames>
    <definedName name="Slicer_Month">#N/A</definedName>
    <definedName name="Slicer_Month1">#N/A</definedName>
  </definedNames>
  <calcPr calcId="191029"/>
  <pivotCaches>
    <pivotCache cacheId="6" r:id="rId5"/>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10" roundtripDataSignature="AMtx7mi6ea1KxObxrS2o0gDbuwatD8xJNg=="/>
    </ext>
  </extLst>
</workbook>
</file>

<file path=xl/calcChain.xml><?xml version="1.0" encoding="utf-8"?>
<calcChain xmlns="http://schemas.openxmlformats.org/spreadsheetml/2006/main">
  <c r="E5" i="5" l="1"/>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B107" i="3"/>
  <c r="A105" i="3"/>
  <c r="A104" i="3"/>
  <c r="B112" i="3"/>
  <c r="B113" i="3"/>
  <c r="E5" i="2"/>
  <c r="B123" i="3"/>
  <c r="B122" i="3"/>
  <c r="B105" i="3"/>
  <c r="B104" i="3"/>
  <c r="B108" i="3" l="1"/>
  <c r="B109" i="3" s="1"/>
  <c r="A93" i="3"/>
  <c r="A87" i="3"/>
  <c r="A88" i="3"/>
  <c r="A89" i="3"/>
  <c r="A90" i="3"/>
  <c r="A91" i="3"/>
  <c r="A92" i="3"/>
  <c r="B64" i="3"/>
  <c r="B92" i="3"/>
  <c r="C5" i="2"/>
  <c r="B93" i="3"/>
  <c r="B88" i="3"/>
  <c r="B90" i="3"/>
  <c r="B91" i="3"/>
  <c r="B89" i="3"/>
  <c r="G5" i="2"/>
  <c r="B87" i="3"/>
  <c r="C60" i="4" l="1"/>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B52" i="3"/>
  <c r="B58" i="3"/>
  <c r="B46" i="3"/>
  <c r="B40" i="3"/>
  <c r="B34" i="3"/>
  <c r="M5" i="2"/>
  <c r="K5" i="2"/>
  <c r="I5" i="2"/>
</calcChain>
</file>

<file path=xl/sharedStrings.xml><?xml version="1.0" encoding="utf-8"?>
<sst xmlns="http://schemas.openxmlformats.org/spreadsheetml/2006/main" count="500" uniqueCount="74">
  <si>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</si>
  <si>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</si>
  <si>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</si>
  <si>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</si>
  <si>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</si>
  <si>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</si>
  <si>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</si>
  <si>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</si>
  <si>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</si>
  <si>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</si>
  <si>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</si>
  <si>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</si>
  <si>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</si>
  <si>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</si>
  <si>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</si>
  <si>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</si>
  <si>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</si>
  <si>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</si>
  <si>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</si>
  <si>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Groceries</t>
  </si>
  <si>
    <t>Hotel in NYC</t>
  </si>
  <si>
    <t>Dinner with friends (invited my partner)</t>
  </si>
  <si>
    <t>Bonus</t>
  </si>
  <si>
    <t>Income</t>
  </si>
  <si>
    <t>Base Salary</t>
  </si>
  <si>
    <t>Side Hustle</t>
  </si>
  <si>
    <t>Average month</t>
  </si>
  <si>
    <t>Snacks</t>
  </si>
  <si>
    <t>Lunch out x4</t>
  </si>
  <si>
    <t>Dinner with friends x2</t>
  </si>
  <si>
    <t>Exercise</t>
  </si>
  <si>
    <t>Travel back home</t>
  </si>
  <si>
    <t>Budget Income &amp; Expenses 2022</t>
  </si>
  <si>
    <t>Budget</t>
  </si>
  <si>
    <t>January</t>
  </si>
  <si>
    <t>February</t>
  </si>
  <si>
    <t>March</t>
  </si>
  <si>
    <t>April</t>
  </si>
  <si>
    <t>May</t>
  </si>
  <si>
    <t>June</t>
  </si>
  <si>
    <t>July</t>
  </si>
  <si>
    <t>August</t>
  </si>
  <si>
    <t>September</t>
  </si>
  <si>
    <t>October</t>
  </si>
  <si>
    <t>November</t>
  </si>
  <si>
    <t>December</t>
  </si>
  <si>
    <t>Oyster card</t>
  </si>
  <si>
    <t>Tesco shopping</t>
  </si>
  <si>
    <t>Hotel in London</t>
  </si>
  <si>
    <t>Concert</t>
  </si>
  <si>
    <t>New clothes</t>
  </si>
  <si>
    <t>Apartment share</t>
  </si>
  <si>
    <t>Night out &amp; drinks</t>
  </si>
  <si>
    <t>Sale commission</t>
  </si>
  <si>
    <t>Tesco</t>
  </si>
  <si>
    <t>Badminton x2</t>
  </si>
  <si>
    <t>Football match</t>
  </si>
  <si>
    <t>Sum of Amount</t>
  </si>
  <si>
    <t>Column Labels</t>
  </si>
  <si>
    <t>Grand Total</t>
  </si>
  <si>
    <t>Row Labels</t>
  </si>
  <si>
    <t>Sum of Budget</t>
  </si>
  <si>
    <t>Budget Total</t>
  </si>
  <si>
    <t>(All)</t>
  </si>
  <si>
    <t>Charts</t>
  </si>
  <si>
    <t>Change in Cash</t>
  </si>
  <si>
    <t>Ending Cash Balance</t>
  </si>
  <si>
    <t>Actual Expense</t>
  </si>
  <si>
    <t>Actual Income</t>
  </si>
  <si>
    <t>Planned Expense</t>
  </si>
  <si>
    <t>Planned Income</t>
  </si>
  <si>
    <t>Sales</t>
  </si>
  <si>
    <t>Job</t>
  </si>
  <si>
    <t>Drinks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</si>
</sst>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4" x14ac:knownFonts="1">
    <font>
      <sz val="12"/>
      <color theme="1"/>
      <name val="Calibri"/>
      <scheme val="minor"/>
    </font>
    <font>
      <sz val="12"/>
      <color theme="1"/>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sz val="12"/>
      <color theme="1"/>
      <name val="Calibri"/>
      <family val="2"/>
      <scheme val="minor"/>
    </font>
    <font>
      <b/>
      <sz val="12"/>
      <color theme="0"/>
      <name val="Calibri"/>
      <family val="2"/>
      <scheme val="minor"/>
    </font>
    <font>
      <b/>
      <sz val="11"/>
      <color theme="0"/>
      <name val="Calibri"/>
      <family val="2"/>
    </font>
  </fonts>
  <fills count="5">
    <fill>
      <patternFill patternType="none"/>
    </fill>
    <fill>
      <patternFill patternType="gray125"/>
    </fill>
    <fill>
      <patternFill patternType="solid">
        <fgColor rgb="FF293D68"/>
        <bgColor rgb="FF293D68"/>
      </patternFill>
    </fill>
    <fill>
      <patternFill patternType="solid">
        <fgColor theme="4" tint="-0.249977111117893"/>
        <bgColor indexed="64"/>
      </patternFill>
    </fill>
    <fill>
      <patternFill patternType="solid">
        <fgColor theme="4" tint="0.59999389629810485"/>
        <bgColor rgb="FFB4C6E7"/>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48">
    <xf numFmtId="0" fontId="0" fillId="0" borderId="0" xfId="0" applyFont="1" applyAlignment="1"/>
    <xf numFmtId="0" fontId="1" fillId="2" borderId="1"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 fillId="2" borderId="1" xfId="0" applyFont="1" applyFill="1" applyBorder="1" applyAlignment="1">
      <alignment vertical="center"/>
    </xf>
    <xf numFmtId="0" fontId="8" fillId="0" borderId="8" xfId="0" applyFont="1" applyBorder="1"/>
    <xf numFmtId="0" fontId="7" fillId="2" borderId="1" xfId="0" applyFont="1" applyFill="1" applyBorder="1"/>
    <xf numFmtId="16" fontId="1" fillId="0" borderId="0" xfId="0" applyNumberFormat="1" applyFont="1" applyAlignment="1">
      <alignment horizontal="left"/>
    </xf>
    <xf numFmtId="0" fontId="3" fillId="0" borderId="0" xfId="0" applyFont="1"/>
    <xf numFmtId="0" fontId="7" fillId="0" borderId="0" xfId="0" applyFont="1"/>
    <xf numFmtId="0" fontId="8" fillId="0" borderId="0" xfId="0" applyFont="1"/>
    <xf numFmtId="17" fontId="10" fillId="2" borderId="1" xfId="0" applyNumberFormat="1" applyFont="1" applyFill="1" applyBorder="1"/>
    <xf numFmtId="0" fontId="0" fillId="0" borderId="0" xfId="0" applyFont="1"/>
    <xf numFmtId="164" fontId="9" fillId="0" borderId="0" xfId="0" applyNumberFormat="1" applyFont="1"/>
    <xf numFmtId="164" fontId="0" fillId="0" borderId="0" xfId="0" applyNumberFormat="1" applyFont="1" applyAlignment="1"/>
    <xf numFmtId="164" fontId="8" fillId="0" borderId="8" xfId="0" applyNumberFormat="1" applyFont="1" applyBorder="1"/>
    <xf numFmtId="164" fontId="8" fillId="0" borderId="0" xfId="0" applyNumberFormat="1" applyFont="1"/>
    <xf numFmtId="0" fontId="11" fillId="0" borderId="0" xfId="0" applyFont="1" applyAlignment="1"/>
    <xf numFmtId="0" fontId="0" fillId="0" borderId="4" xfId="0" applyFont="1" applyBorder="1" applyAlignment="1">
      <alignment horizontal="left"/>
    </xf>
    <xf numFmtId="0" fontId="0" fillId="0" borderId="4" xfId="0" applyNumberFormat="1"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2" fillId="0" borderId="5" xfId="0" applyFont="1" applyBorder="1" applyAlignment="1">
      <alignment horizontal="center"/>
    </xf>
    <xf numFmtId="0" fontId="5" fillId="0" borderId="5" xfId="0" applyFont="1" applyBorder="1"/>
    <xf numFmtId="164" fontId="7" fillId="2" borderId="6" xfId="0" applyNumberFormat="1" applyFont="1" applyFill="1" applyBorder="1" applyAlignment="1">
      <alignment horizontal="center" vertical="center"/>
    </xf>
    <xf numFmtId="164" fontId="5" fillId="0" borderId="7" xfId="0" applyNumberFormat="1" applyFont="1" applyBorder="1"/>
    <xf numFmtId="0" fontId="12" fillId="3" borderId="0" xfId="0" applyFont="1" applyFill="1" applyAlignment="1">
      <alignment horizontal="center"/>
    </xf>
    <xf numFmtId="0" fontId="0" fillId="0" borderId="9" xfId="0" applyFont="1" applyBorder="1" applyAlignment="1"/>
    <xf numFmtId="0" fontId="0" fillId="0" borderId="10" xfId="0" applyFont="1" applyBorder="1" applyAlignment="1"/>
    <xf numFmtId="0" fontId="0" fillId="0" borderId="9" xfId="0" pivotButton="1" applyFont="1" applyBorder="1" applyAlignment="1"/>
    <xf numFmtId="0" fontId="0" fillId="0" borderId="12" xfId="0" applyFont="1" applyBorder="1" applyAlignment="1"/>
    <xf numFmtId="0" fontId="0" fillId="0" borderId="9" xfId="0" applyFont="1" applyBorder="1" applyAlignment="1">
      <alignment horizontal="left"/>
    </xf>
    <xf numFmtId="0" fontId="0" fillId="0" borderId="12" xfId="0" applyNumberFormat="1" applyFont="1" applyBorder="1" applyAlignment="1"/>
    <xf numFmtId="0" fontId="0" fillId="0" borderId="14" xfId="0" applyFont="1" applyBorder="1" applyAlignment="1">
      <alignment horizontal="left"/>
    </xf>
    <xf numFmtId="0" fontId="0" fillId="0" borderId="13" xfId="0" applyNumberFormat="1" applyFont="1" applyBorder="1" applyAlignment="1"/>
    <xf numFmtId="0" fontId="0" fillId="0" borderId="9" xfId="0" applyNumberFormat="1" applyFont="1" applyBorder="1" applyAlignment="1"/>
    <xf numFmtId="0" fontId="0" fillId="0" borderId="14" xfId="0" applyNumberFormat="1" applyFont="1" applyBorder="1" applyAlignment="1"/>
    <xf numFmtId="0" fontId="0" fillId="0" borderId="11" xfId="0" applyFont="1" applyBorder="1" applyAlignment="1">
      <alignment horizontal="left"/>
    </xf>
    <xf numFmtId="0" fontId="0" fillId="0" borderId="11" xfId="0" applyNumberFormat="1" applyFont="1" applyBorder="1" applyAlignment="1"/>
    <xf numFmtId="0" fontId="0" fillId="0" borderId="15" xfId="0" applyNumberFormat="1" applyFont="1" applyBorder="1" applyAlignment="1"/>
    <xf numFmtId="0" fontId="0" fillId="0" borderId="4" xfId="0" applyFont="1" applyFill="1" applyBorder="1" applyAlignment="1">
      <alignment horizontal="left"/>
    </xf>
    <xf numFmtId="165" fontId="7" fillId="4" borderId="1" xfId="0" applyNumberFormat="1" applyFont="1" applyFill="1" applyBorder="1" applyAlignment="1">
      <alignment horizontal="center" vertical="center"/>
    </xf>
    <xf numFmtId="165" fontId="13" fillId="4" borderId="1" xfId="0" applyNumberFormat="1" applyFont="1" applyFill="1" applyBorder="1" applyAlignment="1">
      <alignment horizontal="center" vertical="center"/>
    </xf>
    <xf numFmtId="0" fontId="11" fillId="0" borderId="0" xfId="0" applyFont="1"/>
  </cellXfs>
  <cellStyles count="1">
    <cellStyle name="Normal" xfId="0" builtinId="0"/>
  </cellStyles>
  <dxfs count="12">
    <dxf>
      <numFmt numFmtId="0" formatCode="General"/>
    </dxf>
    <dxf>
      <numFmt numFmtId="164" formatCode="&quot;£&quot;#,##0.00"/>
    </dxf>
    <dxf>
      <numFmt numFmtId="164" formatCode="&quot;£&quot;#,##0.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11"/>
      <tableStyleElement type="firstRowStripe" dxfId="10"/>
      <tableStyleElement type="secondRowStripe" dxfId="9"/>
    </tableStyle>
    <tableStyle name="Actuals-style 2" pivot="0" count="3" xr9:uid="{00000000-0011-0000-FFFF-FFFF01000000}">
      <tableStyleElement type="headerRow" dxfId="8"/>
      <tableStyleElement type="firstRowStripe" dxfId="7"/>
      <tableStyleElement type="secondRowStripe" dxfId="6"/>
    </tableStyle>
    <tableStyle name="Budget-style" pivot="0" count="3" xr9:uid="{00000000-0011-0000-FFFF-FFFF02000000}">
      <tableStyleElement type="headerRow" dxfId="5"/>
      <tableStyleElement type="firstRowStripe" dxfId="4"/>
      <tableStyleElement type="secondRowStripe" dxfId="3"/>
    </tableStyle>
  </tableStyles>
  <colors>
    <mruColors>
      <color rgb="FFFDC3C3"/>
      <color rgb="FFFF8F8F"/>
      <color rgb="FFB9FDFF"/>
      <color rgb="FFDCB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Expense</a:t>
            </a:r>
            <a:r>
              <a:rPr lang="en-GB" baseline="0"/>
              <a:t> by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Tables'!$A$87:$A$93</c:f>
              <c:strCache>
                <c:ptCount val="7"/>
                <c:pt idx="0">
                  <c:v>Groceries</c:v>
                </c:pt>
                <c:pt idx="1">
                  <c:v>Leisure</c:v>
                </c:pt>
                <c:pt idx="2">
                  <c:v>Other</c:v>
                </c:pt>
                <c:pt idx="3">
                  <c:v>Rent</c:v>
                </c:pt>
                <c:pt idx="4">
                  <c:v>Side Hustle</c:v>
                </c:pt>
                <c:pt idx="5">
                  <c:v>Transport</c:v>
                </c:pt>
                <c:pt idx="6">
                  <c:v>Utilities</c:v>
                </c:pt>
              </c:strCache>
            </c:strRef>
          </c:cat>
          <c:val>
            <c:numRef>
              <c:f>'Pivot Tables'!$B$87:$B$93</c:f>
              <c:numCache>
                <c:formatCode>General</c:formatCode>
                <c:ptCount val="7"/>
                <c:pt idx="0">
                  <c:v>449</c:v>
                </c:pt>
                <c:pt idx="1">
                  <c:v>562</c:v>
                </c:pt>
                <c:pt idx="2">
                  <c:v>249</c:v>
                </c:pt>
                <c:pt idx="3">
                  <c:v>850</c:v>
                </c:pt>
                <c:pt idx="4">
                  <c:v>184</c:v>
                </c:pt>
                <c:pt idx="5">
                  <c:v>55</c:v>
                </c:pt>
                <c:pt idx="6">
                  <c:v>140</c:v>
                </c:pt>
              </c:numCache>
            </c:numRef>
          </c:val>
          <c:extLst>
            <c:ext xmlns:c16="http://schemas.microsoft.com/office/drawing/2014/chart" uri="{C3380CC4-5D6E-409C-BE32-E72D297353CC}">
              <c16:uniqueId val="{00000000-73BF-4B18-80C5-5E106C7922A0}"/>
            </c:ext>
          </c:extLst>
        </c:ser>
        <c:dLbls>
          <c:dLblPos val="outEnd"/>
          <c:showLegendKey val="0"/>
          <c:showVal val="1"/>
          <c:showCatName val="0"/>
          <c:showSerName val="0"/>
          <c:showPercent val="0"/>
          <c:showBubbleSize val="0"/>
        </c:dLbls>
        <c:gapWidth val="27"/>
        <c:overlap val="-27"/>
        <c:axId val="241849471"/>
        <c:axId val="244913135"/>
      </c:barChart>
      <c:catAx>
        <c:axId val="24184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13135"/>
        <c:crosses val="autoZero"/>
        <c:auto val="1"/>
        <c:lblAlgn val="ctr"/>
        <c:lblOffset val="100"/>
        <c:noMultiLvlLbl val="0"/>
      </c:catAx>
      <c:valAx>
        <c:axId val="24491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Cash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Tables'!$A$107,'Pivot Tables'!$A$109)</c:f>
              <c:strCache>
                <c:ptCount val="2"/>
                <c:pt idx="0">
                  <c:v>Starting Cash Balance</c:v>
                </c:pt>
                <c:pt idx="1">
                  <c:v>Ending Cash Balance</c:v>
                </c:pt>
              </c:strCache>
            </c:strRef>
          </c:cat>
          <c:val>
            <c:numRef>
              <c:f>('Pivot Tables'!$B$107,'Pivot Tables'!$B$109)</c:f>
              <c:numCache>
                <c:formatCode>General</c:formatCode>
                <c:ptCount val="2"/>
                <c:pt idx="0">
                  <c:v>3500</c:v>
                </c:pt>
                <c:pt idx="1">
                  <c:v>4837</c:v>
                </c:pt>
              </c:numCache>
            </c:numRef>
          </c:val>
          <c:extLst>
            <c:ext xmlns:c16="http://schemas.microsoft.com/office/drawing/2014/chart" uri="{C3380CC4-5D6E-409C-BE32-E72D297353CC}">
              <c16:uniqueId val="{00000000-372D-4F15-8DE0-C32D23C20649}"/>
            </c:ext>
          </c:extLst>
        </c:ser>
        <c:dLbls>
          <c:showLegendKey val="0"/>
          <c:showVal val="0"/>
          <c:showCatName val="0"/>
          <c:showSerName val="0"/>
          <c:showPercent val="0"/>
          <c:showBubbleSize val="0"/>
        </c:dLbls>
        <c:gapWidth val="61"/>
        <c:overlap val="-27"/>
        <c:axId val="1440090047"/>
        <c:axId val="1501441103"/>
      </c:barChart>
      <c:catAx>
        <c:axId val="144009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41103"/>
        <c:crosses val="autoZero"/>
        <c:auto val="1"/>
        <c:lblAlgn val="ctr"/>
        <c:lblOffset val="100"/>
        <c:noMultiLvlLbl val="0"/>
      </c:catAx>
      <c:valAx>
        <c:axId val="150144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9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4">
                <a:lumMod val="60000"/>
                <a:lumOff val="40000"/>
              </a:schemeClr>
            </a:solidFill>
            <a:ln>
              <a:noFill/>
            </a:ln>
            <a:effectLst/>
          </c:spPr>
          <c:invertIfNegative val="0"/>
          <c:dPt>
            <c:idx val="0"/>
            <c:invertIfNegative val="0"/>
            <c:bubble3D val="0"/>
            <c:spPr>
              <a:solidFill>
                <a:srgbClr val="FF8F8F"/>
              </a:solidFill>
              <a:ln>
                <a:noFill/>
              </a:ln>
              <a:effectLst/>
            </c:spPr>
            <c:extLst>
              <c:ext xmlns:c16="http://schemas.microsoft.com/office/drawing/2014/chart" uri="{C3380CC4-5D6E-409C-BE32-E72D297353CC}">
                <c16:uniqueId val="{00000003-9AD3-4C27-8AE5-E42C1460EB17}"/>
              </c:ext>
            </c:extLst>
          </c:dPt>
          <c:dPt>
            <c:idx val="1"/>
            <c:invertIfNegative val="0"/>
            <c:bubble3D val="0"/>
            <c:spPr>
              <a:solidFill>
                <a:srgbClr val="FDC3C3"/>
              </a:solidFill>
              <a:ln>
                <a:noFill/>
              </a:ln>
              <a:effectLst/>
            </c:spPr>
            <c:extLst>
              <c:ext xmlns:c16="http://schemas.microsoft.com/office/drawing/2014/chart" uri="{C3380CC4-5D6E-409C-BE32-E72D297353CC}">
                <c16:uniqueId val="{00000002-9AD3-4C27-8AE5-E42C1460EB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Tables'!$A$112,'Pivot Tables'!$A$122)</c:f>
              <c:strCache>
                <c:ptCount val="2"/>
                <c:pt idx="0">
                  <c:v>Actual Expense</c:v>
                </c:pt>
                <c:pt idx="1">
                  <c:v>Planned Expense</c:v>
                </c:pt>
              </c:strCache>
            </c:strRef>
          </c:cat>
          <c:val>
            <c:numRef>
              <c:f>('Pivot Tables'!$B$112,'Pivot Tables'!$B$122)</c:f>
              <c:numCache>
                <c:formatCode>General</c:formatCode>
                <c:ptCount val="2"/>
                <c:pt idx="0">
                  <c:v>2305</c:v>
                </c:pt>
                <c:pt idx="1">
                  <c:v>2375</c:v>
                </c:pt>
              </c:numCache>
            </c:numRef>
          </c:val>
          <c:extLst>
            <c:ext xmlns:c16="http://schemas.microsoft.com/office/drawing/2014/chart" uri="{C3380CC4-5D6E-409C-BE32-E72D297353CC}">
              <c16:uniqueId val="{00000000-9AD3-4C27-8AE5-E42C1460EB17}"/>
            </c:ext>
          </c:extLst>
        </c:ser>
        <c:dLbls>
          <c:showLegendKey val="0"/>
          <c:showVal val="0"/>
          <c:showCatName val="0"/>
          <c:showSerName val="0"/>
          <c:showPercent val="0"/>
          <c:showBubbleSize val="0"/>
        </c:dLbls>
        <c:gapWidth val="44"/>
        <c:axId val="1440086847"/>
        <c:axId val="1711331087"/>
      </c:barChart>
      <c:catAx>
        <c:axId val="144008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31087"/>
        <c:crosses val="autoZero"/>
        <c:auto val="1"/>
        <c:lblAlgn val="ctr"/>
        <c:lblOffset val="100"/>
        <c:noMultiLvlLbl val="0"/>
      </c:catAx>
      <c:valAx>
        <c:axId val="171133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8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4AC4-4FD6-B551-BC56FFBC715C}"/>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4AC4-4FD6-B551-BC56FFBC715C}"/>
              </c:ext>
            </c:extLst>
          </c:dPt>
          <c:cat>
            <c:strRef>
              <c:f>('Pivot Tables'!$A$113,'Pivot Tables'!$A$123)</c:f>
              <c:strCache>
                <c:ptCount val="2"/>
                <c:pt idx="0">
                  <c:v>Actual Income</c:v>
                </c:pt>
                <c:pt idx="1">
                  <c:v>Planned Income</c:v>
                </c:pt>
              </c:strCache>
            </c:strRef>
          </c:cat>
          <c:val>
            <c:numRef>
              <c:f>('Pivot Tables'!$B$113,'Pivot Tables'!$B$123)</c:f>
              <c:numCache>
                <c:formatCode>General</c:formatCode>
                <c:ptCount val="2"/>
                <c:pt idx="0">
                  <c:v>3642</c:v>
                </c:pt>
                <c:pt idx="1">
                  <c:v>2800</c:v>
                </c:pt>
              </c:numCache>
            </c:numRef>
          </c:val>
          <c:extLst>
            <c:ext xmlns:c16="http://schemas.microsoft.com/office/drawing/2014/chart" uri="{C3380CC4-5D6E-409C-BE32-E72D297353CC}">
              <c16:uniqueId val="{00000000-4AC4-4FD6-B551-BC56FFBC715C}"/>
            </c:ext>
          </c:extLst>
        </c:ser>
        <c:dLbls>
          <c:showLegendKey val="0"/>
          <c:showVal val="0"/>
          <c:showCatName val="0"/>
          <c:showSerName val="0"/>
          <c:showPercent val="0"/>
          <c:showBubbleSize val="0"/>
        </c:dLbls>
        <c:gapWidth val="44"/>
        <c:axId val="1710575439"/>
        <c:axId val="1711329839"/>
      </c:barChart>
      <c:catAx>
        <c:axId val="171057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29839"/>
        <c:crosses val="autoZero"/>
        <c:auto val="1"/>
        <c:lblAlgn val="ctr"/>
        <c:lblOffset val="100"/>
        <c:noMultiLvlLbl val="0"/>
      </c:catAx>
      <c:valAx>
        <c:axId val="171132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7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Expense</a:t>
            </a:r>
            <a:r>
              <a:rPr lang="en-GB" baseline="0"/>
              <a:t> per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76D3-4B82-8377-67F8E537F412}"/>
              </c:ext>
            </c:extLst>
          </c:dPt>
          <c:dPt>
            <c:idx val="1"/>
            <c:bubble3D val="0"/>
            <c:spPr>
              <a:solidFill>
                <a:srgbClr val="DCBCD6"/>
              </a:solidFill>
              <a:ln w="19050">
                <a:solidFill>
                  <a:schemeClr val="lt1"/>
                </a:solidFill>
              </a:ln>
              <a:effectLst/>
            </c:spPr>
            <c:extLst>
              <c:ext xmlns:c16="http://schemas.microsoft.com/office/drawing/2014/chart" uri="{C3380CC4-5D6E-409C-BE32-E72D297353CC}">
                <c16:uniqueId val="{00000003-76D3-4B82-8377-67F8E537F412}"/>
              </c:ext>
            </c:extLst>
          </c:dPt>
          <c:dPt>
            <c:idx val="2"/>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5-76D3-4B82-8377-67F8E537F412}"/>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76D3-4B82-8377-67F8E537F412}"/>
              </c:ext>
            </c:extLst>
          </c:dPt>
          <c:dPt>
            <c:idx val="4"/>
            <c:bubble3D val="0"/>
            <c:spPr>
              <a:solidFill>
                <a:srgbClr val="B9FDFF"/>
              </a:solidFill>
              <a:ln w="19050">
                <a:solidFill>
                  <a:schemeClr val="lt1"/>
                </a:solidFill>
              </a:ln>
              <a:effectLst/>
            </c:spPr>
            <c:extLst>
              <c:ext xmlns:c16="http://schemas.microsoft.com/office/drawing/2014/chart" uri="{C3380CC4-5D6E-409C-BE32-E72D297353CC}">
                <c16:uniqueId val="{0000000B-76D3-4B82-8377-67F8E537F412}"/>
              </c:ext>
            </c:extLst>
          </c:dPt>
          <c:dPt>
            <c:idx val="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D-76D3-4B82-8377-67F8E537F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'Pivot Tables'!$A$87:$A$93</c15:sqref>
                  </c15:fullRef>
                </c:ext>
              </c:extLst>
              <c:f>('Pivot Tables'!$A$87:$A$90,'Pivot Tables'!$A$92:$A$93)</c:f>
              <c:strCache>
                <c:ptCount val="6"/>
                <c:pt idx="0">
                  <c:v>Groceries</c:v>
                </c:pt>
                <c:pt idx="1">
                  <c:v>Leisure</c:v>
                </c:pt>
                <c:pt idx="2">
                  <c:v>Other</c:v>
                </c:pt>
                <c:pt idx="3">
                  <c:v>Rent</c:v>
                </c:pt>
                <c:pt idx="4">
                  <c:v>Transport</c:v>
                </c:pt>
                <c:pt idx="5">
                  <c:v>Utilities</c:v>
                </c:pt>
              </c:strCache>
            </c:strRef>
          </c:cat>
          <c:val>
            <c:numRef>
              <c:extLst>
                <c:ext xmlns:c15="http://schemas.microsoft.com/office/drawing/2012/chart" uri="{02D57815-91ED-43cb-92C2-25804820EDAC}">
                  <c15:fullRef>
                    <c15:sqref>'Pivot Tables'!$B$87:$B$93</c15:sqref>
                  </c15:fullRef>
                </c:ext>
              </c:extLst>
              <c:f>('Pivot Tables'!$B$87:$B$90,'Pivot Tables'!$B$92:$B$93)</c:f>
              <c:numCache>
                <c:formatCode>General</c:formatCode>
                <c:ptCount val="6"/>
                <c:pt idx="0">
                  <c:v>449</c:v>
                </c:pt>
                <c:pt idx="1">
                  <c:v>562</c:v>
                </c:pt>
                <c:pt idx="2">
                  <c:v>249</c:v>
                </c:pt>
                <c:pt idx="3">
                  <c:v>850</c:v>
                </c:pt>
                <c:pt idx="4">
                  <c:v>55</c:v>
                </c:pt>
                <c:pt idx="5">
                  <c:v>140</c:v>
                </c:pt>
              </c:numCache>
            </c:numRef>
          </c:val>
          <c:extLst>
            <c:ext xmlns:c15="http://schemas.microsoft.com/office/drawing/2012/chart" uri="{02D57815-91ED-43cb-92C2-25804820EDAC}">
              <c15:categoryFilterExceptions>
                <c15:categoryFilterException>
                  <c15:sqref>'Pivot Tables'!$B$91</c15:sqref>
                  <c15:bubble3D val="0"/>
                </c15:categoryFilterException>
              </c15:categoryFilterExceptions>
            </c:ext>
            <c:ext xmlns:c16="http://schemas.microsoft.com/office/drawing/2014/chart" uri="{C3380CC4-5D6E-409C-BE32-E72D297353CC}">
              <c16:uniqueId val="{0000000E-76D3-4B82-8377-67F8E537F412}"/>
            </c:ext>
          </c:extLst>
        </c:ser>
        <c:dLbls>
          <c:dLblPos val="inEnd"/>
          <c:showLegendKey val="0"/>
          <c:showVal val="0"/>
          <c:showCatName val="0"/>
          <c:showSerName val="0"/>
          <c:showPercent val="1"/>
          <c:showBubbleSize val="0"/>
          <c:showLeaderLines val="1"/>
        </c:dLbls>
        <c:firstSliceAng val="25"/>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14653</xdr:colOff>
      <xdr:row>9</xdr:row>
      <xdr:rowOff>0</xdr:rowOff>
    </xdr:from>
    <xdr:to>
      <xdr:col>3</xdr:col>
      <xdr:colOff>2799</xdr:colOff>
      <xdr:row>22</xdr:row>
      <xdr:rowOff>85725</xdr:rowOff>
    </xdr:to>
    <mc:AlternateContent xmlns:mc="http://schemas.openxmlformats.org/markup-compatibility/2006" xmlns:a14="http://schemas.microsoft.com/office/drawing/2010/main">
      <mc:Choice Requires="a14">
        <xdr:graphicFrame macro="">
          <xdr:nvGraphicFramePr>
            <xdr:cNvPr id="2" name="Actuals">
              <a:extLst>
                <a:ext uri="{FF2B5EF4-FFF2-40B4-BE49-F238E27FC236}">
                  <a16:creationId xmlns:a16="http://schemas.microsoft.com/office/drawing/2014/main" id="{3ECA4F61-BB0E-4AA7-B2D5-4E9EA2631D30}"/>
                </a:ext>
              </a:extLst>
            </xdr:cNvPr>
            <xdr:cNvGraphicFramePr/>
          </xdr:nvGraphicFramePr>
          <xdr:xfrm>
            <a:off x="0" y="0"/>
            <a:ext cx="0" cy="0"/>
          </xdr:xfrm>
          <a:graphic>
            <a:graphicData uri="http://schemas.microsoft.com/office/drawing/2010/slicer">
              <sle:slicer xmlns:sle="http://schemas.microsoft.com/office/drawing/2010/slicer" name="Actuals"/>
            </a:graphicData>
          </a:graphic>
        </xdr:graphicFrame>
      </mc:Choice>
      <mc:Fallback xmlns="">
        <xdr:sp macro="" textlink="">
          <xdr:nvSpPr>
            <xdr:cNvPr id="0" name=""/>
            <xdr:cNvSpPr>
              <a:spLocks noTextEdit="1"/>
            </xdr:cNvSpPr>
          </xdr:nvSpPr>
          <xdr:spPr>
            <a:xfrm>
              <a:off x="440477" y="2017059"/>
              <a:ext cx="1601793" cy="26854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14654</xdr:colOff>
      <xdr:row>22</xdr:row>
      <xdr:rowOff>95250</xdr:rowOff>
    </xdr:from>
    <xdr:to>
      <xdr:col>3</xdr:col>
      <xdr:colOff>0</xdr:colOff>
      <xdr:row>36</xdr:row>
      <xdr:rowOff>95250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39AA6C5F-81C2-4DF6-B9CB-A07FBDB2B20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0478" y="4712074"/>
              <a:ext cx="1598993"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448236</xdr:colOff>
      <xdr:row>3</xdr:row>
      <xdr:rowOff>257736</xdr:rowOff>
    </xdr:from>
    <xdr:to>
      <xdr:col>1</xdr:col>
      <xdr:colOff>735106</xdr:colOff>
      <xdr:row>4</xdr:row>
      <xdr:rowOff>253253</xdr:rowOff>
    </xdr:to>
    <xdr:pic>
      <xdr:nvPicPr>
        <xdr:cNvPr id="5" name="Graphic 4" descr="Home">
          <a:extLst>
            <a:ext uri="{FF2B5EF4-FFF2-40B4-BE49-F238E27FC236}">
              <a16:creationId xmlns:a16="http://schemas.microsoft.com/office/drawing/2014/main" id="{BCB4CAC0-39D6-4D25-9FF4-2EA1384EE2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74060" y="885265"/>
          <a:ext cx="286870" cy="286870"/>
        </a:xfrm>
        <a:prstGeom prst="rect">
          <a:avLst/>
        </a:prstGeom>
      </xdr:spPr>
    </xdr:pic>
    <xdr:clientData/>
  </xdr:twoCellAnchor>
  <xdr:twoCellAnchor editAs="oneCell">
    <xdr:from>
      <xdr:col>3</xdr:col>
      <xdr:colOff>414618</xdr:colOff>
      <xdr:row>4</xdr:row>
      <xdr:rowOff>6723</xdr:rowOff>
    </xdr:from>
    <xdr:to>
      <xdr:col>3</xdr:col>
      <xdr:colOff>710454</xdr:colOff>
      <xdr:row>5</xdr:row>
      <xdr:rowOff>11206</xdr:rowOff>
    </xdr:to>
    <xdr:pic>
      <xdr:nvPicPr>
        <xdr:cNvPr id="7" name="Graphic 6" descr="Train">
          <a:extLst>
            <a:ext uri="{FF2B5EF4-FFF2-40B4-BE49-F238E27FC236}">
              <a16:creationId xmlns:a16="http://schemas.microsoft.com/office/drawing/2014/main" id="{9B19665C-0082-4592-A26E-DF7903E0E2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54089" y="925605"/>
          <a:ext cx="295836" cy="295836"/>
        </a:xfrm>
        <a:prstGeom prst="rect">
          <a:avLst/>
        </a:prstGeom>
      </xdr:spPr>
    </xdr:pic>
    <xdr:clientData/>
  </xdr:twoCellAnchor>
  <xdr:twoCellAnchor editAs="oneCell">
    <xdr:from>
      <xdr:col>5</xdr:col>
      <xdr:colOff>392206</xdr:colOff>
      <xdr:row>3</xdr:row>
      <xdr:rowOff>257735</xdr:rowOff>
    </xdr:from>
    <xdr:to>
      <xdr:col>5</xdr:col>
      <xdr:colOff>739588</xdr:colOff>
      <xdr:row>5</xdr:row>
      <xdr:rowOff>22411</xdr:rowOff>
    </xdr:to>
    <xdr:pic>
      <xdr:nvPicPr>
        <xdr:cNvPr id="9" name="Graphic 8" descr="Shopping basket">
          <a:extLst>
            <a:ext uri="{FF2B5EF4-FFF2-40B4-BE49-F238E27FC236}">
              <a16:creationId xmlns:a16="http://schemas.microsoft.com/office/drawing/2014/main" id="{3D7DE26E-60A8-4157-ABA0-110CED9C351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45324" y="885264"/>
          <a:ext cx="347382" cy="347382"/>
        </a:xfrm>
        <a:prstGeom prst="rect">
          <a:avLst/>
        </a:prstGeom>
      </xdr:spPr>
    </xdr:pic>
    <xdr:clientData/>
  </xdr:twoCellAnchor>
  <xdr:twoCellAnchor editAs="oneCell">
    <xdr:from>
      <xdr:col>7</xdr:col>
      <xdr:colOff>362914</xdr:colOff>
      <xdr:row>3</xdr:row>
      <xdr:rowOff>239648</xdr:rowOff>
    </xdr:from>
    <xdr:to>
      <xdr:col>7</xdr:col>
      <xdr:colOff>728386</xdr:colOff>
      <xdr:row>5</xdr:row>
      <xdr:rowOff>22414</xdr:rowOff>
    </xdr:to>
    <xdr:pic>
      <xdr:nvPicPr>
        <xdr:cNvPr id="11" name="Graphic 10" descr="Gauge">
          <a:extLst>
            <a:ext uri="{FF2B5EF4-FFF2-40B4-BE49-F238E27FC236}">
              <a16:creationId xmlns:a16="http://schemas.microsoft.com/office/drawing/2014/main" id="{7CE518EF-4C6C-4261-B946-7FD50DA2F9E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29679" y="867177"/>
          <a:ext cx="365472" cy="365472"/>
        </a:xfrm>
        <a:prstGeom prst="rect">
          <a:avLst/>
        </a:prstGeom>
      </xdr:spPr>
    </xdr:pic>
    <xdr:clientData/>
  </xdr:twoCellAnchor>
  <xdr:twoCellAnchor editAs="oneCell">
    <xdr:from>
      <xdr:col>9</xdr:col>
      <xdr:colOff>367236</xdr:colOff>
      <xdr:row>3</xdr:row>
      <xdr:rowOff>266383</xdr:rowOff>
    </xdr:from>
    <xdr:to>
      <xdr:col>9</xdr:col>
      <xdr:colOff>728383</xdr:colOff>
      <xdr:row>5</xdr:row>
      <xdr:rowOff>44824</xdr:rowOff>
    </xdr:to>
    <xdr:pic>
      <xdr:nvPicPr>
        <xdr:cNvPr id="13" name="Graphic 12" descr="Drama">
          <a:extLst>
            <a:ext uri="{FF2B5EF4-FFF2-40B4-BE49-F238E27FC236}">
              <a16:creationId xmlns:a16="http://schemas.microsoft.com/office/drawing/2014/main" id="{F7290A10-9D84-4C4B-AFF1-0ED1FA79E91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47648" y="893912"/>
          <a:ext cx="361147" cy="361147"/>
        </a:xfrm>
        <a:prstGeom prst="rect">
          <a:avLst/>
        </a:prstGeom>
      </xdr:spPr>
    </xdr:pic>
    <xdr:clientData/>
  </xdr:twoCellAnchor>
  <xdr:twoCellAnchor>
    <xdr:from>
      <xdr:col>4</xdr:col>
      <xdr:colOff>0</xdr:colOff>
      <xdr:row>8</xdr:row>
      <xdr:rowOff>0</xdr:rowOff>
    </xdr:from>
    <xdr:to>
      <xdr:col>9</xdr:col>
      <xdr:colOff>537882</xdr:colOff>
      <xdr:row>21</xdr:row>
      <xdr:rowOff>132229</xdr:rowOff>
    </xdr:to>
    <xdr:graphicFrame macro="">
      <xdr:nvGraphicFramePr>
        <xdr:cNvPr id="22" name="Chart 21">
          <a:extLst>
            <a:ext uri="{FF2B5EF4-FFF2-40B4-BE49-F238E27FC236}">
              <a16:creationId xmlns:a16="http://schemas.microsoft.com/office/drawing/2014/main" id="{B8607FBD-1451-4B84-9D6F-7B57A1536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761999</xdr:colOff>
      <xdr:row>8</xdr:row>
      <xdr:rowOff>11206</xdr:rowOff>
    </xdr:from>
    <xdr:to>
      <xdr:col>13</xdr:col>
      <xdr:colOff>190500</xdr:colOff>
      <xdr:row>21</xdr:row>
      <xdr:rowOff>143435</xdr:rowOff>
    </xdr:to>
    <xdr:graphicFrame macro="">
      <xdr:nvGraphicFramePr>
        <xdr:cNvPr id="10" name="Chart 9">
          <a:extLst>
            <a:ext uri="{FF2B5EF4-FFF2-40B4-BE49-F238E27FC236}">
              <a16:creationId xmlns:a16="http://schemas.microsoft.com/office/drawing/2014/main" id="{649CD457-4CFB-45AE-93C9-B05B6EC27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616323</xdr:colOff>
      <xdr:row>10</xdr:row>
      <xdr:rowOff>78441</xdr:rowOff>
    </xdr:from>
    <xdr:to>
      <xdr:col>11</xdr:col>
      <xdr:colOff>616323</xdr:colOff>
      <xdr:row>20</xdr:row>
      <xdr:rowOff>33617</xdr:rowOff>
    </xdr:to>
    <xdr:cxnSp macro="">
      <xdr:nvCxnSpPr>
        <xdr:cNvPr id="6" name="Straight Connector 5">
          <a:extLst>
            <a:ext uri="{FF2B5EF4-FFF2-40B4-BE49-F238E27FC236}">
              <a16:creationId xmlns:a16="http://schemas.microsoft.com/office/drawing/2014/main" id="{E0B472B2-CA35-4914-888E-D81EB6F339EB}"/>
            </a:ext>
          </a:extLst>
        </xdr:cNvPr>
        <xdr:cNvCxnSpPr/>
      </xdr:nvCxnSpPr>
      <xdr:spPr>
        <a:xfrm>
          <a:off x="9110382" y="2297206"/>
          <a:ext cx="0" cy="1972235"/>
        </a:xfrm>
        <a:prstGeom prst="line">
          <a:avLst/>
        </a:prstGeom>
        <a:ln w="22225">
          <a:solidFill>
            <a:schemeClr val="accent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xdr:colOff>
      <xdr:row>22</xdr:row>
      <xdr:rowOff>26333</xdr:rowOff>
    </xdr:from>
    <xdr:to>
      <xdr:col>13</xdr:col>
      <xdr:colOff>201704</xdr:colOff>
      <xdr:row>29</xdr:row>
      <xdr:rowOff>11205</xdr:rowOff>
    </xdr:to>
    <xdr:graphicFrame macro="">
      <xdr:nvGraphicFramePr>
        <xdr:cNvPr id="14" name="Chart 13">
          <a:extLst>
            <a:ext uri="{FF2B5EF4-FFF2-40B4-BE49-F238E27FC236}">
              <a16:creationId xmlns:a16="http://schemas.microsoft.com/office/drawing/2014/main" id="{B5BBD6F0-E532-4EF6-A848-55E3F9841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29</xdr:row>
      <xdr:rowOff>67236</xdr:rowOff>
    </xdr:from>
    <xdr:to>
      <xdr:col>13</xdr:col>
      <xdr:colOff>201706</xdr:colOff>
      <xdr:row>36</xdr:row>
      <xdr:rowOff>78440</xdr:rowOff>
    </xdr:to>
    <xdr:graphicFrame macro="">
      <xdr:nvGraphicFramePr>
        <xdr:cNvPr id="15" name="Chart 14">
          <a:extLst>
            <a:ext uri="{FF2B5EF4-FFF2-40B4-BE49-F238E27FC236}">
              <a16:creationId xmlns:a16="http://schemas.microsoft.com/office/drawing/2014/main" id="{6843C39B-7BD1-47ED-B3E9-CD50BBE84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358588</xdr:colOff>
      <xdr:row>8</xdr:row>
      <xdr:rowOff>0</xdr:rowOff>
    </xdr:from>
    <xdr:to>
      <xdr:col>16</xdr:col>
      <xdr:colOff>750795</xdr:colOff>
      <xdr:row>21</xdr:row>
      <xdr:rowOff>132229</xdr:rowOff>
    </xdr:to>
    <xdr:graphicFrame macro="">
      <xdr:nvGraphicFramePr>
        <xdr:cNvPr id="16" name="Chart 15">
          <a:extLst>
            <a:ext uri="{FF2B5EF4-FFF2-40B4-BE49-F238E27FC236}">
              <a16:creationId xmlns:a16="http://schemas.microsoft.com/office/drawing/2014/main" id="{572044C7-AB45-45AD-B8F3-787DA0EF2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OO" refreshedDate="45387.651003472223" createdVersion="6" refreshedVersion="6" minRefreshableVersion="3" recordCount="56" xr:uid="{58898311-CD65-4849-AA01-59A85AF6A424}">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3">
        <s v="Expense"/>
        <s v="Income"/>
        <e v="#NAME?" u="1"/>
      </sharedItems>
    </cacheField>
    <cacheField name="Amount" numFmtId="164">
      <sharedItems containsSemiMixedTypes="0" containsString="0" containsNumber="1" containsInteger="1" minValue="18" maxValue="3000"/>
    </cacheField>
  </cacheFields>
  <extLst>
    <ext xmlns:x14="http://schemas.microsoft.com/office/spreadsheetml/2009/9/main" uri="{725AE2AE-9491-48be-B2B4-4EB974FC3084}">
      <x14:pivotCacheDefinition pivotCacheId="7210912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OO" refreshedDate="45387.665409374997" createdVersion="6" refreshedVersion="6" minRefreshableVersion="3" recordCount="108" xr:uid="{80D9C7BC-1F3B-4202-83C5-CD2113AB8ABE}">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4">
      <sharedItems containsSemiMixedTypes="0" containsString="0" containsNumber="1" containsInteger="1" minValue="75" maxValue="2200"/>
    </cacheField>
    <cacheField name="Income/Expense" numFmtId="0">
      <sharedItems count="3">
        <s v="Expense"/>
        <s v="Income"/>
        <e v="#NAME?" u="1"/>
      </sharedItems>
    </cacheField>
  </cacheFields>
  <extLst>
    <ext xmlns:x14="http://schemas.microsoft.com/office/spreadsheetml/2009/9/main" uri="{725AE2AE-9491-48be-B2B4-4EB974FC3084}">
      <x14:pivotCacheDefinition pivotCacheId="1275459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hare"/>
    <x v="0"/>
    <n v="850"/>
  </r>
  <r>
    <d v="2022-01-01T00:00:00"/>
    <x v="0"/>
    <x v="1"/>
    <s v="Higher month than usual"/>
    <x v="0"/>
    <n v="140"/>
  </r>
  <r>
    <d v="2022-01-01T00:00:00"/>
    <x v="0"/>
    <x v="2"/>
    <s v="Oyster card"/>
    <x v="0"/>
    <n v="55"/>
  </r>
  <r>
    <d v="2022-01-08T00:00:00"/>
    <x v="0"/>
    <x v="3"/>
    <s v="Tesco shopping"/>
    <x v="0"/>
    <n v="449"/>
  </r>
  <r>
    <d v="2022-01-11T00:00:00"/>
    <x v="0"/>
    <x v="4"/>
    <s v="Hotel in London"/>
    <x v="0"/>
    <n v="245"/>
  </r>
  <r>
    <d v="2022-01-12T00:00:00"/>
    <x v="0"/>
    <x v="4"/>
    <s v="Dinner with friends (invited my partner)"/>
    <x v="0"/>
    <n v="168"/>
  </r>
  <r>
    <d v="2022-01-12T00:00:00"/>
    <x v="0"/>
    <x v="4"/>
    <s v="Concert"/>
    <x v="0"/>
    <n v="149"/>
  </r>
  <r>
    <d v="2022-01-14T00:00:00"/>
    <x v="0"/>
    <x v="5"/>
    <s v="New clothes"/>
    <x v="0"/>
    <n v="249"/>
  </r>
  <r>
    <d v="2022-01-31T00:00:00"/>
    <x v="0"/>
    <x v="6"/>
    <s v="Sale commission"/>
    <x v="1"/>
    <n v="458"/>
  </r>
  <r>
    <d v="2022-01-31T00:00:00"/>
    <x v="0"/>
    <x v="7"/>
    <s v="9-5 job"/>
    <x v="1"/>
    <n v="3000"/>
  </r>
  <r>
    <d v="2022-01-31T00:00:00"/>
    <x v="0"/>
    <x v="8"/>
    <s v="Startup idea"/>
    <x v="1"/>
    <n v="184"/>
  </r>
  <r>
    <d v="2022-02-01T00:00:00"/>
    <x v="1"/>
    <x v="0"/>
    <s v="Apartment split with friend"/>
    <x v="0"/>
    <n v="850"/>
  </r>
  <r>
    <d v="2022-02-01T00:00:00"/>
    <x v="1"/>
    <x v="1"/>
    <s v="Average month"/>
    <x v="0"/>
    <n v="105"/>
  </r>
  <r>
    <d v="2022-02-01T00:00:00"/>
    <x v="1"/>
    <x v="2"/>
    <s v="Oyster card"/>
    <x v="0"/>
    <n v="55"/>
  </r>
  <r>
    <d v="2022-02-08T00:00:00"/>
    <x v="1"/>
    <x v="3"/>
    <s v="Tesco"/>
    <x v="0"/>
    <n v="305"/>
  </r>
  <r>
    <d v="2022-02-11T00:00:00"/>
    <x v="1"/>
    <x v="4"/>
    <s v="Drinks out"/>
    <x v="0"/>
    <n v="28"/>
  </r>
  <r>
    <d v="2022-02-12T00:00:00"/>
    <x v="1"/>
    <x v="4"/>
    <s v="Date night"/>
    <x v="0"/>
    <n v="99"/>
  </r>
  <r>
    <d v="2022-02-12T00:00:00"/>
    <x v="1"/>
    <x v="4"/>
    <s v="Badminton x2"/>
    <x v="0"/>
    <n v="67"/>
  </r>
  <r>
    <d v="2022-02-14T00:00:00"/>
    <x v="1"/>
    <x v="5"/>
    <s v="Snacks"/>
    <x v="0"/>
    <n v="18"/>
  </r>
  <r>
    <d v="2022-02-28T00:00:00"/>
    <x v="1"/>
    <x v="6"/>
    <s v="Sale commission"/>
    <x v="1"/>
    <n v="305"/>
  </r>
  <r>
    <d v="2022-02-28T00:00:00"/>
    <x v="1"/>
    <x v="7"/>
    <s v="9-5 job"/>
    <x v="1"/>
    <n v="3000"/>
  </r>
  <r>
    <d v="2022-02-28T00:00:00"/>
    <x v="1"/>
    <x v="8"/>
    <s v="Startup"/>
    <x v="1"/>
    <n v="228"/>
  </r>
  <r>
    <d v="2022-03-01T00:00:00"/>
    <x v="2"/>
    <x v="0"/>
    <s v="Apartment split with friend"/>
    <x v="0"/>
    <n v="850"/>
  </r>
  <r>
    <d v="2022-03-01T00:00:00"/>
    <x v="2"/>
    <x v="1"/>
    <s v="Average month"/>
    <x v="0"/>
    <n v="110"/>
  </r>
  <r>
    <d v="2022-03-01T00:00:00"/>
    <x v="2"/>
    <x v="2"/>
    <s v="Oyster card"/>
    <x v="0"/>
    <n v="55"/>
  </r>
  <r>
    <d v="2022-03-08T00:00:00"/>
    <x v="2"/>
    <x v="3"/>
    <s v="Tesco"/>
    <x v="0"/>
    <n v="208"/>
  </r>
  <r>
    <d v="2022-03-11T00:00:00"/>
    <x v="2"/>
    <x v="4"/>
    <s v="Lunch out x4"/>
    <x v="0"/>
    <n v="188"/>
  </r>
  <r>
    <d v="2022-03-12T00:00:00"/>
    <x v="2"/>
    <x v="4"/>
    <s v="Dinner with friends x2"/>
    <x v="0"/>
    <n v="168"/>
  </r>
  <r>
    <d v="2022-03-12T00:00:00"/>
    <x v="2"/>
    <x v="4"/>
    <s v="Exercise"/>
    <x v="0"/>
    <n v="49"/>
  </r>
  <r>
    <d v="2022-03-14T00:00:00"/>
    <x v="2"/>
    <x v="5"/>
    <s v="New clothes"/>
    <x v="0"/>
    <n v="199"/>
  </r>
  <r>
    <d v="2022-03-28T00:00:00"/>
    <x v="2"/>
    <x v="6"/>
    <s v="Sale commission"/>
    <x v="1"/>
    <n v="598"/>
  </r>
  <r>
    <d v="2022-03-28T00:00:00"/>
    <x v="2"/>
    <x v="7"/>
    <s v="9-5 job"/>
    <x v="1"/>
    <n v="3000"/>
  </r>
  <r>
    <d v="2022-03-28T00:00:00"/>
    <x v="2"/>
    <x v="8"/>
    <s v="Startup"/>
    <x v="1"/>
    <n v="59"/>
  </r>
  <r>
    <d v="2022-04-01T00:00:00"/>
    <x v="3"/>
    <x v="0"/>
    <s v="Apartment split with friend"/>
    <x v="0"/>
    <n v="850"/>
  </r>
  <r>
    <d v="2022-04-01T00:00:00"/>
    <x v="3"/>
    <x v="1"/>
    <s v="Higher month than usual"/>
    <x v="0"/>
    <n v="140"/>
  </r>
  <r>
    <d v="2022-04-01T00:00:00"/>
    <x v="3"/>
    <x v="2"/>
    <s v="Oyster card"/>
    <x v="0"/>
    <n v="55"/>
  </r>
  <r>
    <d v="2022-04-08T00:00:00"/>
    <x v="3"/>
    <x v="3"/>
    <s v="Tesco"/>
    <x v="0"/>
    <n v="449"/>
  </r>
  <r>
    <d v="2022-04-11T00:00:00"/>
    <x v="3"/>
    <x v="4"/>
    <s v="Travel back home"/>
    <x v="0"/>
    <n v="245"/>
  </r>
  <r>
    <d v="2022-04-12T00:00:00"/>
    <x v="3"/>
    <x v="4"/>
    <s v="Dinner with friends (invited my partner)"/>
    <x v="0"/>
    <n v="168"/>
  </r>
  <r>
    <d v="2022-04-12T00:00:00"/>
    <x v="3"/>
    <x v="4"/>
    <s v="Night out &amp; drinks"/>
    <x v="0"/>
    <n v="49"/>
  </r>
  <r>
    <d v="2022-04-14T00:00:00"/>
    <x v="3"/>
    <x v="5"/>
    <s v="New clothes"/>
    <x v="0"/>
    <n v="249"/>
  </r>
  <r>
    <d v="2022-04-28T00:00:00"/>
    <x v="3"/>
    <x v="6"/>
    <s v="Sale commission"/>
    <x v="1"/>
    <n v="669"/>
  </r>
  <r>
    <d v="2022-04-28T00:00:00"/>
    <x v="3"/>
    <x v="7"/>
    <s v="9-5 job"/>
    <x v="1"/>
    <n v="3000"/>
  </r>
  <r>
    <d v="2022-04-28T00:00:00"/>
    <x v="3"/>
    <x v="8"/>
    <s v="Startup"/>
    <x v="1"/>
    <n v="258"/>
  </r>
  <r>
    <d v="2022-05-01T00:00:00"/>
    <x v="4"/>
    <x v="0"/>
    <s v="Apartment split with friend"/>
    <x v="0"/>
    <n v="850"/>
  </r>
  <r>
    <d v="2022-05-01T00:00:00"/>
    <x v="4"/>
    <x v="1"/>
    <s v="Higher month than usual"/>
    <x v="0"/>
    <n v="155"/>
  </r>
  <r>
    <d v="2022-05-01T00:00:00"/>
    <x v="4"/>
    <x v="2"/>
    <s v="Oyster card"/>
    <x v="0"/>
    <n v="55"/>
  </r>
  <r>
    <d v="2022-05-08T00:00:00"/>
    <x v="4"/>
    <x v="3"/>
    <s v="Tesco"/>
    <x v="0"/>
    <n v="449"/>
  </r>
  <r>
    <d v="2022-05-11T00:00:00"/>
    <x v="4"/>
    <x v="4"/>
    <s v="Hotel in NYC"/>
    <x v="0"/>
    <n v="245"/>
  </r>
  <r>
    <d v="2022-05-12T00:00:00"/>
    <x v="4"/>
    <x v="4"/>
    <s v="Dinner with friends (invited my partner)"/>
    <x v="0"/>
    <n v="168"/>
  </r>
  <r>
    <d v="2022-05-12T00:00:00"/>
    <x v="4"/>
    <x v="4"/>
    <s v="Football match"/>
    <x v="0"/>
    <n v="233"/>
  </r>
  <r>
    <d v="2022-05-14T00:00:00"/>
    <x v="4"/>
    <x v="5"/>
    <s v="New clothes"/>
    <x v="0"/>
    <n v="249"/>
  </r>
  <r>
    <d v="2022-05-28T00:00:00"/>
    <x v="4"/>
    <x v="6"/>
    <s v="Sale commission"/>
    <x v="1"/>
    <n v="708"/>
  </r>
  <r>
    <d v="2022-05-28T00:00:00"/>
    <x v="4"/>
    <x v="7"/>
    <s v="9-5 job"/>
    <x v="1"/>
    <n v="3000"/>
  </r>
  <r>
    <d v="2022-05-28T00:00:00"/>
    <x v="4"/>
    <x v="8"/>
    <s v="Startup"/>
    <x v="1"/>
    <n v="366"/>
  </r>
  <r>
    <d v="2022-05-29T00:00:00"/>
    <x v="4"/>
    <x v="8"/>
    <s v="Equipment"/>
    <x v="1"/>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5C9E2-4FFC-4EE2-B54F-5B3C1FC7F2AA}" name="BarChart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6:C120"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showAll="0"/>
    <pivotField dataField="1" numFmtId="164" showAll="0"/>
    <pivotField axis="axisRow" showAll="0">
      <items count="4">
        <item m="1" x="2"/>
        <item x="0"/>
        <item x="1"/>
        <item t="default"/>
      </items>
    </pivotField>
  </pivotFields>
  <rowFields count="1">
    <field x="3"/>
  </rowFields>
  <rowItems count="3">
    <i>
      <x v="1"/>
    </i>
    <i>
      <x v="2"/>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F7D370-34CA-4CDC-B18F-F477690018A3}" name="Other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9:C62"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x="5"/>
        <item h="1" x="0"/>
        <item h="1" x="8"/>
        <item h="1" x="2"/>
        <item h="1" x="1"/>
        <item t="default"/>
      </items>
    </pivotField>
    <pivotField dataField="1" numFmtId="164" showAll="0"/>
    <pivotField showAll="0"/>
  </pivotFields>
  <rowFields count="1">
    <field x="1"/>
  </rowFields>
  <rowItems count="2">
    <i>
      <x v="4"/>
    </i>
    <i t="grand">
      <x/>
    </i>
  </rowItems>
  <colFields count="1">
    <field x="0"/>
  </colFields>
  <colItems count="2">
    <i>
      <x/>
    </i>
    <i t="grand">
      <x/>
    </i>
  </colItems>
  <dataFields count="1">
    <dataField name="Sum of Budget" fld="2"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020BBC-B199-44BE-A312-53C2BDB29F30}" name="UtilitiesA"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C25"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4" showAll="0"/>
  </pivotFields>
  <rowFields count="1">
    <field x="2"/>
  </rowFields>
  <rowItems count="2">
    <i>
      <x v="8"/>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6AD180-AAF2-4AF9-853C-D875DD0C3738}" name="Leisure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C56"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x="4"/>
        <item h="1" x="5"/>
        <item h="1" x="0"/>
        <item h="1" x="8"/>
        <item h="1" x="2"/>
        <item h="1" x="1"/>
        <item t="default"/>
      </items>
    </pivotField>
    <pivotField dataField="1" numFmtId="164" showAll="0"/>
    <pivotField showAll="0"/>
  </pivotFields>
  <rowFields count="1">
    <field x="1"/>
  </rowFields>
  <rowItems count="2">
    <i>
      <x v="3"/>
    </i>
    <i t="grand">
      <x/>
    </i>
  </rowItems>
  <colFields count="1">
    <field x="0"/>
  </colFields>
  <colItems count="2">
    <i>
      <x/>
    </i>
    <i t="grand">
      <x/>
    </i>
  </colItems>
  <dataFields count="1">
    <dataField name="Sum of Budget" fld="2"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804BD8E-701E-4143-8050-51538B0E6E60}" name="LeisureA"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C20"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4" showAll="0"/>
  </pivotFields>
  <rowFields count="1">
    <field x="2"/>
  </rowFields>
  <rowItems count="2">
    <i>
      <x v="3"/>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EF79DBD-A918-4FF9-B899-58972B93F1E5}" name="Groceries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C50"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x="3"/>
        <item h="1" x="4"/>
        <item h="1" x="5"/>
        <item h="1" x="0"/>
        <item h="1" x="8"/>
        <item h="1" x="2"/>
        <item h="1" x="1"/>
        <item t="default"/>
      </items>
    </pivotField>
    <pivotField dataField="1" numFmtId="164" showAll="0"/>
    <pivotField showAll="0"/>
  </pivotFields>
  <rowFields count="1">
    <field x="1"/>
  </rowFields>
  <rowItems count="2">
    <i>
      <x v="2"/>
    </i>
    <i t="grand">
      <x/>
    </i>
  </rowItems>
  <colFields count="1">
    <field x="0"/>
  </colFields>
  <colItems count="2">
    <i>
      <x/>
    </i>
    <i t="grand">
      <x/>
    </i>
  </colItems>
  <dataFields count="1">
    <dataField name="Sum of Budget" fld="2"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3FF72-1D3E-48DB-B64C-2C7C4B9C855B}" name="PivotTable2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8:C102" firstHeaderRow="1" firstDataRow="2" firstDataCol="1"/>
  <pivotFields count="6">
    <pivotField numFmtId="16" showAll="0"/>
    <pivotField axis="axisCol" showAll="0">
      <items count="6">
        <item x="0"/>
        <item h="1" x="1"/>
        <item h="1" x="2"/>
        <item h="1" x="3"/>
        <item h="1" x="4"/>
        <item t="default"/>
      </items>
    </pivotField>
    <pivotField showAll="0"/>
    <pivotField showAll="0"/>
    <pivotField axis="axisRow" showAll="0">
      <items count="4">
        <item m="1" x="2"/>
        <item x="0"/>
        <item x="1"/>
        <item t="default"/>
      </items>
    </pivotField>
    <pivotField dataField="1" numFmtId="164" showAll="0"/>
  </pivotFields>
  <rowFields count="1">
    <field x="4"/>
  </rowFields>
  <rowItems count="3">
    <i>
      <x v="1"/>
    </i>
    <i>
      <x v="2"/>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6D8690-E27F-4BBB-8D58-506678341A87}"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4:C85" firstHeaderRow="1" firstDataRow="2" firstDataCol="1" rowPageCount="1" colPageCount="1"/>
  <pivotFields count="6">
    <pivotField numFmtId="16" showAll="0"/>
    <pivotField axis="axisCol" showAll="0">
      <items count="6">
        <item x="0"/>
        <item h="1" x="1"/>
        <item h="1" x="2"/>
        <item h="1" x="3"/>
        <item h="1" x="4"/>
        <item t="default"/>
      </items>
    </pivotField>
    <pivotField axis="axisRow" showAll="0">
      <items count="10">
        <item x="7"/>
        <item x="6"/>
        <item x="3"/>
        <item x="4"/>
        <item x="5"/>
        <item x="0"/>
        <item x="8"/>
        <item x="2"/>
        <item x="1"/>
        <item t="default"/>
      </items>
    </pivotField>
    <pivotField showAll="0"/>
    <pivotField axis="axisPage" showAll="0">
      <items count="4">
        <item m="1" x="2"/>
        <item x="0"/>
        <item x="1"/>
        <item t="default"/>
      </items>
    </pivotField>
    <pivotField dataField="1" numFmtId="164" showAll="0"/>
  </pivotFields>
  <rowFields count="1">
    <field x="2"/>
  </rowFields>
  <rowItems count="10">
    <i>
      <x/>
    </i>
    <i>
      <x v="1"/>
    </i>
    <i>
      <x v="2"/>
    </i>
    <i>
      <x v="3"/>
    </i>
    <i>
      <x v="4"/>
    </i>
    <i>
      <x v="5"/>
    </i>
    <i>
      <x v="6"/>
    </i>
    <i>
      <x v="7"/>
    </i>
    <i>
      <x v="8"/>
    </i>
    <i t="grand">
      <x/>
    </i>
  </rowItems>
  <colFields count="1">
    <field x="1"/>
  </colFields>
  <colItems count="2">
    <i>
      <x/>
    </i>
    <i t="grand">
      <x/>
    </i>
  </colItems>
  <pageFields count="1">
    <pageField fld="4" hier="-1"/>
  </pageField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FE56E-8FBD-4E1B-941C-496E44B28E24}" name="GroceriesA"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C15"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4" showAll="0"/>
  </pivotFields>
  <rowFields count="1">
    <field x="2"/>
  </rowFields>
  <rowItems count="2">
    <i>
      <x v="2"/>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4E37D-FA98-4530-8914-775BED4A8533}" name="Transport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C44"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h="1" x="8"/>
        <item x="2"/>
        <item h="1" x="1"/>
        <item t="default"/>
      </items>
    </pivotField>
    <pivotField dataField="1" numFmtId="164" showAll="0"/>
    <pivotField showAll="0"/>
  </pivotFields>
  <rowFields count="1">
    <field x="1"/>
  </rowFields>
  <rowItems count="2">
    <i>
      <x v="7"/>
    </i>
    <i t="grand">
      <x/>
    </i>
  </rowItems>
  <colFields count="1">
    <field x="0"/>
  </colFields>
  <colItems count="2">
    <i>
      <x/>
    </i>
    <i t="grand">
      <x/>
    </i>
  </colItems>
  <dataFields count="1">
    <dataField name="Sum of Budget" fld="2"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F7B722-3561-40DD-BB30-DF051CEB1F46}" name="Utilities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5:C68"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h="1" x="8"/>
        <item h="1" x="2"/>
        <item x="1"/>
        <item t="default"/>
      </items>
    </pivotField>
    <pivotField dataField="1" numFmtId="164" showAll="0"/>
    <pivotField showAll="0"/>
  </pivotFields>
  <rowFields count="1">
    <field x="1"/>
  </rowFields>
  <rowItems count="2">
    <i>
      <x v="8"/>
    </i>
    <i t="grand">
      <x/>
    </i>
  </rowItems>
  <colFields count="1">
    <field x="0"/>
  </colFields>
  <colItems count="2">
    <i>
      <x/>
    </i>
    <i t="grand">
      <x/>
    </i>
  </colItems>
  <dataFields count="1">
    <dataField name="Sum of Budget" fld="2"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45C021-3104-431D-A7F9-ECC54285A435}" name="TransportA"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C10"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4" showAll="0"/>
  </pivotFields>
  <rowFields count="1">
    <field x="2"/>
  </rowFields>
  <rowItems count="2">
    <i>
      <x v="7"/>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BCA216-FE83-46E5-95CD-2A9C38F21B7E}" name="RentB"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C38"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x="0"/>
        <item h="1" x="8"/>
        <item h="1" x="2"/>
        <item h="1" x="1"/>
        <item t="default"/>
      </items>
    </pivotField>
    <pivotField dataField="1" numFmtId="164" showAll="0"/>
    <pivotField showAll="0"/>
  </pivotFields>
  <rowFields count="1">
    <field x="1"/>
  </rowFields>
  <rowItems count="2">
    <i>
      <x v="5"/>
    </i>
    <i t="grand">
      <x/>
    </i>
  </rowItems>
  <colFields count="1">
    <field x="0"/>
  </colFields>
  <colItems count="2">
    <i>
      <x/>
    </i>
    <i t="grand">
      <x/>
    </i>
  </colItems>
  <dataFields count="1">
    <dataField name="Sum of Budget" fld="2"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9C0C74-832B-4FC5-A4D9-F1289B5E9068}" name="RentA"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C5"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4" showAll="0"/>
  </pivotFields>
  <rowFields count="1">
    <field x="2"/>
  </rowFields>
  <rowItems count="2">
    <i>
      <x v="5"/>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692996-4F1E-45FC-98DA-5813D0B955E6}" name="OtherA"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C30"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4" showAll="0"/>
  </pivotFields>
  <rowFields count="1">
    <field x="2"/>
  </rowFields>
  <rowItems count="2">
    <i>
      <x v="4"/>
    </i>
    <i t="grand">
      <x/>
    </i>
  </rowItems>
  <colFields count="1">
    <field x="1"/>
  </colFields>
  <colItems count="2">
    <i>
      <x/>
    </i>
    <i t="grand">
      <x/>
    </i>
  </colItems>
  <dataFields count="1">
    <dataField name="Sum of Amount" fld="5"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2D6D9A-497D-45C6-9780-E90BF9D7B17B}" sourceName="Month">
  <pivotTables>
    <pivotTable tabId="3" name="RentA"/>
    <pivotTable tabId="3" name="GroceriesA"/>
    <pivotTable tabId="3" name="LeisureA"/>
    <pivotTable tabId="3" name="OtherA"/>
    <pivotTable tabId="3" name="TransportA"/>
    <pivotTable tabId="3" name="UtilitiesA"/>
    <pivotTable tabId="3" name="PivotTable15"/>
    <pivotTable tabId="3" name="PivotTable26"/>
  </pivotTables>
  <data>
    <tabular pivotCacheId="721091216">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155FBE34-F68B-4B4A-9DF4-D3971C790EEF}" sourceName="Month">
  <pivotTables>
    <pivotTable tabId="3" name="RentB"/>
    <pivotTable tabId="3" name="GroceriesB"/>
    <pivotTable tabId="3" name="LeisureB"/>
    <pivotTable tabId="3" name="OtherB"/>
    <pivotTable tabId="3" name="TransportB"/>
    <pivotTable tabId="3" name="UtilitiesB"/>
    <pivotTable tabId="3" name="BarChartB"/>
  </pivotTables>
  <data>
    <tabular pivotCacheId="1275459606">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uals" xr10:uid="{F880E4F5-4997-4A56-8826-7CBA95B38894}" cache="Slicer_Month" caption="Actuals" rowHeight="257175"/>
  <slicer name="Month" xr10:uid="{0C01E661-4D39-4D3B-BC1D-4E569C6F9FED}" cache="Slicer_Month1" caption="Budge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calculatedColumnFormula>VLOOKUP(Table_2[[#This Row],[Category]],Table_1[],2,FALSE)</calculatedColumnFormula>
    </tableColumn>
    <tableColumn id="6" xr3:uid="{00000000-0010-0000-0100-000006000000}" name="Amount" dataDxfId="2"/>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tableColumns count="4">
    <tableColumn id="1" xr3:uid="{00000000-0010-0000-0200-000001000000}" name="Month"/>
    <tableColumn id="2" xr3:uid="{00000000-0010-0000-0200-000002000000}" name="Category"/>
    <tableColumn id="3" xr3:uid="{00000000-0010-0000-0200-000003000000}" name="Budget" dataDxfId="1"/>
    <tableColumn id="4" xr3:uid="{00000000-0010-0000-0200-000004000000}" name="Income/Expense" dataDxfId="0">
      <calculatedColumnFormula>VLOOKUP(Table_3[[#This Row],[Category]],Table_1[],2,FALSE)</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topLeftCell="A7" zoomScale="85" zoomScaleNormal="85" workbookViewId="0">
      <selection activeCell="D9" sqref="D9"/>
    </sheetView>
  </sheetViews>
  <sheetFormatPr defaultColWidth="11.25" defaultRowHeight="15" customHeight="1" x14ac:dyDescent="0.25"/>
  <cols>
    <col min="1" max="1" width="5.625" customWidth="1"/>
    <col min="2" max="26" width="10.625" customWidth="1"/>
  </cols>
  <sheetData>
    <row r="1" spans="1:26" ht="6"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36" x14ac:dyDescent="0.25">
      <c r="A2" s="1"/>
      <c r="B2" s="23" t="s">
        <v>0</v>
      </c>
      <c r="C2" s="24"/>
      <c r="D2" s="24"/>
      <c r="E2" s="24"/>
      <c r="F2" s="24"/>
      <c r="G2" s="24"/>
      <c r="H2" s="24"/>
      <c r="I2" s="24"/>
      <c r="J2" s="24"/>
      <c r="K2" s="24"/>
      <c r="L2" s="24"/>
      <c r="M2" s="24"/>
      <c r="N2" s="25"/>
      <c r="O2" s="1"/>
      <c r="P2" s="1"/>
      <c r="Q2" s="1"/>
      <c r="R2" s="1"/>
      <c r="S2" s="1"/>
      <c r="T2" s="1"/>
      <c r="U2" s="1"/>
      <c r="V2" s="1"/>
      <c r="W2" s="1"/>
      <c r="X2" s="1"/>
      <c r="Y2" s="1"/>
      <c r="Z2" s="1"/>
    </row>
    <row r="3" spans="1:26" ht="6.75" customHeight="1" x14ac:dyDescent="0.25">
      <c r="A3" s="1"/>
      <c r="B3" s="2"/>
      <c r="C3" s="2"/>
      <c r="D3" s="2"/>
      <c r="E3" s="2"/>
      <c r="F3" s="2"/>
      <c r="G3" s="2"/>
      <c r="H3" s="2"/>
      <c r="I3" s="2"/>
      <c r="J3" s="2"/>
      <c r="K3" s="2"/>
      <c r="L3" s="2"/>
      <c r="M3" s="2"/>
      <c r="N3" s="1"/>
      <c r="O3" s="1"/>
      <c r="P3" s="1"/>
      <c r="Q3" s="1"/>
      <c r="R3" s="1"/>
      <c r="S3" s="1"/>
      <c r="T3" s="1"/>
      <c r="U3" s="1"/>
      <c r="V3" s="1"/>
      <c r="W3" s="1"/>
      <c r="X3" s="1"/>
      <c r="Y3" s="1"/>
      <c r="Z3" s="1"/>
    </row>
    <row r="4" spans="1:26" ht="22.5" customHeight="1" x14ac:dyDescent="0.25">
      <c r="A4" s="1"/>
      <c r="B4" s="1"/>
      <c r="C4" s="3" t="s">
        <v>1</v>
      </c>
      <c r="D4" s="3"/>
      <c r="E4" s="3" t="s">
        <v>2</v>
      </c>
      <c r="F4" s="3"/>
      <c r="G4" s="3" t="s">
        <v>3</v>
      </c>
      <c r="H4" s="3"/>
      <c r="I4" s="3" t="s">
        <v>4</v>
      </c>
      <c r="J4" s="3"/>
      <c r="K4" s="3" t="s">
        <v>5</v>
      </c>
      <c r="L4" s="3"/>
      <c r="M4" s="3" t="s">
        <v>6</v>
      </c>
      <c r="N4" s="1"/>
      <c r="O4" s="1"/>
      <c r="P4" s="1"/>
      <c r="Q4" s="1"/>
      <c r="R4" s="1"/>
      <c r="S4" s="1"/>
      <c r="T4" s="1"/>
      <c r="U4" s="1"/>
      <c r="V4" s="1"/>
      <c r="W4" s="1"/>
      <c r="X4" s="1"/>
      <c r="Y4" s="1"/>
      <c r="Z4" s="1"/>
    </row>
    <row r="5" spans="1:26" ht="23.25" customHeight="1" x14ac:dyDescent="0.25">
      <c r="A5" s="1"/>
      <c r="B5" s="1"/>
      <c r="C5" s="45">
        <f>GETPIVOTDATA("Amount",'Pivot Tables'!$A$2,"Category","Rent")</f>
        <v>850</v>
      </c>
      <c r="D5" s="4"/>
      <c r="E5" s="46">
        <f>GETPIVOTDATA("Amount",'Pivot Tables'!$A$7,"Category","Transport")</f>
        <v>55</v>
      </c>
      <c r="F5" s="4"/>
      <c r="G5" s="45">
        <f>GETPIVOTDATA("Amount",'Pivot Tables'!$A$12,"Category","Groceries")</f>
        <v>449</v>
      </c>
      <c r="H5" s="4"/>
      <c r="I5" s="45">
        <f>GETPIVOTDATA("Amount",'Pivot Tables'!$A$22,"Category","Utilities")</f>
        <v>140</v>
      </c>
      <c r="J5" s="4"/>
      <c r="K5" s="45">
        <f>GETPIVOTDATA("Amount",'Pivot Tables'!$A$17,"Category","Leisure")</f>
        <v>562</v>
      </c>
      <c r="L5" s="4"/>
      <c r="M5" s="45">
        <f>GETPIVOTDATA("Amount",'Pivot Tables'!$A$27,"Category","Other")</f>
        <v>249</v>
      </c>
      <c r="N5" s="1"/>
      <c r="O5" s="1"/>
      <c r="P5" s="1"/>
      <c r="Q5" s="1"/>
      <c r="R5" s="1"/>
      <c r="S5" s="1"/>
      <c r="T5" s="1"/>
      <c r="U5" s="1"/>
      <c r="V5" s="1"/>
      <c r="W5" s="1"/>
      <c r="X5" s="1"/>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row r="8" spans="1:26" ht="15.75" x14ac:dyDescent="0.25">
      <c r="B8" s="26" t="s">
        <v>7</v>
      </c>
      <c r="C8" s="27"/>
    </row>
    <row r="9" spans="1:26" ht="15.75" x14ac:dyDescent="0.25">
      <c r="B9" s="28">
        <v>3500</v>
      </c>
      <c r="C9" s="29"/>
    </row>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B2:N2"/>
    <mergeCell ref="B8:C8"/>
    <mergeCell ref="B9:C9"/>
  </mergeCells>
  <pageMargins left="0.7" right="0.7" top="0.75" bottom="0.75" header="0" footer="0"/>
  <pageSetup orientation="landscape" r:id="rId1"/>
  <drawing r:id="rId2"/>
  <extLst>
    <ext xmlns:x14="http://schemas.microsoft.com/office/spreadsheetml/2009/9/main" uri="{78C0D931-6437-407d-A8EE-F0AAD7539E65}">
      <x14:conditionalFormattings>
        <x14:conditionalFormatting xmlns:xm="http://schemas.microsoft.com/office/excel/2006/main">
          <x14:cfRule type="dataBar" priority="8" id="{5B99D7D4-1830-47A2-86DA-75B7F8E808B0}">
            <x14:dataBar minLength="0" maxLength="100" gradient="0">
              <x14:cfvo type="autoMin"/>
              <x14:cfvo type="num">
                <xm:f>'Pivot Tables'!$B$34</xm:f>
              </x14:cfvo>
              <x14:fillColor theme="4" tint="-0.499984740745262"/>
              <x14:negativeFillColor rgb="FFFF0000"/>
              <x14:axisColor rgb="FF000000"/>
            </x14:dataBar>
          </x14:cfRule>
          <xm:sqref>C5</xm:sqref>
        </x14:conditionalFormatting>
        <x14:conditionalFormatting xmlns:xm="http://schemas.microsoft.com/office/excel/2006/main">
          <x14:cfRule type="dataBar" priority="7" id="{FBD85655-9B3B-41FF-8ABF-3DB267E4B424}">
            <x14:dataBar minLength="0" maxLength="100" gradient="0">
              <x14:cfvo type="autoMin"/>
              <x14:cfvo type="num">
                <xm:f>'Pivot Tables'!$B$40</xm:f>
              </x14:cfvo>
              <x14:fillColor theme="4" tint="-0.499984740745262"/>
              <x14:negativeFillColor rgb="FFFF0000"/>
              <x14:axisColor rgb="FF000000"/>
            </x14:dataBar>
          </x14:cfRule>
          <xm:sqref>E5</xm:sqref>
        </x14:conditionalFormatting>
        <x14:conditionalFormatting xmlns:xm="http://schemas.microsoft.com/office/excel/2006/main">
          <x14:cfRule type="dataBar" priority="5" id="{BAA9C52D-FCAB-47B2-A3AD-EDE7CABF1962}">
            <x14:dataBar minLength="0" maxLength="100" gradient="0">
              <x14:cfvo type="autoMin"/>
              <x14:cfvo type="num">
                <xm:f>'Pivot Tables'!$B$46</xm:f>
              </x14:cfvo>
              <x14:fillColor theme="4" tint="-0.499984740745262"/>
              <x14:negativeFillColor rgb="FFFF0000"/>
              <x14:axisColor rgb="FF000000"/>
            </x14:dataBar>
          </x14:cfRule>
          <xm:sqref>G5</xm:sqref>
        </x14:conditionalFormatting>
        <x14:conditionalFormatting xmlns:xm="http://schemas.microsoft.com/office/excel/2006/main">
          <x14:cfRule type="dataBar" priority="3" id="{D36BE4F2-1F2A-4621-891A-580F3B589F4E}">
            <x14:dataBar minLength="0" maxLength="100" gradient="0">
              <x14:cfvo type="autoMin"/>
              <x14:cfvo type="num">
                <xm:f>'Pivot Tables'!$B$64</xm:f>
              </x14:cfvo>
              <x14:fillColor theme="4" tint="-0.499984740745262"/>
              <x14:negativeFillColor rgb="FFFF0000"/>
              <x14:axisColor rgb="FF000000"/>
            </x14:dataBar>
          </x14:cfRule>
          <xm:sqref>I5</xm:sqref>
        </x14:conditionalFormatting>
        <x14:conditionalFormatting xmlns:xm="http://schemas.microsoft.com/office/excel/2006/main">
          <x14:cfRule type="dataBar" priority="2" id="{97EE0331-D0CB-43BD-A527-9884FD41C019}">
            <x14:dataBar minLength="0" maxLength="100" gradient="0">
              <x14:cfvo type="autoMin"/>
              <x14:cfvo type="num">
                <xm:f>'Pivot Tables'!$B$52</xm:f>
              </x14:cfvo>
              <x14:fillColor theme="4" tint="-0.499984740745262"/>
              <x14:negativeFillColor rgb="FFFF0000"/>
              <x14:axisColor rgb="FF000000"/>
            </x14:dataBar>
          </x14:cfRule>
          <xm:sqref>K5</xm:sqref>
        </x14:conditionalFormatting>
        <x14:conditionalFormatting xmlns:xm="http://schemas.microsoft.com/office/excel/2006/main">
          <x14:cfRule type="dataBar" priority="1" id="{AD29A02F-DE22-4956-97F8-A8A87DF14575}">
            <x14:dataBar minLength="0" maxLength="100" gradient="0">
              <x14:cfvo type="autoMin"/>
              <x14:cfvo type="num">
                <xm:f>'Pivot Tables'!$B$58</xm:f>
              </x14:cfvo>
              <x14:fillColor theme="4" tint="-0.499984740745262"/>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topLeftCell="A10" workbookViewId="0">
      <selection activeCell="E22" sqref="E22"/>
    </sheetView>
  </sheetViews>
  <sheetFormatPr defaultColWidth="11.25" defaultRowHeight="15" customHeight="1" x14ac:dyDescent="0.25"/>
  <cols>
    <col min="1" max="3" width="10.625" customWidth="1"/>
    <col min="4" max="4" width="13" customWidth="1"/>
    <col min="5" max="5" width="34.375" customWidth="1"/>
    <col min="6" max="6" width="17.375" customWidth="1"/>
    <col min="7" max="7" width="10.625" style="14" customWidth="1"/>
    <col min="8" max="26" width="10.625" customWidth="1"/>
  </cols>
  <sheetData>
    <row r="2" spans="2:11" ht="15" customHeight="1" x14ac:dyDescent="0.35">
      <c r="B2" s="5" t="s">
        <v>8</v>
      </c>
      <c r="C2" s="5"/>
      <c r="D2" s="5"/>
      <c r="E2" s="5"/>
      <c r="F2" s="5"/>
      <c r="G2" s="15"/>
    </row>
    <row r="4" spans="2:11" ht="15.75" x14ac:dyDescent="0.25">
      <c r="B4" s="6" t="s">
        <v>9</v>
      </c>
      <c r="C4" s="6" t="s">
        <v>10</v>
      </c>
      <c r="D4" s="6" t="s">
        <v>11</v>
      </c>
      <c r="E4" s="6" t="s">
        <v>12</v>
      </c>
      <c r="F4" s="6" t="s">
        <v>13</v>
      </c>
      <c r="G4" s="6" t="s">
        <v>14</v>
      </c>
      <c r="J4" s="6" t="s">
        <v>11</v>
      </c>
      <c r="K4" s="6" t="s">
        <v>15</v>
      </c>
    </row>
    <row r="5" spans="2:11" ht="15.75" x14ac:dyDescent="0.25">
      <c r="B5" s="7">
        <v>44562</v>
      </c>
      <c r="C5" s="8" t="str">
        <f>TEXT(Actuals!$B5,"MMMM")</f>
        <v>January</v>
      </c>
      <c r="D5" s="8" t="s">
        <v>1</v>
      </c>
      <c r="E5" s="12" t="s">
        <v>51</v>
      </c>
      <c r="F5" s="8" t="str">
        <f>VLOOKUP(Table_2[[#This Row],[Category]],Table_1[],2,FALSE)</f>
        <v>Expense</v>
      </c>
      <c r="G5" s="13">
        <v>850</v>
      </c>
      <c r="J5" s="8" t="s">
        <v>1</v>
      </c>
      <c r="K5" s="8" t="s">
        <v>17</v>
      </c>
    </row>
    <row r="6" spans="2:11" ht="15.75" x14ac:dyDescent="0.25">
      <c r="B6" s="7">
        <v>44562</v>
      </c>
      <c r="C6" s="8" t="str">
        <f>TEXT(Actuals!$B6,"MMMM")</f>
        <v>January</v>
      </c>
      <c r="D6" s="8" t="s">
        <v>4</v>
      </c>
      <c r="E6" s="8" t="s">
        <v>18</v>
      </c>
      <c r="F6" s="8" t="str">
        <f>VLOOKUP(Table_2[[#This Row],[Category]],Table_1[],2,FALSE)</f>
        <v>Expense</v>
      </c>
      <c r="G6" s="13">
        <v>140</v>
      </c>
      <c r="J6" s="8" t="s">
        <v>4</v>
      </c>
      <c r="K6" s="8" t="s">
        <v>17</v>
      </c>
    </row>
    <row r="7" spans="2:11" ht="15.75" x14ac:dyDescent="0.25">
      <c r="B7" s="7">
        <v>44562</v>
      </c>
      <c r="C7" s="8" t="str">
        <f>TEXT(Actuals!$B7,"MMMM")</f>
        <v>January</v>
      </c>
      <c r="D7" s="8" t="s">
        <v>2</v>
      </c>
      <c r="E7" s="12" t="s">
        <v>46</v>
      </c>
      <c r="F7" s="8" t="str">
        <f>VLOOKUP(Table_2[[#This Row],[Category]],Table_1[],2,FALSE)</f>
        <v>Expense</v>
      </c>
      <c r="G7" s="13">
        <v>55</v>
      </c>
      <c r="J7" s="8" t="s">
        <v>2</v>
      </c>
      <c r="K7" s="8" t="s">
        <v>17</v>
      </c>
    </row>
    <row r="8" spans="2:11" ht="15.75" x14ac:dyDescent="0.25">
      <c r="B8" s="7">
        <v>44569</v>
      </c>
      <c r="C8" s="8" t="str">
        <f>TEXT(Actuals!$B8,"MMMM")</f>
        <v>January</v>
      </c>
      <c r="D8" s="8" t="s">
        <v>19</v>
      </c>
      <c r="E8" s="12" t="s">
        <v>47</v>
      </c>
      <c r="F8" s="8" t="str">
        <f>VLOOKUP(Table_2[[#This Row],[Category]],Table_1[],2,FALSE)</f>
        <v>Expense</v>
      </c>
      <c r="G8" s="13">
        <v>449</v>
      </c>
      <c r="J8" s="8" t="s">
        <v>19</v>
      </c>
      <c r="K8" s="8" t="s">
        <v>17</v>
      </c>
    </row>
    <row r="9" spans="2:11" ht="15.75" x14ac:dyDescent="0.25">
      <c r="B9" s="7">
        <v>44572</v>
      </c>
      <c r="C9" s="8" t="str">
        <f>TEXT(Actuals!$B9,"MMMM")</f>
        <v>January</v>
      </c>
      <c r="D9" s="8" t="s">
        <v>5</v>
      </c>
      <c r="E9" s="12" t="s">
        <v>48</v>
      </c>
      <c r="F9" s="8" t="str">
        <f>VLOOKUP(Table_2[[#This Row],[Category]],Table_1[],2,FALSE)</f>
        <v>Expense</v>
      </c>
      <c r="G9" s="13">
        <v>245</v>
      </c>
      <c r="J9" s="8" t="s">
        <v>5</v>
      </c>
      <c r="K9" s="8" t="s">
        <v>17</v>
      </c>
    </row>
    <row r="10" spans="2:11" ht="15.75" x14ac:dyDescent="0.25">
      <c r="B10" s="7">
        <v>44573</v>
      </c>
      <c r="C10" s="8" t="str">
        <f>TEXT(Actuals!$B10,"MMMM")</f>
        <v>January</v>
      </c>
      <c r="D10" s="8" t="s">
        <v>5</v>
      </c>
      <c r="E10" s="8" t="s">
        <v>21</v>
      </c>
      <c r="F10" s="8" t="str">
        <f>VLOOKUP(Table_2[[#This Row],[Category]],Table_1[],2,FALSE)</f>
        <v>Expense</v>
      </c>
      <c r="G10" s="13">
        <v>168</v>
      </c>
      <c r="J10" s="8" t="s">
        <v>6</v>
      </c>
      <c r="K10" s="8" t="s">
        <v>17</v>
      </c>
    </row>
    <row r="11" spans="2:11" ht="15.75" x14ac:dyDescent="0.25">
      <c r="B11" s="7">
        <v>44573</v>
      </c>
      <c r="C11" s="8" t="str">
        <f>TEXT(Actuals!$B11,"MMMM")</f>
        <v>January</v>
      </c>
      <c r="D11" s="8" t="s">
        <v>5</v>
      </c>
      <c r="E11" s="12" t="s">
        <v>49</v>
      </c>
      <c r="F11" s="8" t="str">
        <f>VLOOKUP(Table_2[[#This Row],[Category]],Table_1[],2,FALSE)</f>
        <v>Expense</v>
      </c>
      <c r="G11" s="13">
        <v>149</v>
      </c>
      <c r="J11" s="8" t="s">
        <v>22</v>
      </c>
      <c r="K11" s="8" t="s">
        <v>23</v>
      </c>
    </row>
    <row r="12" spans="2:11" ht="15.75" x14ac:dyDescent="0.25">
      <c r="B12" s="7">
        <v>44575</v>
      </c>
      <c r="C12" s="8" t="str">
        <f>TEXT(Actuals!$B12,"MMMM")</f>
        <v>January</v>
      </c>
      <c r="D12" s="8" t="s">
        <v>6</v>
      </c>
      <c r="E12" s="12" t="s">
        <v>50</v>
      </c>
      <c r="F12" s="8" t="str">
        <f>VLOOKUP(Table_2[[#This Row],[Category]],Table_1[],2,FALSE)</f>
        <v>Expense</v>
      </c>
      <c r="G12" s="13">
        <v>249</v>
      </c>
      <c r="J12" s="8" t="s">
        <v>24</v>
      </c>
      <c r="K12" s="8" t="s">
        <v>23</v>
      </c>
    </row>
    <row r="13" spans="2:11" ht="15.75" x14ac:dyDescent="0.25">
      <c r="B13" s="7">
        <v>44592</v>
      </c>
      <c r="C13" s="8" t="str">
        <f>TEXT(Actuals!$B13,"MMMM")</f>
        <v>January</v>
      </c>
      <c r="D13" s="8" t="s">
        <v>22</v>
      </c>
      <c r="E13" s="8" t="s">
        <v>53</v>
      </c>
      <c r="F13" s="8" t="str">
        <f>VLOOKUP(Table_2[[#This Row],[Category]],Table_1[],2,FALSE)</f>
        <v>Income</v>
      </c>
      <c r="G13" s="13">
        <v>458</v>
      </c>
      <c r="J13" s="8" t="s">
        <v>25</v>
      </c>
      <c r="K13" s="8" t="s">
        <v>23</v>
      </c>
    </row>
    <row r="14" spans="2:11" ht="15.75" x14ac:dyDescent="0.25">
      <c r="B14" s="7">
        <v>44592</v>
      </c>
      <c r="C14" s="8" t="str">
        <f>TEXT(Actuals!$B14,"MMMM")</f>
        <v>January</v>
      </c>
      <c r="D14" s="8" t="s">
        <v>24</v>
      </c>
      <c r="E14" s="8" t="s">
        <v>72</v>
      </c>
      <c r="F14" s="8" t="str">
        <f>VLOOKUP(Table_2[[#This Row],[Category]],Table_1[],2,FALSE)</f>
        <v>Income</v>
      </c>
      <c r="G14" s="13">
        <v>3000</v>
      </c>
    </row>
    <row r="15" spans="2:11" ht="15.75" x14ac:dyDescent="0.25">
      <c r="B15" s="7">
        <v>44592</v>
      </c>
      <c r="C15" s="8" t="str">
        <f>TEXT(Actuals!$B15,"MMMM")</f>
        <v>January</v>
      </c>
      <c r="D15" s="8" t="s">
        <v>25</v>
      </c>
      <c r="E15" s="47" t="s">
        <v>71</v>
      </c>
      <c r="F15" s="8" t="str">
        <f>VLOOKUP(Table_2[[#This Row],[Category]],Table_1[],2,FALSE)</f>
        <v>Income</v>
      </c>
      <c r="G15" s="13">
        <v>184</v>
      </c>
      <c r="J15" s="9"/>
      <c r="K15" s="9"/>
    </row>
    <row r="16" spans="2:11" ht="15.75" x14ac:dyDescent="0.25">
      <c r="B16" s="7">
        <v>44593</v>
      </c>
      <c r="C16" s="8" t="str">
        <f>TEXT(Actuals!$B16,"MMMM")</f>
        <v>February</v>
      </c>
      <c r="D16" s="8" t="s">
        <v>1</v>
      </c>
      <c r="E16" s="8" t="s">
        <v>16</v>
      </c>
      <c r="F16" s="8" t="str">
        <f>VLOOKUP(Table_2[[#This Row],[Category]],Table_1[],2,FALSE)</f>
        <v>Expense</v>
      </c>
      <c r="G16" s="13">
        <v>850</v>
      </c>
    </row>
    <row r="17" spans="2:7" ht="15.75" x14ac:dyDescent="0.25">
      <c r="B17" s="7">
        <v>44593</v>
      </c>
      <c r="C17" s="8" t="str">
        <f>TEXT(Actuals!$B17,"MMMM")</f>
        <v>February</v>
      </c>
      <c r="D17" s="8" t="s">
        <v>4</v>
      </c>
      <c r="E17" s="8" t="s">
        <v>26</v>
      </c>
      <c r="F17" s="8" t="str">
        <f>VLOOKUP(Table_2[[#This Row],[Category]],Table_1[],2,FALSE)</f>
        <v>Expense</v>
      </c>
      <c r="G17" s="13">
        <v>105</v>
      </c>
    </row>
    <row r="18" spans="2:7" ht="15.75" x14ac:dyDescent="0.25">
      <c r="B18" s="7">
        <v>44593</v>
      </c>
      <c r="C18" s="8" t="str">
        <f>TEXT(Actuals!$B18,"MMMM")</f>
        <v>February</v>
      </c>
      <c r="D18" s="8" t="s">
        <v>2</v>
      </c>
      <c r="E18" s="8" t="s">
        <v>46</v>
      </c>
      <c r="F18" s="8" t="str">
        <f>VLOOKUP(Table_2[[#This Row],[Category]],Table_1[],2,FALSE)</f>
        <v>Expense</v>
      </c>
      <c r="G18" s="13">
        <v>55</v>
      </c>
    </row>
    <row r="19" spans="2:7" ht="15.75" x14ac:dyDescent="0.25">
      <c r="B19" s="7">
        <v>44600</v>
      </c>
      <c r="C19" s="8" t="str">
        <f>TEXT(Actuals!$B19,"MMMM")</f>
        <v>February</v>
      </c>
      <c r="D19" s="8" t="s">
        <v>19</v>
      </c>
      <c r="E19" s="8" t="s">
        <v>54</v>
      </c>
      <c r="F19" s="8" t="str">
        <f>VLOOKUP(Table_2[[#This Row],[Category]],Table_1[],2,FALSE)</f>
        <v>Expense</v>
      </c>
      <c r="G19" s="13">
        <v>305</v>
      </c>
    </row>
    <row r="20" spans="2:7" ht="15.75" x14ac:dyDescent="0.25">
      <c r="B20" s="7">
        <v>44603</v>
      </c>
      <c r="C20" s="8" t="str">
        <f>TEXT(Actuals!$B20,"MMMM")</f>
        <v>February</v>
      </c>
      <c r="D20" s="8" t="s">
        <v>5</v>
      </c>
      <c r="E20" s="47" t="s">
        <v>73</v>
      </c>
      <c r="F20" s="8" t="str">
        <f>VLOOKUP(Table_2[[#This Row],[Category]],Table_1[],2,FALSE)</f>
        <v>Expense</v>
      </c>
      <c r="G20" s="13">
        <v>28</v>
      </c>
    </row>
    <row r="21" spans="2:7" ht="15.75" x14ac:dyDescent="0.25">
      <c r="B21" s="7">
        <v>44604</v>
      </c>
      <c r="C21" s="8" t="str">
        <f>TEXT(Actuals!$B21,"MMMM")</f>
        <v>February</v>
      </c>
      <c r="D21" s="8" t="s">
        <v>5</v>
      </c>
      <c r="E21" s="47" t="s">
        <v>9</v>
      </c>
      <c r="F21" s="8" t="str">
        <f>VLOOKUP(Table_2[[#This Row],[Category]],Table_1[],2,FALSE)</f>
        <v>Expense</v>
      </c>
      <c r="G21" s="13">
        <v>99</v>
      </c>
    </row>
    <row r="22" spans="2:7" ht="15.75" x14ac:dyDescent="0.25">
      <c r="B22" s="7">
        <v>44604</v>
      </c>
      <c r="C22" s="8" t="str">
        <f>TEXT(Actuals!$B22,"MMMM")</f>
        <v>February</v>
      </c>
      <c r="D22" s="8" t="s">
        <v>5</v>
      </c>
      <c r="E22" s="8" t="s">
        <v>55</v>
      </c>
      <c r="F22" s="8" t="str">
        <f>VLOOKUP(Table_2[[#This Row],[Category]],Table_1[],2,FALSE)</f>
        <v>Expense</v>
      </c>
      <c r="G22" s="13">
        <v>67</v>
      </c>
    </row>
    <row r="23" spans="2:7" ht="15.75" x14ac:dyDescent="0.25">
      <c r="B23" s="7">
        <v>44606</v>
      </c>
      <c r="C23" s="8" t="str">
        <f>TEXT(Actuals!$B23,"MMMM")</f>
        <v>February</v>
      </c>
      <c r="D23" s="8" t="s">
        <v>6</v>
      </c>
      <c r="E23" s="8" t="s">
        <v>27</v>
      </c>
      <c r="F23" s="8" t="str">
        <f>VLOOKUP(Table_2[[#This Row],[Category]],Table_1[],2,FALSE)</f>
        <v>Expense</v>
      </c>
      <c r="G23" s="13">
        <v>18</v>
      </c>
    </row>
    <row r="24" spans="2:7" ht="15.75" x14ac:dyDescent="0.25">
      <c r="B24" s="7">
        <v>44620</v>
      </c>
      <c r="C24" s="8" t="str">
        <f>TEXT(Actuals!$B24,"MMMM")</f>
        <v>February</v>
      </c>
      <c r="D24" s="8" t="s">
        <v>22</v>
      </c>
      <c r="E24" s="8" t="s">
        <v>53</v>
      </c>
      <c r="F24" s="8" t="str">
        <f>VLOOKUP(Table_2[[#This Row],[Category]],Table_1[],2,FALSE)</f>
        <v>Income</v>
      </c>
      <c r="G24" s="13">
        <v>305</v>
      </c>
    </row>
    <row r="25" spans="2:7" ht="15.75" x14ac:dyDescent="0.25">
      <c r="B25" s="7">
        <v>44620</v>
      </c>
      <c r="C25" s="8" t="str">
        <f>TEXT(Actuals!$B25,"MMMM")</f>
        <v>February</v>
      </c>
      <c r="D25" s="8" t="s">
        <v>24</v>
      </c>
      <c r="E25" s="8" t="s">
        <v>72</v>
      </c>
      <c r="F25" s="8" t="str">
        <f>VLOOKUP(Table_2[[#This Row],[Category]],Table_1[],2,FALSE)</f>
        <v>Income</v>
      </c>
      <c r="G25" s="13">
        <v>3000</v>
      </c>
    </row>
    <row r="26" spans="2:7" ht="15.75" x14ac:dyDescent="0.25">
      <c r="B26" s="7">
        <v>44620</v>
      </c>
      <c r="C26" s="8" t="str">
        <f>TEXT(Actuals!$B26,"MMMM")</f>
        <v>February</v>
      </c>
      <c r="D26" s="8" t="s">
        <v>25</v>
      </c>
      <c r="E26" s="8" t="s">
        <v>71</v>
      </c>
      <c r="F26" s="8" t="str">
        <f>VLOOKUP(Table_2[[#This Row],[Category]],Table_1[],2,FALSE)</f>
        <v>Income</v>
      </c>
      <c r="G26" s="13">
        <v>228</v>
      </c>
    </row>
    <row r="27" spans="2:7" ht="15.75" x14ac:dyDescent="0.25">
      <c r="B27" s="7">
        <v>44621</v>
      </c>
      <c r="C27" s="8" t="str">
        <f>TEXT(Actuals!$B27,"MMMM")</f>
        <v>March</v>
      </c>
      <c r="D27" s="8" t="s">
        <v>1</v>
      </c>
      <c r="E27" s="8" t="s">
        <v>16</v>
      </c>
      <c r="F27" s="8" t="str">
        <f>VLOOKUP(Table_2[[#This Row],[Category]],Table_1[],2,FALSE)</f>
        <v>Expense</v>
      </c>
      <c r="G27" s="13">
        <v>850</v>
      </c>
    </row>
    <row r="28" spans="2:7" ht="15.75" x14ac:dyDescent="0.25">
      <c r="B28" s="7">
        <v>44621</v>
      </c>
      <c r="C28" s="8" t="str">
        <f>TEXT(Actuals!$B28,"MMMM")</f>
        <v>March</v>
      </c>
      <c r="D28" s="8" t="s">
        <v>4</v>
      </c>
      <c r="E28" s="8" t="s">
        <v>26</v>
      </c>
      <c r="F28" s="8" t="str">
        <f>VLOOKUP(Table_2[[#This Row],[Category]],Table_1[],2,FALSE)</f>
        <v>Expense</v>
      </c>
      <c r="G28" s="13">
        <v>110</v>
      </c>
    </row>
    <row r="29" spans="2:7" ht="15.75" x14ac:dyDescent="0.25">
      <c r="B29" s="7">
        <v>44621</v>
      </c>
      <c r="C29" s="8" t="str">
        <f>TEXT(Actuals!$B29,"MMMM")</f>
        <v>March</v>
      </c>
      <c r="D29" s="8" t="s">
        <v>2</v>
      </c>
      <c r="E29" s="8" t="s">
        <v>46</v>
      </c>
      <c r="F29" s="8" t="str">
        <f>VLOOKUP(Table_2[[#This Row],[Category]],Table_1[],2,FALSE)</f>
        <v>Expense</v>
      </c>
      <c r="G29" s="13">
        <v>55</v>
      </c>
    </row>
    <row r="30" spans="2:7" ht="15.75" x14ac:dyDescent="0.25">
      <c r="B30" s="7">
        <v>44628</v>
      </c>
      <c r="C30" s="8" t="str">
        <f>TEXT(Actuals!$B30,"MMMM")</f>
        <v>March</v>
      </c>
      <c r="D30" s="8" t="s">
        <v>19</v>
      </c>
      <c r="E30" s="8" t="s">
        <v>54</v>
      </c>
      <c r="F30" s="8" t="str">
        <f>VLOOKUP(Table_2[[#This Row],[Category]],Table_1[],2,FALSE)</f>
        <v>Expense</v>
      </c>
      <c r="G30" s="13">
        <v>208</v>
      </c>
    </row>
    <row r="31" spans="2:7" ht="15.75" x14ac:dyDescent="0.25">
      <c r="B31" s="7">
        <v>44631</v>
      </c>
      <c r="C31" s="8" t="str">
        <f>TEXT(Actuals!$B31,"MMMM")</f>
        <v>March</v>
      </c>
      <c r="D31" s="8" t="s">
        <v>5</v>
      </c>
      <c r="E31" s="8" t="s">
        <v>28</v>
      </c>
      <c r="F31" s="8" t="str">
        <f>VLOOKUP(Table_2[[#This Row],[Category]],Table_1[],2,FALSE)</f>
        <v>Expense</v>
      </c>
      <c r="G31" s="13">
        <v>188</v>
      </c>
    </row>
    <row r="32" spans="2:7" ht="15.75" x14ac:dyDescent="0.25">
      <c r="B32" s="7">
        <v>44632</v>
      </c>
      <c r="C32" s="8" t="str">
        <f>TEXT(Actuals!$B32,"MMMM")</f>
        <v>March</v>
      </c>
      <c r="D32" s="8" t="s">
        <v>5</v>
      </c>
      <c r="E32" s="8" t="s">
        <v>29</v>
      </c>
      <c r="F32" s="8" t="str">
        <f>VLOOKUP(Table_2[[#This Row],[Category]],Table_1[],2,FALSE)</f>
        <v>Expense</v>
      </c>
      <c r="G32" s="13">
        <v>168</v>
      </c>
    </row>
    <row r="33" spans="2:7" ht="15.75" x14ac:dyDescent="0.25">
      <c r="B33" s="7">
        <v>44632</v>
      </c>
      <c r="C33" s="8" t="str">
        <f>TEXT(Actuals!$B33,"MMMM")</f>
        <v>March</v>
      </c>
      <c r="D33" s="8" t="s">
        <v>5</v>
      </c>
      <c r="E33" s="8" t="s">
        <v>30</v>
      </c>
      <c r="F33" s="8" t="str">
        <f>VLOOKUP(Table_2[[#This Row],[Category]],Table_1[],2,FALSE)</f>
        <v>Expense</v>
      </c>
      <c r="G33" s="13">
        <v>49</v>
      </c>
    </row>
    <row r="34" spans="2:7" ht="15.75" x14ac:dyDescent="0.25">
      <c r="B34" s="7">
        <v>44634</v>
      </c>
      <c r="C34" s="8" t="str">
        <f>TEXT(Actuals!$B34,"MMMM")</f>
        <v>March</v>
      </c>
      <c r="D34" s="8" t="s">
        <v>6</v>
      </c>
      <c r="E34" s="8" t="s">
        <v>50</v>
      </c>
      <c r="F34" s="8" t="str">
        <f>VLOOKUP(Table_2[[#This Row],[Category]],Table_1[],2,FALSE)</f>
        <v>Expense</v>
      </c>
      <c r="G34" s="13">
        <v>199</v>
      </c>
    </row>
    <row r="35" spans="2:7" ht="15.75" x14ac:dyDescent="0.25">
      <c r="B35" s="7">
        <v>44648</v>
      </c>
      <c r="C35" s="8" t="str">
        <f>TEXT(Actuals!$B35,"MMMM")</f>
        <v>March</v>
      </c>
      <c r="D35" s="8" t="s">
        <v>22</v>
      </c>
      <c r="E35" s="8" t="s">
        <v>53</v>
      </c>
      <c r="F35" s="8" t="str">
        <f>VLOOKUP(Table_2[[#This Row],[Category]],Table_1[],2,FALSE)</f>
        <v>Income</v>
      </c>
      <c r="G35" s="13">
        <v>598</v>
      </c>
    </row>
    <row r="36" spans="2:7" ht="15.75" x14ac:dyDescent="0.25">
      <c r="B36" s="7">
        <v>44648</v>
      </c>
      <c r="C36" s="8" t="str">
        <f>TEXT(Actuals!$B36,"MMMM")</f>
        <v>March</v>
      </c>
      <c r="D36" s="8" t="s">
        <v>24</v>
      </c>
      <c r="E36" s="8" t="s">
        <v>72</v>
      </c>
      <c r="F36" s="8" t="str">
        <f>VLOOKUP(Table_2[[#This Row],[Category]],Table_1[],2,FALSE)</f>
        <v>Income</v>
      </c>
      <c r="G36" s="13">
        <v>3000</v>
      </c>
    </row>
    <row r="37" spans="2:7" ht="15.75" x14ac:dyDescent="0.25">
      <c r="B37" s="7">
        <v>44648</v>
      </c>
      <c r="C37" s="8" t="str">
        <f>TEXT(Actuals!$B37,"MMMM")</f>
        <v>March</v>
      </c>
      <c r="D37" s="8" t="s">
        <v>25</v>
      </c>
      <c r="E37" s="8" t="s">
        <v>71</v>
      </c>
      <c r="F37" s="8" t="str">
        <f>VLOOKUP(Table_2[[#This Row],[Category]],Table_1[],2,FALSE)</f>
        <v>Income</v>
      </c>
      <c r="G37" s="13">
        <v>59</v>
      </c>
    </row>
    <row r="38" spans="2:7" ht="15.75" x14ac:dyDescent="0.25">
      <c r="B38" s="7">
        <v>44652</v>
      </c>
      <c r="C38" s="8" t="str">
        <f>TEXT(Actuals!$B38,"MMMM")</f>
        <v>April</v>
      </c>
      <c r="D38" s="8" t="s">
        <v>1</v>
      </c>
      <c r="E38" s="8" t="s">
        <v>16</v>
      </c>
      <c r="F38" s="8" t="str">
        <f>VLOOKUP(Table_2[[#This Row],[Category]],Table_1[],2,FALSE)</f>
        <v>Expense</v>
      </c>
      <c r="G38" s="13">
        <v>850</v>
      </c>
    </row>
    <row r="39" spans="2:7" ht="15.75" x14ac:dyDescent="0.25">
      <c r="B39" s="7">
        <v>44652</v>
      </c>
      <c r="C39" s="8" t="str">
        <f>TEXT(Actuals!$B39,"MMMM")</f>
        <v>April</v>
      </c>
      <c r="D39" s="8" t="s">
        <v>4</v>
      </c>
      <c r="E39" s="8" t="s">
        <v>18</v>
      </c>
      <c r="F39" s="8" t="str">
        <f>VLOOKUP(Table_2[[#This Row],[Category]],Table_1[],2,FALSE)</f>
        <v>Expense</v>
      </c>
      <c r="G39" s="13">
        <v>140</v>
      </c>
    </row>
    <row r="40" spans="2:7" ht="15.75" x14ac:dyDescent="0.25">
      <c r="B40" s="7">
        <v>44652</v>
      </c>
      <c r="C40" s="8" t="str">
        <f>TEXT(Actuals!$B40,"MMMM")</f>
        <v>April</v>
      </c>
      <c r="D40" s="8" t="s">
        <v>2</v>
      </c>
      <c r="E40" s="8" t="s">
        <v>46</v>
      </c>
      <c r="F40" s="8" t="str">
        <f>VLOOKUP(Table_2[[#This Row],[Category]],Table_1[],2,FALSE)</f>
        <v>Expense</v>
      </c>
      <c r="G40" s="13">
        <v>55</v>
      </c>
    </row>
    <row r="41" spans="2:7" ht="15.75" x14ac:dyDescent="0.25">
      <c r="B41" s="7">
        <v>44659</v>
      </c>
      <c r="C41" s="8" t="str">
        <f>TEXT(Actuals!$B41,"MMMM")</f>
        <v>April</v>
      </c>
      <c r="D41" s="8" t="s">
        <v>19</v>
      </c>
      <c r="E41" s="8" t="s">
        <v>54</v>
      </c>
      <c r="F41" s="8" t="str">
        <f>VLOOKUP(Table_2[[#This Row],[Category]],Table_1[],2,FALSE)</f>
        <v>Expense</v>
      </c>
      <c r="G41" s="13">
        <v>449</v>
      </c>
    </row>
    <row r="42" spans="2:7" ht="15.75" x14ac:dyDescent="0.25">
      <c r="B42" s="7">
        <v>44662</v>
      </c>
      <c r="C42" s="8" t="str">
        <f>TEXT(Actuals!$B42,"MMMM")</f>
        <v>April</v>
      </c>
      <c r="D42" s="8" t="s">
        <v>5</v>
      </c>
      <c r="E42" s="8" t="s">
        <v>31</v>
      </c>
      <c r="F42" s="8" t="str">
        <f>VLOOKUP(Table_2[[#This Row],[Category]],Table_1[],2,FALSE)</f>
        <v>Expense</v>
      </c>
      <c r="G42" s="13">
        <v>245</v>
      </c>
    </row>
    <row r="43" spans="2:7" ht="15.75" x14ac:dyDescent="0.25">
      <c r="B43" s="7">
        <v>44663</v>
      </c>
      <c r="C43" s="8" t="str">
        <f>TEXT(Actuals!$B43,"MMMM")</f>
        <v>April</v>
      </c>
      <c r="D43" s="8" t="s">
        <v>5</v>
      </c>
      <c r="E43" s="8" t="s">
        <v>21</v>
      </c>
      <c r="F43" s="8" t="str">
        <f>VLOOKUP(Table_2[[#This Row],[Category]],Table_1[],2,FALSE)</f>
        <v>Expense</v>
      </c>
      <c r="G43" s="13">
        <v>168</v>
      </c>
    </row>
    <row r="44" spans="2:7" ht="15.75" x14ac:dyDescent="0.25">
      <c r="B44" s="7">
        <v>44663</v>
      </c>
      <c r="C44" s="8" t="str">
        <f>TEXT(Actuals!$B44,"MMMM")</f>
        <v>April</v>
      </c>
      <c r="D44" s="8" t="s">
        <v>5</v>
      </c>
      <c r="E44" s="12" t="s">
        <v>52</v>
      </c>
      <c r="F44" s="8" t="str">
        <f>VLOOKUP(Table_2[[#This Row],[Category]],Table_1[],2,FALSE)</f>
        <v>Expense</v>
      </c>
      <c r="G44" s="13">
        <v>49</v>
      </c>
    </row>
    <row r="45" spans="2:7" ht="15.75" x14ac:dyDescent="0.25">
      <c r="B45" s="7">
        <v>44665</v>
      </c>
      <c r="C45" s="8" t="str">
        <f>TEXT(Actuals!$B45,"MMMM")</f>
        <v>April</v>
      </c>
      <c r="D45" s="8" t="s">
        <v>6</v>
      </c>
      <c r="E45" s="8" t="s">
        <v>50</v>
      </c>
      <c r="F45" s="8" t="str">
        <f>VLOOKUP(Table_2[[#This Row],[Category]],Table_1[],2,FALSE)</f>
        <v>Expense</v>
      </c>
      <c r="G45" s="13">
        <v>249</v>
      </c>
    </row>
    <row r="46" spans="2:7" ht="15.75" x14ac:dyDescent="0.25">
      <c r="B46" s="7">
        <v>44679</v>
      </c>
      <c r="C46" s="8" t="str">
        <f>TEXT(Actuals!$B46,"MMMM")</f>
        <v>April</v>
      </c>
      <c r="D46" s="8" t="s">
        <v>22</v>
      </c>
      <c r="E46" s="8" t="s">
        <v>53</v>
      </c>
      <c r="F46" s="8" t="str">
        <f>VLOOKUP(Table_2[[#This Row],[Category]],Table_1[],2,FALSE)</f>
        <v>Income</v>
      </c>
      <c r="G46" s="13">
        <v>669</v>
      </c>
    </row>
    <row r="47" spans="2:7" ht="15.75" x14ac:dyDescent="0.25">
      <c r="B47" s="7">
        <v>44679</v>
      </c>
      <c r="C47" s="8" t="str">
        <f>TEXT(Actuals!$B47,"MMMM")</f>
        <v>April</v>
      </c>
      <c r="D47" s="8" t="s">
        <v>24</v>
      </c>
      <c r="E47" s="8" t="s">
        <v>72</v>
      </c>
      <c r="F47" s="8" t="str">
        <f>VLOOKUP(Table_2[[#This Row],[Category]],Table_1[],2,FALSE)</f>
        <v>Income</v>
      </c>
      <c r="G47" s="13">
        <v>3000</v>
      </c>
    </row>
    <row r="48" spans="2:7" ht="15.75" x14ac:dyDescent="0.25">
      <c r="B48" s="7">
        <v>44679</v>
      </c>
      <c r="C48" s="8" t="str">
        <f>TEXT(Actuals!$B48,"MMMM")</f>
        <v>April</v>
      </c>
      <c r="D48" s="8" t="s">
        <v>25</v>
      </c>
      <c r="E48" s="8" t="s">
        <v>71</v>
      </c>
      <c r="F48" s="8" t="str">
        <f>VLOOKUP(Table_2[[#This Row],[Category]],Table_1[],2,FALSE)</f>
        <v>Income</v>
      </c>
      <c r="G48" s="13">
        <v>258</v>
      </c>
    </row>
    <row r="49" spans="2:7" ht="15.75" x14ac:dyDescent="0.25">
      <c r="B49" s="7">
        <v>44682</v>
      </c>
      <c r="C49" s="8" t="str">
        <f>TEXT(Actuals!$B49,"MMMM")</f>
        <v>May</v>
      </c>
      <c r="D49" s="8" t="s">
        <v>1</v>
      </c>
      <c r="E49" s="8" t="s">
        <v>16</v>
      </c>
      <c r="F49" s="8" t="str">
        <f>VLOOKUP(Table_2[[#This Row],[Category]],Table_1[],2,FALSE)</f>
        <v>Expense</v>
      </c>
      <c r="G49" s="13">
        <v>850</v>
      </c>
    </row>
    <row r="50" spans="2:7" ht="15.75" x14ac:dyDescent="0.25">
      <c r="B50" s="7">
        <v>44682</v>
      </c>
      <c r="C50" s="8" t="str">
        <f>TEXT(Actuals!$B50,"MMMM")</f>
        <v>May</v>
      </c>
      <c r="D50" s="8" t="s">
        <v>4</v>
      </c>
      <c r="E50" s="8" t="s">
        <v>18</v>
      </c>
      <c r="F50" s="8" t="str">
        <f>VLOOKUP(Table_2[[#This Row],[Category]],Table_1[],2,FALSE)</f>
        <v>Expense</v>
      </c>
      <c r="G50" s="13">
        <v>155</v>
      </c>
    </row>
    <row r="51" spans="2:7" ht="15.75" x14ac:dyDescent="0.25">
      <c r="B51" s="7">
        <v>44682</v>
      </c>
      <c r="C51" s="8" t="str">
        <f>TEXT(Actuals!$B51,"MMMM")</f>
        <v>May</v>
      </c>
      <c r="D51" s="8" t="s">
        <v>2</v>
      </c>
      <c r="E51" s="8" t="s">
        <v>46</v>
      </c>
      <c r="F51" s="8" t="str">
        <f>VLOOKUP(Table_2[[#This Row],[Category]],Table_1[],2,FALSE)</f>
        <v>Expense</v>
      </c>
      <c r="G51" s="13">
        <v>55</v>
      </c>
    </row>
    <row r="52" spans="2:7" ht="15.75" x14ac:dyDescent="0.25">
      <c r="B52" s="7">
        <v>44689</v>
      </c>
      <c r="C52" s="8" t="str">
        <f>TEXT(Actuals!$B52,"MMMM")</f>
        <v>May</v>
      </c>
      <c r="D52" s="8" t="s">
        <v>19</v>
      </c>
      <c r="E52" s="8" t="s">
        <v>54</v>
      </c>
      <c r="F52" s="8" t="str">
        <f>VLOOKUP(Table_2[[#This Row],[Category]],Table_1[],2,FALSE)</f>
        <v>Expense</v>
      </c>
      <c r="G52" s="13">
        <v>449</v>
      </c>
    </row>
    <row r="53" spans="2:7" ht="15.75" x14ac:dyDescent="0.25">
      <c r="B53" s="7">
        <v>44692</v>
      </c>
      <c r="C53" s="8" t="str">
        <f>TEXT(Actuals!$B53,"MMMM")</f>
        <v>May</v>
      </c>
      <c r="D53" s="8" t="s">
        <v>5</v>
      </c>
      <c r="E53" s="8" t="s">
        <v>20</v>
      </c>
      <c r="F53" s="8" t="str">
        <f>VLOOKUP(Table_2[[#This Row],[Category]],Table_1[],2,FALSE)</f>
        <v>Expense</v>
      </c>
      <c r="G53" s="13">
        <v>245</v>
      </c>
    </row>
    <row r="54" spans="2:7" ht="15.75" x14ac:dyDescent="0.25">
      <c r="B54" s="7">
        <v>44693</v>
      </c>
      <c r="C54" s="8" t="str">
        <f>TEXT(Actuals!$B54,"MMMM")</f>
        <v>May</v>
      </c>
      <c r="D54" s="8" t="s">
        <v>5</v>
      </c>
      <c r="E54" s="8" t="s">
        <v>21</v>
      </c>
      <c r="F54" s="8" t="str">
        <f>VLOOKUP(Table_2[[#This Row],[Category]],Table_1[],2,FALSE)</f>
        <v>Expense</v>
      </c>
      <c r="G54" s="13">
        <v>168</v>
      </c>
    </row>
    <row r="55" spans="2:7" ht="15.75" x14ac:dyDescent="0.25">
      <c r="B55" s="7">
        <v>44693</v>
      </c>
      <c r="C55" s="8" t="str">
        <f>TEXT(Actuals!$B55,"MMMM")</f>
        <v>May</v>
      </c>
      <c r="D55" s="8" t="s">
        <v>5</v>
      </c>
      <c r="E55" s="12" t="s">
        <v>56</v>
      </c>
      <c r="F55" s="8" t="str">
        <f>VLOOKUP(Table_2[[#This Row],[Category]],Table_1[],2,FALSE)</f>
        <v>Expense</v>
      </c>
      <c r="G55" s="13">
        <v>233</v>
      </c>
    </row>
    <row r="56" spans="2:7" ht="15.75" x14ac:dyDescent="0.25">
      <c r="B56" s="7">
        <v>44695</v>
      </c>
      <c r="C56" s="8" t="str">
        <f>TEXT(Actuals!$B56,"MMMM")</f>
        <v>May</v>
      </c>
      <c r="D56" s="8" t="s">
        <v>6</v>
      </c>
      <c r="E56" s="8" t="s">
        <v>50</v>
      </c>
      <c r="F56" s="8" t="str">
        <f>VLOOKUP(Table_2[[#This Row],[Category]],Table_1[],2,FALSE)</f>
        <v>Expense</v>
      </c>
      <c r="G56" s="13">
        <v>249</v>
      </c>
    </row>
    <row r="57" spans="2:7" ht="15.75" x14ac:dyDescent="0.25">
      <c r="B57" s="7">
        <v>44709</v>
      </c>
      <c r="C57" s="8" t="str">
        <f>TEXT(Actuals!$B57,"MMMM")</f>
        <v>May</v>
      </c>
      <c r="D57" s="8" t="s">
        <v>22</v>
      </c>
      <c r="E57" s="8" t="s">
        <v>53</v>
      </c>
      <c r="F57" s="8" t="str">
        <f>VLOOKUP(Table_2[[#This Row],[Category]],Table_1[],2,FALSE)</f>
        <v>Income</v>
      </c>
      <c r="G57" s="13">
        <v>708</v>
      </c>
    </row>
    <row r="58" spans="2:7" ht="15.75" x14ac:dyDescent="0.25">
      <c r="B58" s="7">
        <v>44709</v>
      </c>
      <c r="C58" s="8" t="str">
        <f>TEXT(Actuals!$B58,"MMMM")</f>
        <v>May</v>
      </c>
      <c r="D58" s="8" t="s">
        <v>24</v>
      </c>
      <c r="E58" s="8" t="s">
        <v>72</v>
      </c>
      <c r="F58" s="8" t="str">
        <f>VLOOKUP(Table_2[[#This Row],[Category]],Table_1[],2,FALSE)</f>
        <v>Income</v>
      </c>
      <c r="G58" s="13">
        <v>3000</v>
      </c>
    </row>
    <row r="59" spans="2:7" ht="15.75" x14ac:dyDescent="0.25">
      <c r="B59" s="7">
        <v>44709</v>
      </c>
      <c r="C59" s="8" t="str">
        <f>TEXT(Actuals!$B59,"MMMM")</f>
        <v>May</v>
      </c>
      <c r="D59" s="8" t="s">
        <v>25</v>
      </c>
      <c r="E59" s="47" t="s">
        <v>71</v>
      </c>
      <c r="F59" s="8" t="str">
        <f>VLOOKUP(Table_2[[#This Row],[Category]],Table_1[],2,FALSE)</f>
        <v>Income</v>
      </c>
      <c r="G59" s="13">
        <v>366</v>
      </c>
    </row>
    <row r="60" spans="2:7" ht="15.75" x14ac:dyDescent="0.25">
      <c r="B60" s="7">
        <v>44710</v>
      </c>
      <c r="C60" s="8" t="str">
        <f>TEXT(Actuals!$B60,"MMMM")</f>
        <v>May</v>
      </c>
      <c r="D60" s="8" t="s">
        <v>25</v>
      </c>
      <c r="E60" s="47" t="s">
        <v>71</v>
      </c>
      <c r="F60" s="8" t="str">
        <f>VLOOKUP(Table_2[[#This Row],[Category]],Table_1[],2,FALSE)</f>
        <v>Income</v>
      </c>
      <c r="G60" s="13">
        <v>1000</v>
      </c>
    </row>
  </sheetData>
  <dataValidations count="2">
    <dataValidation type="list" allowBlank="1" showErrorMessage="1" sqref="D5:D60"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topLeftCell="A5" workbookViewId="0">
      <selection activeCell="B4" sqref="B4:E112"/>
    </sheetView>
  </sheetViews>
  <sheetFormatPr defaultColWidth="11.25" defaultRowHeight="15" customHeight="1" x14ac:dyDescent="0.25"/>
  <cols>
    <col min="1" max="3" width="10.625" customWidth="1"/>
    <col min="4" max="4" width="10.625" style="14" customWidth="1"/>
    <col min="5" max="26" width="10.625" customWidth="1"/>
  </cols>
  <sheetData>
    <row r="1" spans="2:5" ht="15.75" x14ac:dyDescent="0.25"/>
    <row r="2" spans="2:5" ht="21" x14ac:dyDescent="0.35">
      <c r="B2" s="5" t="s">
        <v>32</v>
      </c>
      <c r="C2" s="5"/>
      <c r="D2" s="15"/>
      <c r="E2" s="5"/>
    </row>
    <row r="3" spans="2:5" ht="13.5" customHeight="1" x14ac:dyDescent="0.35">
      <c r="B3" s="10"/>
      <c r="C3" s="10"/>
      <c r="D3" s="16"/>
      <c r="E3" s="10"/>
    </row>
    <row r="4" spans="2:5" ht="15.75" x14ac:dyDescent="0.25">
      <c r="B4" s="11" t="s">
        <v>10</v>
      </c>
      <c r="C4" s="11" t="s">
        <v>11</v>
      </c>
      <c r="D4" s="11" t="s">
        <v>33</v>
      </c>
      <c r="E4" s="11" t="s">
        <v>15</v>
      </c>
    </row>
    <row r="5" spans="2:5" ht="15.75" x14ac:dyDescent="0.25">
      <c r="B5" s="8" t="s">
        <v>34</v>
      </c>
      <c r="C5" s="8" t="s">
        <v>1</v>
      </c>
      <c r="D5" s="13">
        <v>850</v>
      </c>
      <c r="E5" s="8" t="str">
        <f>VLOOKUP(Table_3[[#This Row],[Category]],Table_1[],2,FALSE)</f>
        <v>Expense</v>
      </c>
    </row>
    <row r="6" spans="2:5" ht="15.75" x14ac:dyDescent="0.25">
      <c r="B6" s="8" t="s">
        <v>34</v>
      </c>
      <c r="C6" s="8" t="s">
        <v>4</v>
      </c>
      <c r="D6" s="13">
        <v>200</v>
      </c>
      <c r="E6" s="8" t="str">
        <f>VLOOKUP(Table_3[[#This Row],[Category]],Table_1[],2,FALSE)</f>
        <v>Expense</v>
      </c>
    </row>
    <row r="7" spans="2:5" ht="15.75" x14ac:dyDescent="0.25">
      <c r="B7" s="8" t="s">
        <v>34</v>
      </c>
      <c r="C7" s="8" t="s">
        <v>2</v>
      </c>
      <c r="D7" s="13">
        <v>75</v>
      </c>
      <c r="E7" s="8" t="str">
        <f>VLOOKUP(Table_3[[#This Row],[Category]],Table_1[],2,FALSE)</f>
        <v>Expense</v>
      </c>
    </row>
    <row r="8" spans="2:5" ht="15.75" x14ac:dyDescent="0.25">
      <c r="B8" s="8" t="s">
        <v>34</v>
      </c>
      <c r="C8" s="8" t="s">
        <v>19</v>
      </c>
      <c r="D8" s="13">
        <v>550</v>
      </c>
      <c r="E8" s="8" t="str">
        <f>VLOOKUP(Table_3[[#This Row],[Category]],Table_1[],2,FALSE)</f>
        <v>Expense</v>
      </c>
    </row>
    <row r="9" spans="2:5" ht="15.75" x14ac:dyDescent="0.25">
      <c r="B9" s="8" t="s">
        <v>34</v>
      </c>
      <c r="C9" s="8" t="s">
        <v>5</v>
      </c>
      <c r="D9" s="13">
        <v>400</v>
      </c>
      <c r="E9" s="8" t="str">
        <f>VLOOKUP(Table_3[[#This Row],[Category]],Table_1[],2,FALSE)</f>
        <v>Expense</v>
      </c>
    </row>
    <row r="10" spans="2:5" ht="15.75" x14ac:dyDescent="0.25">
      <c r="B10" s="8" t="s">
        <v>34</v>
      </c>
      <c r="C10" s="8" t="s">
        <v>6</v>
      </c>
      <c r="D10" s="13">
        <v>300</v>
      </c>
      <c r="E10" s="8" t="str">
        <f>VLOOKUP(Table_3[[#This Row],[Category]],Table_1[],2,FALSE)</f>
        <v>Expense</v>
      </c>
    </row>
    <row r="11" spans="2:5" ht="15.75" x14ac:dyDescent="0.25">
      <c r="B11" s="8" t="s">
        <v>34</v>
      </c>
      <c r="C11" s="8" t="s">
        <v>22</v>
      </c>
      <c r="D11" s="13">
        <v>2200</v>
      </c>
      <c r="E11" s="8" t="str">
        <f>VLOOKUP(Table_3[[#This Row],[Category]],Table_1[],2,FALSE)</f>
        <v>Income</v>
      </c>
    </row>
    <row r="12" spans="2:5" ht="15.75" x14ac:dyDescent="0.25">
      <c r="B12" s="8" t="s">
        <v>34</v>
      </c>
      <c r="C12" s="8" t="s">
        <v>24</v>
      </c>
      <c r="D12" s="13">
        <v>500</v>
      </c>
      <c r="E12" s="8" t="str">
        <f>VLOOKUP(Table_3[[#This Row],[Category]],Table_1[],2,FALSE)</f>
        <v>Income</v>
      </c>
    </row>
    <row r="13" spans="2:5" ht="15.75" x14ac:dyDescent="0.25">
      <c r="B13" s="8" t="s">
        <v>34</v>
      </c>
      <c r="C13" s="8" t="s">
        <v>25</v>
      </c>
      <c r="D13" s="13">
        <v>100</v>
      </c>
      <c r="E13" s="8" t="str">
        <f>VLOOKUP(Table_3[[#This Row],[Category]],Table_1[],2,FALSE)</f>
        <v>Income</v>
      </c>
    </row>
    <row r="14" spans="2:5" ht="15.75" x14ac:dyDescent="0.25">
      <c r="B14" s="8" t="s">
        <v>35</v>
      </c>
      <c r="C14" s="8" t="s">
        <v>1</v>
      </c>
      <c r="D14" s="13">
        <v>850</v>
      </c>
      <c r="E14" s="8" t="str">
        <f>VLOOKUP(Table_3[[#This Row],[Category]],Table_1[],2,FALSE)</f>
        <v>Expense</v>
      </c>
    </row>
    <row r="15" spans="2:5" ht="15.75" x14ac:dyDescent="0.25">
      <c r="B15" s="8" t="s">
        <v>35</v>
      </c>
      <c r="C15" s="8" t="s">
        <v>4</v>
      </c>
      <c r="D15" s="13">
        <v>200</v>
      </c>
      <c r="E15" s="8" t="str">
        <f>VLOOKUP(Table_3[[#This Row],[Category]],Table_1[],2,FALSE)</f>
        <v>Expense</v>
      </c>
    </row>
    <row r="16" spans="2:5" ht="15.75" x14ac:dyDescent="0.25">
      <c r="B16" s="8" t="s">
        <v>35</v>
      </c>
      <c r="C16" s="8" t="s">
        <v>2</v>
      </c>
      <c r="D16" s="13">
        <v>75</v>
      </c>
      <c r="E16" s="8" t="str">
        <f>VLOOKUP(Table_3[[#This Row],[Category]],Table_1[],2,FALSE)</f>
        <v>Expense</v>
      </c>
    </row>
    <row r="17" spans="2:5" ht="15.75" x14ac:dyDescent="0.25">
      <c r="B17" s="8" t="s">
        <v>35</v>
      </c>
      <c r="C17" s="8" t="s">
        <v>19</v>
      </c>
      <c r="D17" s="13">
        <v>550</v>
      </c>
      <c r="E17" s="8" t="str">
        <f>VLOOKUP(Table_3[[#This Row],[Category]],Table_1[],2,FALSE)</f>
        <v>Expense</v>
      </c>
    </row>
    <row r="18" spans="2:5" ht="15.75" x14ac:dyDescent="0.25">
      <c r="B18" s="8" t="s">
        <v>35</v>
      </c>
      <c r="C18" s="8" t="s">
        <v>5</v>
      </c>
      <c r="D18" s="13">
        <v>400</v>
      </c>
      <c r="E18" s="8" t="str">
        <f>VLOOKUP(Table_3[[#This Row],[Category]],Table_1[],2,FALSE)</f>
        <v>Expense</v>
      </c>
    </row>
    <row r="19" spans="2:5" ht="15.75" x14ac:dyDescent="0.25">
      <c r="B19" s="8" t="s">
        <v>35</v>
      </c>
      <c r="C19" s="8" t="s">
        <v>6</v>
      </c>
      <c r="D19" s="13">
        <v>300</v>
      </c>
      <c r="E19" s="8" t="str">
        <f>VLOOKUP(Table_3[[#This Row],[Category]],Table_1[],2,FALSE)</f>
        <v>Expense</v>
      </c>
    </row>
    <row r="20" spans="2:5" ht="15.75" x14ac:dyDescent="0.25">
      <c r="B20" s="8" t="s">
        <v>35</v>
      </c>
      <c r="C20" s="8" t="s">
        <v>22</v>
      </c>
      <c r="D20" s="13">
        <v>2200</v>
      </c>
      <c r="E20" s="8" t="str">
        <f>VLOOKUP(Table_3[[#This Row],[Category]],Table_1[],2,FALSE)</f>
        <v>Income</v>
      </c>
    </row>
    <row r="21" spans="2:5" ht="15.75" x14ac:dyDescent="0.25">
      <c r="B21" s="8" t="s">
        <v>35</v>
      </c>
      <c r="C21" s="8" t="s">
        <v>24</v>
      </c>
      <c r="D21" s="13">
        <v>500</v>
      </c>
      <c r="E21" s="8" t="str">
        <f>VLOOKUP(Table_3[[#This Row],[Category]],Table_1[],2,FALSE)</f>
        <v>Income</v>
      </c>
    </row>
    <row r="22" spans="2:5" ht="15.75" x14ac:dyDescent="0.25">
      <c r="B22" s="8" t="s">
        <v>35</v>
      </c>
      <c r="C22" s="8" t="s">
        <v>25</v>
      </c>
      <c r="D22" s="13">
        <v>100</v>
      </c>
      <c r="E22" s="8" t="str">
        <f>VLOOKUP(Table_3[[#This Row],[Category]],Table_1[],2,FALSE)</f>
        <v>Income</v>
      </c>
    </row>
    <row r="23" spans="2:5" ht="15.75" x14ac:dyDescent="0.25">
      <c r="B23" s="8" t="s">
        <v>36</v>
      </c>
      <c r="C23" s="8" t="s">
        <v>1</v>
      </c>
      <c r="D23" s="13">
        <v>850</v>
      </c>
      <c r="E23" s="8" t="str">
        <f>VLOOKUP(Table_3[[#This Row],[Category]],Table_1[],2,FALSE)</f>
        <v>Expense</v>
      </c>
    </row>
    <row r="24" spans="2:5" ht="15.75" x14ac:dyDescent="0.25">
      <c r="B24" s="8" t="s">
        <v>36</v>
      </c>
      <c r="C24" s="8" t="s">
        <v>4</v>
      </c>
      <c r="D24" s="13">
        <v>200</v>
      </c>
      <c r="E24" s="8" t="str">
        <f>VLOOKUP(Table_3[[#This Row],[Category]],Table_1[],2,FALSE)</f>
        <v>Expense</v>
      </c>
    </row>
    <row r="25" spans="2:5" ht="15.75" x14ac:dyDescent="0.25">
      <c r="B25" s="8" t="s">
        <v>36</v>
      </c>
      <c r="C25" s="8" t="s">
        <v>2</v>
      </c>
      <c r="D25" s="13">
        <v>75</v>
      </c>
      <c r="E25" s="8" t="str">
        <f>VLOOKUP(Table_3[[#This Row],[Category]],Table_1[],2,FALSE)</f>
        <v>Expense</v>
      </c>
    </row>
    <row r="26" spans="2:5" ht="15.75" x14ac:dyDescent="0.25">
      <c r="B26" s="8" t="s">
        <v>36</v>
      </c>
      <c r="C26" s="8" t="s">
        <v>19</v>
      </c>
      <c r="D26" s="13">
        <v>550</v>
      </c>
      <c r="E26" s="8" t="str">
        <f>VLOOKUP(Table_3[[#This Row],[Category]],Table_1[],2,FALSE)</f>
        <v>Expense</v>
      </c>
    </row>
    <row r="27" spans="2:5" ht="15.75" x14ac:dyDescent="0.25">
      <c r="B27" s="8" t="s">
        <v>36</v>
      </c>
      <c r="C27" s="8" t="s">
        <v>5</v>
      </c>
      <c r="D27" s="13">
        <v>400</v>
      </c>
      <c r="E27" s="8" t="str">
        <f>VLOOKUP(Table_3[[#This Row],[Category]],Table_1[],2,FALSE)</f>
        <v>Expense</v>
      </c>
    </row>
    <row r="28" spans="2:5" ht="15.75" x14ac:dyDescent="0.25">
      <c r="B28" s="8" t="s">
        <v>36</v>
      </c>
      <c r="C28" s="8" t="s">
        <v>6</v>
      </c>
      <c r="D28" s="13">
        <v>300</v>
      </c>
      <c r="E28" s="8" t="str">
        <f>VLOOKUP(Table_3[[#This Row],[Category]],Table_1[],2,FALSE)</f>
        <v>Expense</v>
      </c>
    </row>
    <row r="29" spans="2:5" ht="15.75" x14ac:dyDescent="0.25">
      <c r="B29" s="8" t="s">
        <v>36</v>
      </c>
      <c r="C29" s="8" t="s">
        <v>22</v>
      </c>
      <c r="D29" s="13">
        <v>2200</v>
      </c>
      <c r="E29" s="8" t="str">
        <f>VLOOKUP(Table_3[[#This Row],[Category]],Table_1[],2,FALSE)</f>
        <v>Income</v>
      </c>
    </row>
    <row r="30" spans="2:5" ht="15.75" x14ac:dyDescent="0.25">
      <c r="B30" s="8" t="s">
        <v>36</v>
      </c>
      <c r="C30" s="8" t="s">
        <v>24</v>
      </c>
      <c r="D30" s="13">
        <v>500</v>
      </c>
      <c r="E30" s="8" t="str">
        <f>VLOOKUP(Table_3[[#This Row],[Category]],Table_1[],2,FALSE)</f>
        <v>Income</v>
      </c>
    </row>
    <row r="31" spans="2:5" ht="15.75" x14ac:dyDescent="0.25">
      <c r="B31" s="8" t="s">
        <v>36</v>
      </c>
      <c r="C31" s="8" t="s">
        <v>25</v>
      </c>
      <c r="D31" s="13">
        <v>100</v>
      </c>
      <c r="E31" s="8" t="str">
        <f>VLOOKUP(Table_3[[#This Row],[Category]],Table_1[],2,FALSE)</f>
        <v>Income</v>
      </c>
    </row>
    <row r="32" spans="2:5" ht="15.75" x14ac:dyDescent="0.25">
      <c r="B32" s="8" t="s">
        <v>37</v>
      </c>
      <c r="C32" s="8" t="s">
        <v>1</v>
      </c>
      <c r="D32" s="13">
        <v>850</v>
      </c>
      <c r="E32" s="8" t="str">
        <f>VLOOKUP(Table_3[[#This Row],[Category]],Table_1[],2,FALSE)</f>
        <v>Expense</v>
      </c>
    </row>
    <row r="33" spans="2:5" ht="15.75" x14ac:dyDescent="0.25">
      <c r="B33" s="8" t="s">
        <v>37</v>
      </c>
      <c r="C33" s="8" t="s">
        <v>4</v>
      </c>
      <c r="D33" s="13">
        <v>200</v>
      </c>
      <c r="E33" s="8" t="str">
        <f>VLOOKUP(Table_3[[#This Row],[Category]],Table_1[],2,FALSE)</f>
        <v>Expense</v>
      </c>
    </row>
    <row r="34" spans="2:5" ht="15.75" x14ac:dyDescent="0.25">
      <c r="B34" s="8" t="s">
        <v>37</v>
      </c>
      <c r="C34" s="8" t="s">
        <v>2</v>
      </c>
      <c r="D34" s="13">
        <v>75</v>
      </c>
      <c r="E34" s="8" t="str">
        <f>VLOOKUP(Table_3[[#This Row],[Category]],Table_1[],2,FALSE)</f>
        <v>Expense</v>
      </c>
    </row>
    <row r="35" spans="2:5" ht="15.75" x14ac:dyDescent="0.25">
      <c r="B35" s="8" t="s">
        <v>37</v>
      </c>
      <c r="C35" s="8" t="s">
        <v>19</v>
      </c>
      <c r="D35" s="13">
        <v>550</v>
      </c>
      <c r="E35" s="8" t="str">
        <f>VLOOKUP(Table_3[[#This Row],[Category]],Table_1[],2,FALSE)</f>
        <v>Expense</v>
      </c>
    </row>
    <row r="36" spans="2:5" ht="15.75" x14ac:dyDescent="0.25">
      <c r="B36" s="8" t="s">
        <v>37</v>
      </c>
      <c r="C36" s="8" t="s">
        <v>5</v>
      </c>
      <c r="D36" s="13">
        <v>400</v>
      </c>
      <c r="E36" s="8" t="str">
        <f>VLOOKUP(Table_3[[#This Row],[Category]],Table_1[],2,FALSE)</f>
        <v>Expense</v>
      </c>
    </row>
    <row r="37" spans="2:5" ht="15.75" x14ac:dyDescent="0.25">
      <c r="B37" s="8" t="s">
        <v>37</v>
      </c>
      <c r="C37" s="8" t="s">
        <v>6</v>
      </c>
      <c r="D37" s="13">
        <v>300</v>
      </c>
      <c r="E37" s="8" t="str">
        <f>VLOOKUP(Table_3[[#This Row],[Category]],Table_1[],2,FALSE)</f>
        <v>Expense</v>
      </c>
    </row>
    <row r="38" spans="2:5" ht="15.75" x14ac:dyDescent="0.25">
      <c r="B38" s="8" t="s">
        <v>37</v>
      </c>
      <c r="C38" s="8" t="s">
        <v>22</v>
      </c>
      <c r="D38" s="13">
        <v>2200</v>
      </c>
      <c r="E38" s="8" t="str">
        <f>VLOOKUP(Table_3[[#This Row],[Category]],Table_1[],2,FALSE)</f>
        <v>Income</v>
      </c>
    </row>
    <row r="39" spans="2:5" ht="15.75" x14ac:dyDescent="0.25">
      <c r="B39" s="8" t="s">
        <v>37</v>
      </c>
      <c r="C39" s="8" t="s">
        <v>24</v>
      </c>
      <c r="D39" s="13">
        <v>500</v>
      </c>
      <c r="E39" s="8" t="str">
        <f>VLOOKUP(Table_3[[#This Row],[Category]],Table_1[],2,FALSE)</f>
        <v>Income</v>
      </c>
    </row>
    <row r="40" spans="2:5" ht="15.75" x14ac:dyDescent="0.25">
      <c r="B40" s="8" t="s">
        <v>37</v>
      </c>
      <c r="C40" s="8" t="s">
        <v>25</v>
      </c>
      <c r="D40" s="13">
        <v>100</v>
      </c>
      <c r="E40" s="8" t="str">
        <f>VLOOKUP(Table_3[[#This Row],[Category]],Table_1[],2,FALSE)</f>
        <v>Income</v>
      </c>
    </row>
    <row r="41" spans="2:5" ht="15.75" x14ac:dyDescent="0.25">
      <c r="B41" s="8" t="s">
        <v>38</v>
      </c>
      <c r="C41" s="8" t="s">
        <v>1</v>
      </c>
      <c r="D41" s="13">
        <v>850</v>
      </c>
      <c r="E41" s="8" t="str">
        <f>VLOOKUP(Table_3[[#This Row],[Category]],Table_1[],2,FALSE)</f>
        <v>Expense</v>
      </c>
    </row>
    <row r="42" spans="2:5" ht="15.75" x14ac:dyDescent="0.25">
      <c r="B42" s="8" t="s">
        <v>38</v>
      </c>
      <c r="C42" s="8" t="s">
        <v>4</v>
      </c>
      <c r="D42" s="13">
        <v>200</v>
      </c>
      <c r="E42" s="8" t="str">
        <f>VLOOKUP(Table_3[[#This Row],[Category]],Table_1[],2,FALSE)</f>
        <v>Expense</v>
      </c>
    </row>
    <row r="43" spans="2:5" ht="15.75" x14ac:dyDescent="0.25">
      <c r="B43" s="8" t="s">
        <v>38</v>
      </c>
      <c r="C43" s="8" t="s">
        <v>2</v>
      </c>
      <c r="D43" s="13">
        <v>75</v>
      </c>
      <c r="E43" s="8" t="str">
        <f>VLOOKUP(Table_3[[#This Row],[Category]],Table_1[],2,FALSE)</f>
        <v>Expense</v>
      </c>
    </row>
    <row r="44" spans="2:5" ht="15.75" x14ac:dyDescent="0.25">
      <c r="B44" s="8" t="s">
        <v>38</v>
      </c>
      <c r="C44" s="8" t="s">
        <v>19</v>
      </c>
      <c r="D44" s="13">
        <v>550</v>
      </c>
      <c r="E44" s="8" t="str">
        <f>VLOOKUP(Table_3[[#This Row],[Category]],Table_1[],2,FALSE)</f>
        <v>Expense</v>
      </c>
    </row>
    <row r="45" spans="2:5" ht="15.75" x14ac:dyDescent="0.25">
      <c r="B45" s="8" t="s">
        <v>38</v>
      </c>
      <c r="C45" s="8" t="s">
        <v>5</v>
      </c>
      <c r="D45" s="13">
        <v>400</v>
      </c>
      <c r="E45" s="8" t="str">
        <f>VLOOKUP(Table_3[[#This Row],[Category]],Table_1[],2,FALSE)</f>
        <v>Expense</v>
      </c>
    </row>
    <row r="46" spans="2:5" ht="15.75" x14ac:dyDescent="0.25">
      <c r="B46" s="8" t="s">
        <v>38</v>
      </c>
      <c r="C46" s="8" t="s">
        <v>6</v>
      </c>
      <c r="D46" s="13">
        <v>300</v>
      </c>
      <c r="E46" s="8" t="str">
        <f>VLOOKUP(Table_3[[#This Row],[Category]],Table_1[],2,FALSE)</f>
        <v>Expense</v>
      </c>
    </row>
    <row r="47" spans="2:5" ht="15.75" x14ac:dyDescent="0.25">
      <c r="B47" s="8" t="s">
        <v>38</v>
      </c>
      <c r="C47" s="8" t="s">
        <v>22</v>
      </c>
      <c r="D47" s="13">
        <v>2200</v>
      </c>
      <c r="E47" s="8" t="str">
        <f>VLOOKUP(Table_3[[#This Row],[Category]],Table_1[],2,FALSE)</f>
        <v>Income</v>
      </c>
    </row>
    <row r="48" spans="2:5" ht="15.75" x14ac:dyDescent="0.25">
      <c r="B48" s="8" t="s">
        <v>38</v>
      </c>
      <c r="C48" s="8" t="s">
        <v>24</v>
      </c>
      <c r="D48" s="13">
        <v>500</v>
      </c>
      <c r="E48" s="8" t="str">
        <f>VLOOKUP(Table_3[[#This Row],[Category]],Table_1[],2,FALSE)</f>
        <v>Income</v>
      </c>
    </row>
    <row r="49" spans="2:5" ht="15.75" x14ac:dyDescent="0.25">
      <c r="B49" s="8" t="s">
        <v>38</v>
      </c>
      <c r="C49" s="8" t="s">
        <v>25</v>
      </c>
      <c r="D49" s="13">
        <v>100</v>
      </c>
      <c r="E49" s="8" t="str">
        <f>VLOOKUP(Table_3[[#This Row],[Category]],Table_1[],2,FALSE)</f>
        <v>Income</v>
      </c>
    </row>
    <row r="50" spans="2:5" ht="15.75" x14ac:dyDescent="0.25">
      <c r="B50" s="8" t="s">
        <v>39</v>
      </c>
      <c r="C50" s="8" t="s">
        <v>1</v>
      </c>
      <c r="D50" s="13">
        <v>850</v>
      </c>
      <c r="E50" s="8" t="str">
        <f>VLOOKUP(Table_3[[#This Row],[Category]],Table_1[],2,FALSE)</f>
        <v>Expense</v>
      </c>
    </row>
    <row r="51" spans="2:5" ht="15.75" x14ac:dyDescent="0.25">
      <c r="B51" s="8" t="s">
        <v>39</v>
      </c>
      <c r="C51" s="8" t="s">
        <v>4</v>
      </c>
      <c r="D51" s="13">
        <v>200</v>
      </c>
      <c r="E51" s="8" t="str">
        <f>VLOOKUP(Table_3[[#This Row],[Category]],Table_1[],2,FALSE)</f>
        <v>Expense</v>
      </c>
    </row>
    <row r="52" spans="2:5" ht="15.75" x14ac:dyDescent="0.25">
      <c r="B52" s="8" t="s">
        <v>39</v>
      </c>
      <c r="C52" s="8" t="s">
        <v>2</v>
      </c>
      <c r="D52" s="13">
        <v>75</v>
      </c>
      <c r="E52" s="8" t="str">
        <f>VLOOKUP(Table_3[[#This Row],[Category]],Table_1[],2,FALSE)</f>
        <v>Expense</v>
      </c>
    </row>
    <row r="53" spans="2:5" ht="15.75" x14ac:dyDescent="0.25">
      <c r="B53" s="8" t="s">
        <v>39</v>
      </c>
      <c r="C53" s="8" t="s">
        <v>19</v>
      </c>
      <c r="D53" s="13">
        <v>550</v>
      </c>
      <c r="E53" s="8" t="str">
        <f>VLOOKUP(Table_3[[#This Row],[Category]],Table_1[],2,FALSE)</f>
        <v>Expense</v>
      </c>
    </row>
    <row r="54" spans="2:5" ht="15.75" x14ac:dyDescent="0.25">
      <c r="B54" s="8" t="s">
        <v>39</v>
      </c>
      <c r="C54" s="8" t="s">
        <v>5</v>
      </c>
      <c r="D54" s="13">
        <v>400</v>
      </c>
      <c r="E54" s="8" t="str">
        <f>VLOOKUP(Table_3[[#This Row],[Category]],Table_1[],2,FALSE)</f>
        <v>Expense</v>
      </c>
    </row>
    <row r="55" spans="2:5" ht="15.75" x14ac:dyDescent="0.25">
      <c r="B55" s="8" t="s">
        <v>39</v>
      </c>
      <c r="C55" s="8" t="s">
        <v>6</v>
      </c>
      <c r="D55" s="13">
        <v>300</v>
      </c>
      <c r="E55" s="8" t="str">
        <f>VLOOKUP(Table_3[[#This Row],[Category]],Table_1[],2,FALSE)</f>
        <v>Expense</v>
      </c>
    </row>
    <row r="56" spans="2:5" ht="15.75" x14ac:dyDescent="0.25">
      <c r="B56" s="8" t="s">
        <v>39</v>
      </c>
      <c r="C56" s="8" t="s">
        <v>22</v>
      </c>
      <c r="D56" s="13">
        <v>2200</v>
      </c>
      <c r="E56" s="8" t="str">
        <f>VLOOKUP(Table_3[[#This Row],[Category]],Table_1[],2,FALSE)</f>
        <v>Income</v>
      </c>
    </row>
    <row r="57" spans="2:5" ht="15.75" x14ac:dyDescent="0.25">
      <c r="B57" s="8" t="s">
        <v>39</v>
      </c>
      <c r="C57" s="8" t="s">
        <v>24</v>
      </c>
      <c r="D57" s="13">
        <v>500</v>
      </c>
      <c r="E57" s="8" t="str">
        <f>VLOOKUP(Table_3[[#This Row],[Category]],Table_1[],2,FALSE)</f>
        <v>Income</v>
      </c>
    </row>
    <row r="58" spans="2:5" ht="15.75" x14ac:dyDescent="0.25">
      <c r="B58" s="8" t="s">
        <v>39</v>
      </c>
      <c r="C58" s="8" t="s">
        <v>25</v>
      </c>
      <c r="D58" s="13">
        <v>100</v>
      </c>
      <c r="E58" s="8" t="str">
        <f>VLOOKUP(Table_3[[#This Row],[Category]],Table_1[],2,FALSE)</f>
        <v>Income</v>
      </c>
    </row>
    <row r="59" spans="2:5" ht="15.75" x14ac:dyDescent="0.25">
      <c r="B59" s="8" t="s">
        <v>40</v>
      </c>
      <c r="C59" s="8" t="s">
        <v>1</v>
      </c>
      <c r="D59" s="13">
        <v>850</v>
      </c>
      <c r="E59" s="8" t="str">
        <f>VLOOKUP(Table_3[[#This Row],[Category]],Table_1[],2,FALSE)</f>
        <v>Expense</v>
      </c>
    </row>
    <row r="60" spans="2:5" ht="15.75" x14ac:dyDescent="0.25">
      <c r="B60" s="8" t="s">
        <v>40</v>
      </c>
      <c r="C60" s="8" t="s">
        <v>4</v>
      </c>
      <c r="D60" s="13">
        <v>200</v>
      </c>
      <c r="E60" s="8" t="str">
        <f>VLOOKUP(Table_3[[#This Row],[Category]],Table_1[],2,FALSE)</f>
        <v>Expense</v>
      </c>
    </row>
    <row r="61" spans="2:5" ht="15.75" x14ac:dyDescent="0.25">
      <c r="B61" s="8" t="s">
        <v>40</v>
      </c>
      <c r="C61" s="8" t="s">
        <v>2</v>
      </c>
      <c r="D61" s="13">
        <v>75</v>
      </c>
      <c r="E61" s="8" t="str">
        <f>VLOOKUP(Table_3[[#This Row],[Category]],Table_1[],2,FALSE)</f>
        <v>Expense</v>
      </c>
    </row>
    <row r="62" spans="2:5" ht="15.75" x14ac:dyDescent="0.25">
      <c r="B62" s="8" t="s">
        <v>40</v>
      </c>
      <c r="C62" s="8" t="s">
        <v>19</v>
      </c>
      <c r="D62" s="13">
        <v>550</v>
      </c>
      <c r="E62" s="8" t="str">
        <f>VLOOKUP(Table_3[[#This Row],[Category]],Table_1[],2,FALSE)</f>
        <v>Expense</v>
      </c>
    </row>
    <row r="63" spans="2:5" ht="15.75" x14ac:dyDescent="0.25">
      <c r="B63" s="8" t="s">
        <v>40</v>
      </c>
      <c r="C63" s="8" t="s">
        <v>5</v>
      </c>
      <c r="D63" s="13">
        <v>400</v>
      </c>
      <c r="E63" s="8" t="str">
        <f>VLOOKUP(Table_3[[#This Row],[Category]],Table_1[],2,FALSE)</f>
        <v>Expense</v>
      </c>
    </row>
    <row r="64" spans="2:5" ht="15.75" x14ac:dyDescent="0.25">
      <c r="B64" s="8" t="s">
        <v>40</v>
      </c>
      <c r="C64" s="8" t="s">
        <v>6</v>
      </c>
      <c r="D64" s="13">
        <v>300</v>
      </c>
      <c r="E64" s="8" t="str">
        <f>VLOOKUP(Table_3[[#This Row],[Category]],Table_1[],2,FALSE)</f>
        <v>Expense</v>
      </c>
    </row>
    <row r="65" spans="2:5" ht="15.75" x14ac:dyDescent="0.25">
      <c r="B65" s="8" t="s">
        <v>40</v>
      </c>
      <c r="C65" s="8" t="s">
        <v>22</v>
      </c>
      <c r="D65" s="13">
        <v>2200</v>
      </c>
      <c r="E65" s="8" t="str">
        <f>VLOOKUP(Table_3[[#This Row],[Category]],Table_1[],2,FALSE)</f>
        <v>Income</v>
      </c>
    </row>
    <row r="66" spans="2:5" ht="15.75" x14ac:dyDescent="0.25">
      <c r="B66" s="8" t="s">
        <v>40</v>
      </c>
      <c r="C66" s="8" t="s">
        <v>24</v>
      </c>
      <c r="D66" s="13">
        <v>500</v>
      </c>
      <c r="E66" s="8" t="str">
        <f>VLOOKUP(Table_3[[#This Row],[Category]],Table_1[],2,FALSE)</f>
        <v>Income</v>
      </c>
    </row>
    <row r="67" spans="2:5" ht="15.75" x14ac:dyDescent="0.25">
      <c r="B67" s="8" t="s">
        <v>40</v>
      </c>
      <c r="C67" s="8" t="s">
        <v>25</v>
      </c>
      <c r="D67" s="13">
        <v>100</v>
      </c>
      <c r="E67" s="8" t="str">
        <f>VLOOKUP(Table_3[[#This Row],[Category]],Table_1[],2,FALSE)</f>
        <v>Income</v>
      </c>
    </row>
    <row r="68" spans="2:5" ht="15.75" x14ac:dyDescent="0.25">
      <c r="B68" s="8" t="s">
        <v>41</v>
      </c>
      <c r="C68" s="8" t="s">
        <v>1</v>
      </c>
      <c r="D68" s="13">
        <v>850</v>
      </c>
      <c r="E68" s="8" t="str">
        <f>VLOOKUP(Table_3[[#This Row],[Category]],Table_1[],2,FALSE)</f>
        <v>Expense</v>
      </c>
    </row>
    <row r="69" spans="2:5" ht="15.75" x14ac:dyDescent="0.25">
      <c r="B69" s="8" t="s">
        <v>41</v>
      </c>
      <c r="C69" s="8" t="s">
        <v>4</v>
      </c>
      <c r="D69" s="13">
        <v>200</v>
      </c>
      <c r="E69" s="8" t="str">
        <f>VLOOKUP(Table_3[[#This Row],[Category]],Table_1[],2,FALSE)</f>
        <v>Expense</v>
      </c>
    </row>
    <row r="70" spans="2:5" ht="15.75" x14ac:dyDescent="0.25">
      <c r="B70" s="8" t="s">
        <v>41</v>
      </c>
      <c r="C70" s="8" t="s">
        <v>2</v>
      </c>
      <c r="D70" s="13">
        <v>75</v>
      </c>
      <c r="E70" s="8" t="str">
        <f>VLOOKUP(Table_3[[#This Row],[Category]],Table_1[],2,FALSE)</f>
        <v>Expense</v>
      </c>
    </row>
    <row r="71" spans="2:5" ht="15.75" x14ac:dyDescent="0.25">
      <c r="B71" s="8" t="s">
        <v>41</v>
      </c>
      <c r="C71" s="8" t="s">
        <v>19</v>
      </c>
      <c r="D71" s="13">
        <v>550</v>
      </c>
      <c r="E71" s="8" t="str">
        <f>VLOOKUP(Table_3[[#This Row],[Category]],Table_1[],2,FALSE)</f>
        <v>Expense</v>
      </c>
    </row>
    <row r="72" spans="2:5" ht="15.75" x14ac:dyDescent="0.25">
      <c r="B72" s="8" t="s">
        <v>41</v>
      </c>
      <c r="C72" s="8" t="s">
        <v>5</v>
      </c>
      <c r="D72" s="13">
        <v>400</v>
      </c>
      <c r="E72" s="8" t="str">
        <f>VLOOKUP(Table_3[[#This Row],[Category]],Table_1[],2,FALSE)</f>
        <v>Expense</v>
      </c>
    </row>
    <row r="73" spans="2:5" ht="15.75" x14ac:dyDescent="0.25">
      <c r="B73" s="8" t="s">
        <v>41</v>
      </c>
      <c r="C73" s="8" t="s">
        <v>6</v>
      </c>
      <c r="D73" s="13">
        <v>300</v>
      </c>
      <c r="E73" s="8" t="str">
        <f>VLOOKUP(Table_3[[#This Row],[Category]],Table_1[],2,FALSE)</f>
        <v>Expense</v>
      </c>
    </row>
    <row r="74" spans="2:5" ht="15.75" x14ac:dyDescent="0.25">
      <c r="B74" s="8" t="s">
        <v>41</v>
      </c>
      <c r="C74" s="8" t="s">
        <v>22</v>
      </c>
      <c r="D74" s="13">
        <v>2200</v>
      </c>
      <c r="E74" s="8" t="str">
        <f>VLOOKUP(Table_3[[#This Row],[Category]],Table_1[],2,FALSE)</f>
        <v>Income</v>
      </c>
    </row>
    <row r="75" spans="2:5" ht="15.75" x14ac:dyDescent="0.25">
      <c r="B75" s="8" t="s">
        <v>41</v>
      </c>
      <c r="C75" s="8" t="s">
        <v>24</v>
      </c>
      <c r="D75" s="13">
        <v>500</v>
      </c>
      <c r="E75" s="8" t="str">
        <f>VLOOKUP(Table_3[[#This Row],[Category]],Table_1[],2,FALSE)</f>
        <v>Income</v>
      </c>
    </row>
    <row r="76" spans="2:5" ht="15.75" x14ac:dyDescent="0.25">
      <c r="B76" s="8" t="s">
        <v>41</v>
      </c>
      <c r="C76" s="8" t="s">
        <v>25</v>
      </c>
      <c r="D76" s="13">
        <v>100</v>
      </c>
      <c r="E76" s="8" t="str">
        <f>VLOOKUP(Table_3[[#This Row],[Category]],Table_1[],2,FALSE)</f>
        <v>Income</v>
      </c>
    </row>
    <row r="77" spans="2:5" ht="15.75" x14ac:dyDescent="0.25">
      <c r="B77" s="8" t="s">
        <v>42</v>
      </c>
      <c r="C77" s="8" t="s">
        <v>1</v>
      </c>
      <c r="D77" s="13">
        <v>850</v>
      </c>
      <c r="E77" s="8" t="str">
        <f>VLOOKUP(Table_3[[#This Row],[Category]],Table_1[],2,FALSE)</f>
        <v>Expense</v>
      </c>
    </row>
    <row r="78" spans="2:5" ht="15.75" x14ac:dyDescent="0.25">
      <c r="B78" s="8" t="s">
        <v>42</v>
      </c>
      <c r="C78" s="8" t="s">
        <v>4</v>
      </c>
      <c r="D78" s="13">
        <v>200</v>
      </c>
      <c r="E78" s="8" t="str">
        <f>VLOOKUP(Table_3[[#This Row],[Category]],Table_1[],2,FALSE)</f>
        <v>Expense</v>
      </c>
    </row>
    <row r="79" spans="2:5" ht="15.75" x14ac:dyDescent="0.25">
      <c r="B79" s="8" t="s">
        <v>42</v>
      </c>
      <c r="C79" s="8" t="s">
        <v>2</v>
      </c>
      <c r="D79" s="13">
        <v>75</v>
      </c>
      <c r="E79" s="8" t="str">
        <f>VLOOKUP(Table_3[[#This Row],[Category]],Table_1[],2,FALSE)</f>
        <v>Expense</v>
      </c>
    </row>
    <row r="80" spans="2:5" ht="15.75" x14ac:dyDescent="0.25">
      <c r="B80" s="8" t="s">
        <v>42</v>
      </c>
      <c r="C80" s="8" t="s">
        <v>19</v>
      </c>
      <c r="D80" s="13">
        <v>550</v>
      </c>
      <c r="E80" s="8" t="str">
        <f>VLOOKUP(Table_3[[#This Row],[Category]],Table_1[],2,FALSE)</f>
        <v>Expense</v>
      </c>
    </row>
    <row r="81" spans="2:5" ht="15.75" x14ac:dyDescent="0.25">
      <c r="B81" s="8" t="s">
        <v>42</v>
      </c>
      <c r="C81" s="8" t="s">
        <v>5</v>
      </c>
      <c r="D81" s="13">
        <v>400</v>
      </c>
      <c r="E81" s="8" t="str">
        <f>VLOOKUP(Table_3[[#This Row],[Category]],Table_1[],2,FALSE)</f>
        <v>Expense</v>
      </c>
    </row>
    <row r="82" spans="2:5" ht="15.75" x14ac:dyDescent="0.25">
      <c r="B82" s="8" t="s">
        <v>42</v>
      </c>
      <c r="C82" s="8" t="s">
        <v>6</v>
      </c>
      <c r="D82" s="13">
        <v>300</v>
      </c>
      <c r="E82" s="8" t="str">
        <f>VLOOKUP(Table_3[[#This Row],[Category]],Table_1[],2,FALSE)</f>
        <v>Expense</v>
      </c>
    </row>
    <row r="83" spans="2:5" ht="15.75" x14ac:dyDescent="0.25">
      <c r="B83" s="8" t="s">
        <v>42</v>
      </c>
      <c r="C83" s="8" t="s">
        <v>22</v>
      </c>
      <c r="D83" s="13">
        <v>2200</v>
      </c>
      <c r="E83" s="8" t="str">
        <f>VLOOKUP(Table_3[[#This Row],[Category]],Table_1[],2,FALSE)</f>
        <v>Income</v>
      </c>
    </row>
    <row r="84" spans="2:5" ht="15.75" x14ac:dyDescent="0.25">
      <c r="B84" s="8" t="s">
        <v>42</v>
      </c>
      <c r="C84" s="8" t="s">
        <v>24</v>
      </c>
      <c r="D84" s="13">
        <v>500</v>
      </c>
      <c r="E84" s="8" t="str">
        <f>VLOOKUP(Table_3[[#This Row],[Category]],Table_1[],2,FALSE)</f>
        <v>Income</v>
      </c>
    </row>
    <row r="85" spans="2:5" ht="15.75" x14ac:dyDescent="0.25">
      <c r="B85" s="8" t="s">
        <v>42</v>
      </c>
      <c r="C85" s="8" t="s">
        <v>25</v>
      </c>
      <c r="D85" s="13">
        <v>100</v>
      </c>
      <c r="E85" s="8" t="str">
        <f>VLOOKUP(Table_3[[#This Row],[Category]],Table_1[],2,FALSE)</f>
        <v>Income</v>
      </c>
    </row>
    <row r="86" spans="2:5" ht="15.75" x14ac:dyDescent="0.25">
      <c r="B86" s="8" t="s">
        <v>43</v>
      </c>
      <c r="C86" s="8" t="s">
        <v>1</v>
      </c>
      <c r="D86" s="13">
        <v>850</v>
      </c>
      <c r="E86" s="8" t="str">
        <f>VLOOKUP(Table_3[[#This Row],[Category]],Table_1[],2,FALSE)</f>
        <v>Expense</v>
      </c>
    </row>
    <row r="87" spans="2:5" ht="15.75" x14ac:dyDescent="0.25">
      <c r="B87" s="8" t="s">
        <v>43</v>
      </c>
      <c r="C87" s="8" t="s">
        <v>4</v>
      </c>
      <c r="D87" s="13">
        <v>200</v>
      </c>
      <c r="E87" s="8" t="str">
        <f>VLOOKUP(Table_3[[#This Row],[Category]],Table_1[],2,FALSE)</f>
        <v>Expense</v>
      </c>
    </row>
    <row r="88" spans="2:5" ht="15.75" x14ac:dyDescent="0.25">
      <c r="B88" s="8" t="s">
        <v>43</v>
      </c>
      <c r="C88" s="8" t="s">
        <v>2</v>
      </c>
      <c r="D88" s="13">
        <v>75</v>
      </c>
      <c r="E88" s="8" t="str">
        <f>VLOOKUP(Table_3[[#This Row],[Category]],Table_1[],2,FALSE)</f>
        <v>Expense</v>
      </c>
    </row>
    <row r="89" spans="2:5" ht="15.75" x14ac:dyDescent="0.25">
      <c r="B89" s="8" t="s">
        <v>43</v>
      </c>
      <c r="C89" s="8" t="s">
        <v>19</v>
      </c>
      <c r="D89" s="13">
        <v>550</v>
      </c>
      <c r="E89" s="8" t="str">
        <f>VLOOKUP(Table_3[[#This Row],[Category]],Table_1[],2,FALSE)</f>
        <v>Expense</v>
      </c>
    </row>
    <row r="90" spans="2:5" ht="15.75" x14ac:dyDescent="0.25">
      <c r="B90" s="8" t="s">
        <v>43</v>
      </c>
      <c r="C90" s="8" t="s">
        <v>5</v>
      </c>
      <c r="D90" s="13">
        <v>400</v>
      </c>
      <c r="E90" s="8" t="str">
        <f>VLOOKUP(Table_3[[#This Row],[Category]],Table_1[],2,FALSE)</f>
        <v>Expense</v>
      </c>
    </row>
    <row r="91" spans="2:5" ht="15.75" x14ac:dyDescent="0.25">
      <c r="B91" s="8" t="s">
        <v>43</v>
      </c>
      <c r="C91" s="8" t="s">
        <v>6</v>
      </c>
      <c r="D91" s="13">
        <v>300</v>
      </c>
      <c r="E91" s="8" t="str">
        <f>VLOOKUP(Table_3[[#This Row],[Category]],Table_1[],2,FALSE)</f>
        <v>Expense</v>
      </c>
    </row>
    <row r="92" spans="2:5" ht="15.75" x14ac:dyDescent="0.25">
      <c r="B92" s="8" t="s">
        <v>43</v>
      </c>
      <c r="C92" s="8" t="s">
        <v>22</v>
      </c>
      <c r="D92" s="13">
        <v>2200</v>
      </c>
      <c r="E92" s="8" t="str">
        <f>VLOOKUP(Table_3[[#This Row],[Category]],Table_1[],2,FALSE)</f>
        <v>Income</v>
      </c>
    </row>
    <row r="93" spans="2:5" ht="15.75" x14ac:dyDescent="0.25">
      <c r="B93" s="8" t="s">
        <v>43</v>
      </c>
      <c r="C93" s="8" t="s">
        <v>24</v>
      </c>
      <c r="D93" s="13">
        <v>500</v>
      </c>
      <c r="E93" s="8" t="str">
        <f>VLOOKUP(Table_3[[#This Row],[Category]],Table_1[],2,FALSE)</f>
        <v>Income</v>
      </c>
    </row>
    <row r="94" spans="2:5" ht="15.75" x14ac:dyDescent="0.25">
      <c r="B94" s="8" t="s">
        <v>43</v>
      </c>
      <c r="C94" s="8" t="s">
        <v>25</v>
      </c>
      <c r="D94" s="13">
        <v>100</v>
      </c>
      <c r="E94" s="8" t="str">
        <f>VLOOKUP(Table_3[[#This Row],[Category]],Table_1[],2,FALSE)</f>
        <v>Income</v>
      </c>
    </row>
    <row r="95" spans="2:5" ht="15.75" x14ac:dyDescent="0.25">
      <c r="B95" s="8" t="s">
        <v>44</v>
      </c>
      <c r="C95" s="8" t="s">
        <v>1</v>
      </c>
      <c r="D95" s="13">
        <v>850</v>
      </c>
      <c r="E95" s="8" t="str">
        <f>VLOOKUP(Table_3[[#This Row],[Category]],Table_1[],2,FALSE)</f>
        <v>Expense</v>
      </c>
    </row>
    <row r="96" spans="2:5" ht="15.75" x14ac:dyDescent="0.25">
      <c r="B96" s="8" t="s">
        <v>44</v>
      </c>
      <c r="C96" s="8" t="s">
        <v>4</v>
      </c>
      <c r="D96" s="13">
        <v>200</v>
      </c>
      <c r="E96" s="8" t="str">
        <f>VLOOKUP(Table_3[[#This Row],[Category]],Table_1[],2,FALSE)</f>
        <v>Expense</v>
      </c>
    </row>
    <row r="97" spans="2:5" ht="15.75" x14ac:dyDescent="0.25">
      <c r="B97" s="8" t="s">
        <v>44</v>
      </c>
      <c r="C97" s="8" t="s">
        <v>2</v>
      </c>
      <c r="D97" s="13">
        <v>75</v>
      </c>
      <c r="E97" s="8" t="str">
        <f>VLOOKUP(Table_3[[#This Row],[Category]],Table_1[],2,FALSE)</f>
        <v>Expense</v>
      </c>
    </row>
    <row r="98" spans="2:5" ht="15.75" x14ac:dyDescent="0.25">
      <c r="B98" s="8" t="s">
        <v>44</v>
      </c>
      <c r="C98" s="8" t="s">
        <v>19</v>
      </c>
      <c r="D98" s="13">
        <v>550</v>
      </c>
      <c r="E98" s="8" t="str">
        <f>VLOOKUP(Table_3[[#This Row],[Category]],Table_1[],2,FALSE)</f>
        <v>Expense</v>
      </c>
    </row>
    <row r="99" spans="2:5" ht="15.75" x14ac:dyDescent="0.25">
      <c r="B99" s="8" t="s">
        <v>44</v>
      </c>
      <c r="C99" s="8" t="s">
        <v>5</v>
      </c>
      <c r="D99" s="13">
        <v>400</v>
      </c>
      <c r="E99" s="8" t="str">
        <f>VLOOKUP(Table_3[[#This Row],[Category]],Table_1[],2,FALSE)</f>
        <v>Expense</v>
      </c>
    </row>
    <row r="100" spans="2:5" ht="15.75" x14ac:dyDescent="0.25">
      <c r="B100" s="8" t="s">
        <v>44</v>
      </c>
      <c r="C100" s="8" t="s">
        <v>6</v>
      </c>
      <c r="D100" s="13">
        <v>300</v>
      </c>
      <c r="E100" s="8" t="str">
        <f>VLOOKUP(Table_3[[#This Row],[Category]],Table_1[],2,FALSE)</f>
        <v>Expense</v>
      </c>
    </row>
    <row r="101" spans="2:5" ht="15.75" x14ac:dyDescent="0.25">
      <c r="B101" s="8" t="s">
        <v>44</v>
      </c>
      <c r="C101" s="8" t="s">
        <v>22</v>
      </c>
      <c r="D101" s="13">
        <v>2200</v>
      </c>
      <c r="E101" s="8" t="str">
        <f>VLOOKUP(Table_3[[#This Row],[Category]],Table_1[],2,FALSE)</f>
        <v>Income</v>
      </c>
    </row>
    <row r="102" spans="2:5" ht="15.75" x14ac:dyDescent="0.25">
      <c r="B102" s="8" t="s">
        <v>44</v>
      </c>
      <c r="C102" s="8" t="s">
        <v>24</v>
      </c>
      <c r="D102" s="13">
        <v>500</v>
      </c>
      <c r="E102" s="8" t="str">
        <f>VLOOKUP(Table_3[[#This Row],[Category]],Table_1[],2,FALSE)</f>
        <v>Income</v>
      </c>
    </row>
    <row r="103" spans="2:5" ht="15.75" x14ac:dyDescent="0.25">
      <c r="B103" s="8" t="s">
        <v>44</v>
      </c>
      <c r="C103" s="8" t="s">
        <v>25</v>
      </c>
      <c r="D103" s="13">
        <v>100</v>
      </c>
      <c r="E103" s="8" t="str">
        <f>VLOOKUP(Table_3[[#This Row],[Category]],Table_1[],2,FALSE)</f>
        <v>Income</v>
      </c>
    </row>
    <row r="104" spans="2:5" ht="15.75" x14ac:dyDescent="0.25">
      <c r="B104" s="8" t="s">
        <v>45</v>
      </c>
      <c r="C104" s="8" t="s">
        <v>1</v>
      </c>
      <c r="D104" s="13">
        <v>850</v>
      </c>
      <c r="E104" s="8" t="str">
        <f>VLOOKUP(Table_3[[#This Row],[Category]],Table_1[],2,FALSE)</f>
        <v>Expense</v>
      </c>
    </row>
    <row r="105" spans="2:5" ht="15.75" x14ac:dyDescent="0.25">
      <c r="B105" s="8" t="s">
        <v>45</v>
      </c>
      <c r="C105" s="8" t="s">
        <v>4</v>
      </c>
      <c r="D105" s="13">
        <v>200</v>
      </c>
      <c r="E105" s="8" t="str">
        <f>VLOOKUP(Table_3[[#This Row],[Category]],Table_1[],2,FALSE)</f>
        <v>Expense</v>
      </c>
    </row>
    <row r="106" spans="2:5" ht="15.75" x14ac:dyDescent="0.25">
      <c r="B106" s="8" t="s">
        <v>45</v>
      </c>
      <c r="C106" s="8" t="s">
        <v>2</v>
      </c>
      <c r="D106" s="13">
        <v>75</v>
      </c>
      <c r="E106" s="8" t="str">
        <f>VLOOKUP(Table_3[[#This Row],[Category]],Table_1[],2,FALSE)</f>
        <v>Expense</v>
      </c>
    </row>
    <row r="107" spans="2:5" ht="15.75" x14ac:dyDescent="0.25">
      <c r="B107" s="8" t="s">
        <v>45</v>
      </c>
      <c r="C107" s="8" t="s">
        <v>19</v>
      </c>
      <c r="D107" s="13">
        <v>550</v>
      </c>
      <c r="E107" s="8" t="str">
        <f>VLOOKUP(Table_3[[#This Row],[Category]],Table_1[],2,FALSE)</f>
        <v>Expense</v>
      </c>
    </row>
    <row r="108" spans="2:5" ht="15.75" x14ac:dyDescent="0.25">
      <c r="B108" s="8" t="s">
        <v>45</v>
      </c>
      <c r="C108" s="8" t="s">
        <v>5</v>
      </c>
      <c r="D108" s="13">
        <v>400</v>
      </c>
      <c r="E108" s="8" t="str">
        <f>VLOOKUP(Table_3[[#This Row],[Category]],Table_1[],2,FALSE)</f>
        <v>Expense</v>
      </c>
    </row>
    <row r="109" spans="2:5" ht="15.75" x14ac:dyDescent="0.25">
      <c r="B109" s="8" t="s">
        <v>45</v>
      </c>
      <c r="C109" s="8" t="s">
        <v>6</v>
      </c>
      <c r="D109" s="13">
        <v>300</v>
      </c>
      <c r="E109" s="8" t="str">
        <f>VLOOKUP(Table_3[[#This Row],[Category]],Table_1[],2,FALSE)</f>
        <v>Expense</v>
      </c>
    </row>
    <row r="110" spans="2:5" ht="15.75" x14ac:dyDescent="0.25">
      <c r="B110" s="8" t="s">
        <v>45</v>
      </c>
      <c r="C110" s="8" t="s">
        <v>22</v>
      </c>
      <c r="D110" s="13">
        <v>2200</v>
      </c>
      <c r="E110" s="8" t="str">
        <f>VLOOKUP(Table_3[[#This Row],[Category]],Table_1[],2,FALSE)</f>
        <v>Income</v>
      </c>
    </row>
    <row r="111" spans="2:5" ht="15.75" x14ac:dyDescent="0.25">
      <c r="B111" s="8" t="s">
        <v>45</v>
      </c>
      <c r="C111" s="8" t="s">
        <v>24</v>
      </c>
      <c r="D111" s="13">
        <v>500</v>
      </c>
      <c r="E111" s="8" t="str">
        <f>VLOOKUP(Table_3[[#This Row],[Category]],Table_1[],2,FALSE)</f>
        <v>Income</v>
      </c>
    </row>
    <row r="112" spans="2:5" ht="15.75" x14ac:dyDescent="0.25">
      <c r="B112" s="8" t="s">
        <v>45</v>
      </c>
      <c r="C112" s="8" t="s">
        <v>25</v>
      </c>
      <c r="D112" s="13">
        <v>100</v>
      </c>
      <c r="E112" s="8" t="str">
        <f>VLOOKUP(Table_3[[#This Row],[Category]],Table_1[],2,FALSE)</f>
        <v>Income</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3"/>
  <sheetViews>
    <sheetView showGridLines="0" topLeftCell="A84" zoomScaleNormal="100" workbookViewId="0">
      <selection activeCell="F106" sqref="F106"/>
    </sheetView>
  </sheetViews>
  <sheetFormatPr defaultColWidth="11.25" defaultRowHeight="15" customHeight="1" x14ac:dyDescent="0.25"/>
  <cols>
    <col min="1" max="1" width="12.625" bestFit="1" customWidth="1"/>
    <col min="2" max="2" width="14.75" bestFit="1" customWidth="1"/>
    <col min="3" max="3" width="10.375" bestFit="1" customWidth="1"/>
    <col min="4" max="4" width="6" bestFit="1" customWidth="1"/>
    <col min="5" max="8" width="4.875" bestFit="1" customWidth="1"/>
    <col min="9" max="9" width="6.5" bestFit="1" customWidth="1"/>
    <col min="10" max="10" width="9.5" bestFit="1" customWidth="1"/>
    <col min="11" max="11" width="7.375" bestFit="1" customWidth="1"/>
    <col min="12" max="13" width="9.125" bestFit="1" customWidth="1"/>
    <col min="14" max="14" width="10.375" bestFit="1" customWidth="1"/>
    <col min="15" max="26" width="10.625" customWidth="1"/>
  </cols>
  <sheetData>
    <row r="2" spans="1:3" ht="15" customHeight="1" x14ac:dyDescent="0.25">
      <c r="A2" s="20" t="s">
        <v>57</v>
      </c>
      <c r="B2" s="20" t="s">
        <v>58</v>
      </c>
    </row>
    <row r="3" spans="1:3" ht="15" customHeight="1" x14ac:dyDescent="0.25">
      <c r="A3" s="20" t="s">
        <v>60</v>
      </c>
      <c r="B3" t="s">
        <v>34</v>
      </c>
      <c r="C3" t="s">
        <v>59</v>
      </c>
    </row>
    <row r="4" spans="1:3" ht="15" customHeight="1" x14ac:dyDescent="0.25">
      <c r="A4" s="21" t="s">
        <v>1</v>
      </c>
      <c r="B4" s="22">
        <v>850</v>
      </c>
      <c r="C4" s="22">
        <v>850</v>
      </c>
    </row>
    <row r="5" spans="1:3" ht="15" customHeight="1" x14ac:dyDescent="0.25">
      <c r="A5" s="21" t="s">
        <v>59</v>
      </c>
      <c r="B5" s="22">
        <v>850</v>
      </c>
      <c r="C5" s="22">
        <v>850</v>
      </c>
    </row>
    <row r="7" spans="1:3" ht="15" customHeight="1" x14ac:dyDescent="0.25">
      <c r="A7" s="20" t="s">
        <v>57</v>
      </c>
      <c r="B7" s="20" t="s">
        <v>58</v>
      </c>
    </row>
    <row r="8" spans="1:3" ht="15" customHeight="1" x14ac:dyDescent="0.25">
      <c r="A8" s="20" t="s">
        <v>60</v>
      </c>
      <c r="B8" t="s">
        <v>34</v>
      </c>
      <c r="C8" t="s">
        <v>59</v>
      </c>
    </row>
    <row r="9" spans="1:3" ht="15" customHeight="1" x14ac:dyDescent="0.25">
      <c r="A9" s="21" t="s">
        <v>2</v>
      </c>
      <c r="B9" s="22">
        <v>55</v>
      </c>
      <c r="C9" s="22">
        <v>55</v>
      </c>
    </row>
    <row r="10" spans="1:3" ht="15" customHeight="1" x14ac:dyDescent="0.25">
      <c r="A10" s="21" t="s">
        <v>59</v>
      </c>
      <c r="B10" s="22">
        <v>55</v>
      </c>
      <c r="C10" s="22">
        <v>55</v>
      </c>
    </row>
    <row r="12" spans="1:3" ht="15" customHeight="1" x14ac:dyDescent="0.25">
      <c r="A12" s="20" t="s">
        <v>57</v>
      </c>
      <c r="B12" s="20" t="s">
        <v>58</v>
      </c>
    </row>
    <row r="13" spans="1:3" ht="15" customHeight="1" x14ac:dyDescent="0.25">
      <c r="A13" s="20" t="s">
        <v>60</v>
      </c>
      <c r="B13" t="s">
        <v>34</v>
      </c>
      <c r="C13" t="s">
        <v>59</v>
      </c>
    </row>
    <row r="14" spans="1:3" ht="15" customHeight="1" x14ac:dyDescent="0.25">
      <c r="A14" s="21" t="s">
        <v>19</v>
      </c>
      <c r="B14" s="22">
        <v>449</v>
      </c>
      <c r="C14" s="22">
        <v>449</v>
      </c>
    </row>
    <row r="15" spans="1:3" ht="15" customHeight="1" x14ac:dyDescent="0.25">
      <c r="A15" s="21" t="s">
        <v>59</v>
      </c>
      <c r="B15" s="22">
        <v>449</v>
      </c>
      <c r="C15" s="22">
        <v>449</v>
      </c>
    </row>
    <row r="17" spans="1:3" ht="15" customHeight="1" x14ac:dyDescent="0.25">
      <c r="A17" s="20" t="s">
        <v>57</v>
      </c>
      <c r="B17" s="20" t="s">
        <v>58</v>
      </c>
    </row>
    <row r="18" spans="1:3" ht="15" customHeight="1" x14ac:dyDescent="0.25">
      <c r="A18" s="20" t="s">
        <v>60</v>
      </c>
      <c r="B18" t="s">
        <v>34</v>
      </c>
      <c r="C18" t="s">
        <v>59</v>
      </c>
    </row>
    <row r="19" spans="1:3" ht="15" customHeight="1" x14ac:dyDescent="0.25">
      <c r="A19" s="21" t="s">
        <v>5</v>
      </c>
      <c r="B19" s="22">
        <v>562</v>
      </c>
      <c r="C19" s="22">
        <v>562</v>
      </c>
    </row>
    <row r="20" spans="1:3" ht="15" customHeight="1" x14ac:dyDescent="0.25">
      <c r="A20" s="21" t="s">
        <v>59</v>
      </c>
      <c r="B20" s="22">
        <v>562</v>
      </c>
      <c r="C20" s="22">
        <v>562</v>
      </c>
    </row>
    <row r="22" spans="1:3" ht="15" customHeight="1" x14ac:dyDescent="0.25">
      <c r="A22" s="20" t="s">
        <v>57</v>
      </c>
      <c r="B22" s="20" t="s">
        <v>58</v>
      </c>
    </row>
    <row r="23" spans="1:3" ht="15" customHeight="1" x14ac:dyDescent="0.25">
      <c r="A23" s="20" t="s">
        <v>60</v>
      </c>
      <c r="B23" t="s">
        <v>34</v>
      </c>
      <c r="C23" t="s">
        <v>59</v>
      </c>
    </row>
    <row r="24" spans="1:3" ht="15" customHeight="1" x14ac:dyDescent="0.25">
      <c r="A24" s="21" t="s">
        <v>4</v>
      </c>
      <c r="B24" s="22">
        <v>140</v>
      </c>
      <c r="C24" s="22">
        <v>140</v>
      </c>
    </row>
    <row r="25" spans="1:3" ht="15" customHeight="1" x14ac:dyDescent="0.25">
      <c r="A25" s="21" t="s">
        <v>59</v>
      </c>
      <c r="B25" s="22">
        <v>140</v>
      </c>
      <c r="C25" s="22">
        <v>140</v>
      </c>
    </row>
    <row r="27" spans="1:3" ht="15" customHeight="1" x14ac:dyDescent="0.25">
      <c r="A27" s="20" t="s">
        <v>57</v>
      </c>
      <c r="B27" s="20" t="s">
        <v>58</v>
      </c>
    </row>
    <row r="28" spans="1:3" ht="15" customHeight="1" x14ac:dyDescent="0.25">
      <c r="A28" s="20" t="s">
        <v>60</v>
      </c>
      <c r="B28" t="s">
        <v>34</v>
      </c>
      <c r="C28" t="s">
        <v>59</v>
      </c>
    </row>
    <row r="29" spans="1:3" ht="15" customHeight="1" x14ac:dyDescent="0.25">
      <c r="A29" s="21" t="s">
        <v>6</v>
      </c>
      <c r="B29" s="22">
        <v>249</v>
      </c>
      <c r="C29" s="22">
        <v>249</v>
      </c>
    </row>
    <row r="30" spans="1:3" ht="15" customHeight="1" x14ac:dyDescent="0.25">
      <c r="A30" s="21" t="s">
        <v>59</v>
      </c>
      <c r="B30" s="22">
        <v>249</v>
      </c>
      <c r="C30" s="22">
        <v>249</v>
      </c>
    </row>
    <row r="32" spans="1:3" ht="15" customHeight="1" x14ac:dyDescent="0.25">
      <c r="A32" s="30" t="s">
        <v>33</v>
      </c>
      <c r="B32" s="30"/>
      <c r="C32" s="30"/>
    </row>
    <row r="34" spans="1:3" ht="15" customHeight="1" x14ac:dyDescent="0.25">
      <c r="A34" s="17" t="s">
        <v>62</v>
      </c>
      <c r="B34">
        <f>GETPIVOTDATA("Budget",$A$35,"Category","Rent")</f>
        <v>850</v>
      </c>
    </row>
    <row r="35" spans="1:3" ht="15" customHeight="1" x14ac:dyDescent="0.25">
      <c r="A35" s="20" t="s">
        <v>61</v>
      </c>
      <c r="B35" s="20" t="s">
        <v>58</v>
      </c>
    </row>
    <row r="36" spans="1:3" ht="15" customHeight="1" x14ac:dyDescent="0.25">
      <c r="A36" s="20" t="s">
        <v>60</v>
      </c>
      <c r="B36" t="s">
        <v>34</v>
      </c>
      <c r="C36" t="s">
        <v>59</v>
      </c>
    </row>
    <row r="37" spans="1:3" ht="15" customHeight="1" x14ac:dyDescent="0.25">
      <c r="A37" s="21" t="s">
        <v>1</v>
      </c>
      <c r="B37" s="22">
        <v>850</v>
      </c>
      <c r="C37" s="22">
        <v>850</v>
      </c>
    </row>
    <row r="38" spans="1:3" ht="15" customHeight="1" x14ac:dyDescent="0.25">
      <c r="A38" s="21" t="s">
        <v>59</v>
      </c>
      <c r="B38" s="22">
        <v>850</v>
      </c>
      <c r="C38" s="22">
        <v>850</v>
      </c>
    </row>
    <row r="40" spans="1:3" ht="15" customHeight="1" x14ac:dyDescent="0.25">
      <c r="A40" s="17" t="s">
        <v>62</v>
      </c>
      <c r="B40">
        <f>GETPIVOTDATA("Budget",$A$41,"Category","Transport")</f>
        <v>75</v>
      </c>
    </row>
    <row r="41" spans="1:3" ht="15" customHeight="1" x14ac:dyDescent="0.25">
      <c r="A41" s="20" t="s">
        <v>61</v>
      </c>
      <c r="B41" s="20" t="s">
        <v>58</v>
      </c>
    </row>
    <row r="42" spans="1:3" ht="15" customHeight="1" x14ac:dyDescent="0.25">
      <c r="A42" s="20" t="s">
        <v>60</v>
      </c>
      <c r="B42" t="s">
        <v>34</v>
      </c>
      <c r="C42" t="s">
        <v>59</v>
      </c>
    </row>
    <row r="43" spans="1:3" ht="15" customHeight="1" x14ac:dyDescent="0.25">
      <c r="A43" s="21" t="s">
        <v>2</v>
      </c>
      <c r="B43" s="22">
        <v>75</v>
      </c>
      <c r="C43" s="22">
        <v>75</v>
      </c>
    </row>
    <row r="44" spans="1:3" ht="15" customHeight="1" x14ac:dyDescent="0.25">
      <c r="A44" s="21" t="s">
        <v>59</v>
      </c>
      <c r="B44" s="22">
        <v>75</v>
      </c>
      <c r="C44" s="22">
        <v>75</v>
      </c>
    </row>
    <row r="46" spans="1:3" ht="15" customHeight="1" x14ac:dyDescent="0.25">
      <c r="A46" s="17" t="s">
        <v>62</v>
      </c>
      <c r="B46">
        <f>GETPIVOTDATA("Budget",$A$47,"Category","Groceries")</f>
        <v>550</v>
      </c>
    </row>
    <row r="47" spans="1:3" ht="15" customHeight="1" x14ac:dyDescent="0.25">
      <c r="A47" s="20" t="s">
        <v>61</v>
      </c>
      <c r="B47" s="20" t="s">
        <v>58</v>
      </c>
    </row>
    <row r="48" spans="1:3" ht="15" customHeight="1" x14ac:dyDescent="0.25">
      <c r="A48" s="20" t="s">
        <v>60</v>
      </c>
      <c r="B48" t="s">
        <v>34</v>
      </c>
      <c r="C48" t="s">
        <v>59</v>
      </c>
    </row>
    <row r="49" spans="1:3" ht="15" customHeight="1" x14ac:dyDescent="0.25">
      <c r="A49" s="21" t="s">
        <v>19</v>
      </c>
      <c r="B49" s="22">
        <v>550</v>
      </c>
      <c r="C49" s="22">
        <v>550</v>
      </c>
    </row>
    <row r="50" spans="1:3" ht="15" customHeight="1" x14ac:dyDescent="0.25">
      <c r="A50" s="21" t="s">
        <v>59</v>
      </c>
      <c r="B50" s="22">
        <v>550</v>
      </c>
      <c r="C50" s="22">
        <v>550</v>
      </c>
    </row>
    <row r="52" spans="1:3" ht="15" customHeight="1" x14ac:dyDescent="0.25">
      <c r="A52" s="17" t="s">
        <v>62</v>
      </c>
      <c r="B52">
        <f>GETPIVOTDATA("Budget",$A$53,"Category","Leisure")</f>
        <v>400</v>
      </c>
    </row>
    <row r="53" spans="1:3" ht="15" customHeight="1" x14ac:dyDescent="0.25">
      <c r="A53" s="20" t="s">
        <v>61</v>
      </c>
      <c r="B53" s="20" t="s">
        <v>58</v>
      </c>
    </row>
    <row r="54" spans="1:3" ht="15" customHeight="1" x14ac:dyDescent="0.25">
      <c r="A54" s="20" t="s">
        <v>60</v>
      </c>
      <c r="B54" t="s">
        <v>34</v>
      </c>
      <c r="C54" t="s">
        <v>59</v>
      </c>
    </row>
    <row r="55" spans="1:3" ht="15" customHeight="1" x14ac:dyDescent="0.25">
      <c r="A55" s="21" t="s">
        <v>5</v>
      </c>
      <c r="B55" s="22">
        <v>400</v>
      </c>
      <c r="C55" s="22">
        <v>400</v>
      </c>
    </row>
    <row r="56" spans="1:3" ht="15" customHeight="1" x14ac:dyDescent="0.25">
      <c r="A56" s="21" t="s">
        <v>59</v>
      </c>
      <c r="B56" s="22">
        <v>400</v>
      </c>
      <c r="C56" s="22">
        <v>400</v>
      </c>
    </row>
    <row r="58" spans="1:3" ht="15" customHeight="1" x14ac:dyDescent="0.25">
      <c r="A58" s="17" t="s">
        <v>62</v>
      </c>
      <c r="B58">
        <f>GETPIVOTDATA("Budget",$A$59,"Category","Other")</f>
        <v>300</v>
      </c>
    </row>
    <row r="59" spans="1:3" ht="15" customHeight="1" x14ac:dyDescent="0.25">
      <c r="A59" s="20" t="s">
        <v>61</v>
      </c>
      <c r="B59" s="20" t="s">
        <v>58</v>
      </c>
    </row>
    <row r="60" spans="1:3" ht="15" customHeight="1" x14ac:dyDescent="0.25">
      <c r="A60" s="20" t="s">
        <v>60</v>
      </c>
      <c r="B60" t="s">
        <v>34</v>
      </c>
      <c r="C60" t="s">
        <v>59</v>
      </c>
    </row>
    <row r="61" spans="1:3" ht="15" customHeight="1" x14ac:dyDescent="0.25">
      <c r="A61" s="21" t="s">
        <v>6</v>
      </c>
      <c r="B61" s="22">
        <v>300</v>
      </c>
      <c r="C61" s="22">
        <v>300</v>
      </c>
    </row>
    <row r="62" spans="1:3" ht="15" customHeight="1" x14ac:dyDescent="0.25">
      <c r="A62" s="21" t="s">
        <v>59</v>
      </c>
      <c r="B62" s="22">
        <v>300</v>
      </c>
      <c r="C62" s="22">
        <v>300</v>
      </c>
    </row>
    <row r="64" spans="1:3" ht="15" customHeight="1" x14ac:dyDescent="0.25">
      <c r="A64" s="17" t="s">
        <v>62</v>
      </c>
      <c r="B64">
        <f>GETPIVOTDATA("Budget",$A$65,"Category","Utilities")</f>
        <v>200</v>
      </c>
    </row>
    <row r="65" spans="1:3" ht="15" customHeight="1" x14ac:dyDescent="0.25">
      <c r="A65" s="20" t="s">
        <v>61</v>
      </c>
      <c r="B65" s="20" t="s">
        <v>58</v>
      </c>
    </row>
    <row r="66" spans="1:3" ht="15" customHeight="1" x14ac:dyDescent="0.25">
      <c r="A66" s="20" t="s">
        <v>60</v>
      </c>
      <c r="B66" t="s">
        <v>34</v>
      </c>
      <c r="C66" t="s">
        <v>59</v>
      </c>
    </row>
    <row r="67" spans="1:3" ht="15" customHeight="1" x14ac:dyDescent="0.25">
      <c r="A67" s="21" t="s">
        <v>4</v>
      </c>
      <c r="B67" s="22">
        <v>200</v>
      </c>
      <c r="C67" s="22">
        <v>200</v>
      </c>
    </row>
    <row r="68" spans="1:3" ht="15" customHeight="1" x14ac:dyDescent="0.25">
      <c r="A68" s="21" t="s">
        <v>59</v>
      </c>
      <c r="B68" s="22">
        <v>200</v>
      </c>
      <c r="C68" s="22">
        <v>200</v>
      </c>
    </row>
    <row r="69" spans="1:3" ht="15" customHeight="1" x14ac:dyDescent="0.25">
      <c r="A69" s="18"/>
      <c r="B69" s="19"/>
      <c r="C69" s="19"/>
    </row>
    <row r="70" spans="1:3" ht="15" customHeight="1" x14ac:dyDescent="0.25">
      <c r="A70" s="30" t="s">
        <v>64</v>
      </c>
      <c r="B70" s="30"/>
      <c r="C70" s="30"/>
    </row>
    <row r="72" spans="1:3" ht="15" customHeight="1" x14ac:dyDescent="0.25">
      <c r="A72" s="20" t="s">
        <v>13</v>
      </c>
      <c r="B72" t="s">
        <v>63</v>
      </c>
    </row>
    <row r="74" spans="1:3" ht="15" customHeight="1" x14ac:dyDescent="0.25">
      <c r="A74" s="20" t="s">
        <v>57</v>
      </c>
      <c r="B74" s="20" t="s">
        <v>58</v>
      </c>
    </row>
    <row r="75" spans="1:3" ht="15" customHeight="1" x14ac:dyDescent="0.25">
      <c r="A75" s="20" t="s">
        <v>60</v>
      </c>
      <c r="B75" t="s">
        <v>34</v>
      </c>
      <c r="C75" t="s">
        <v>59</v>
      </c>
    </row>
    <row r="76" spans="1:3" ht="15" customHeight="1" x14ac:dyDescent="0.25">
      <c r="A76" s="21" t="s">
        <v>24</v>
      </c>
      <c r="B76" s="22">
        <v>3000</v>
      </c>
      <c r="C76" s="22">
        <v>3000</v>
      </c>
    </row>
    <row r="77" spans="1:3" ht="15" customHeight="1" x14ac:dyDescent="0.25">
      <c r="A77" s="21" t="s">
        <v>22</v>
      </c>
      <c r="B77" s="22">
        <v>458</v>
      </c>
      <c r="C77" s="22">
        <v>458</v>
      </c>
    </row>
    <row r="78" spans="1:3" ht="15" customHeight="1" x14ac:dyDescent="0.25">
      <c r="A78" s="21" t="s">
        <v>19</v>
      </c>
      <c r="B78" s="22">
        <v>449</v>
      </c>
      <c r="C78" s="22">
        <v>449</v>
      </c>
    </row>
    <row r="79" spans="1:3" ht="15" customHeight="1" x14ac:dyDescent="0.25">
      <c r="A79" s="21" t="s">
        <v>5</v>
      </c>
      <c r="B79" s="22">
        <v>562</v>
      </c>
      <c r="C79" s="22">
        <v>562</v>
      </c>
    </row>
    <row r="80" spans="1:3" ht="15" customHeight="1" x14ac:dyDescent="0.25">
      <c r="A80" s="21" t="s">
        <v>6</v>
      </c>
      <c r="B80" s="22">
        <v>249</v>
      </c>
      <c r="C80" s="22">
        <v>249</v>
      </c>
    </row>
    <row r="81" spans="1:3" ht="15" customHeight="1" x14ac:dyDescent="0.25">
      <c r="A81" s="21" t="s">
        <v>1</v>
      </c>
      <c r="B81" s="22">
        <v>850</v>
      </c>
      <c r="C81" s="22">
        <v>850</v>
      </c>
    </row>
    <row r="82" spans="1:3" ht="15" customHeight="1" x14ac:dyDescent="0.25">
      <c r="A82" s="21" t="s">
        <v>25</v>
      </c>
      <c r="B82" s="22">
        <v>184</v>
      </c>
      <c r="C82" s="22">
        <v>184</v>
      </c>
    </row>
    <row r="83" spans="1:3" ht="15" customHeight="1" x14ac:dyDescent="0.25">
      <c r="A83" s="21" t="s">
        <v>2</v>
      </c>
      <c r="B83" s="22">
        <v>55</v>
      </c>
      <c r="C83" s="22">
        <v>55</v>
      </c>
    </row>
    <row r="84" spans="1:3" ht="15" customHeight="1" x14ac:dyDescent="0.25">
      <c r="A84" s="21" t="s">
        <v>4</v>
      </c>
      <c r="B84" s="22">
        <v>140</v>
      </c>
      <c r="C84" s="22">
        <v>140</v>
      </c>
    </row>
    <row r="85" spans="1:3" ht="15" customHeight="1" x14ac:dyDescent="0.25">
      <c r="A85" s="21" t="s">
        <v>59</v>
      </c>
      <c r="B85" s="22">
        <v>5947</v>
      </c>
      <c r="C85" s="22">
        <v>5947</v>
      </c>
    </row>
    <row r="87" spans="1:3" ht="15" customHeight="1" x14ac:dyDescent="0.25">
      <c r="A87" t="str">
        <f>A78</f>
        <v>Groceries</v>
      </c>
      <c r="B87">
        <f>GETPIVOTDATA("Amount",$A$74,"Category","Groceries")</f>
        <v>449</v>
      </c>
    </row>
    <row r="88" spans="1:3" ht="15" customHeight="1" x14ac:dyDescent="0.25">
      <c r="A88" t="str">
        <f t="shared" ref="A88:A90" si="0">A79</f>
        <v>Leisure</v>
      </c>
      <c r="B88">
        <f>GETPIVOTDATA("Amount",$A$74,"Category","Leisure")</f>
        <v>562</v>
      </c>
    </row>
    <row r="89" spans="1:3" ht="15" customHeight="1" x14ac:dyDescent="0.25">
      <c r="A89" t="str">
        <f t="shared" si="0"/>
        <v>Other</v>
      </c>
      <c r="B89">
        <f>GETPIVOTDATA("Amount",$A$74,"Category","Other")</f>
        <v>249</v>
      </c>
    </row>
    <row r="90" spans="1:3" ht="15" customHeight="1" x14ac:dyDescent="0.25">
      <c r="A90" t="str">
        <f t="shared" si="0"/>
        <v>Rent</v>
      </c>
      <c r="B90">
        <f>GETPIVOTDATA("Amount",$A$74,"Category","Rent")</f>
        <v>850</v>
      </c>
    </row>
    <row r="91" spans="1:3" ht="15" customHeight="1" x14ac:dyDescent="0.25">
      <c r="A91" t="str">
        <f>A82</f>
        <v>Side Hustle</v>
      </c>
      <c r="B91">
        <f>GETPIVOTDATA("Amount",$A$74,"Category","Side Hustle")</f>
        <v>184</v>
      </c>
    </row>
    <row r="92" spans="1:3" ht="15" customHeight="1" x14ac:dyDescent="0.25">
      <c r="A92" t="str">
        <f>A83</f>
        <v>Transport</v>
      </c>
      <c r="B92">
        <f>GETPIVOTDATA("Amount",$A$74,"Category","Transport")</f>
        <v>55</v>
      </c>
    </row>
    <row r="93" spans="1:3" ht="15" customHeight="1" x14ac:dyDescent="0.25">
      <c r="A93" t="str">
        <f>A84</f>
        <v>Utilities</v>
      </c>
      <c r="B93">
        <f>GETPIVOTDATA("Amount",$A$74,"Category","Utilities")</f>
        <v>140</v>
      </c>
    </row>
    <row r="98" spans="1:3" ht="15" customHeight="1" x14ac:dyDescent="0.25">
      <c r="A98" s="20" t="s">
        <v>57</v>
      </c>
      <c r="B98" s="20" t="s">
        <v>58</v>
      </c>
    </row>
    <row r="99" spans="1:3" ht="15" customHeight="1" x14ac:dyDescent="0.25">
      <c r="A99" s="20" t="s">
        <v>60</v>
      </c>
      <c r="B99" t="s">
        <v>34</v>
      </c>
      <c r="C99" t="s">
        <v>59</v>
      </c>
    </row>
    <row r="100" spans="1:3" ht="15" customHeight="1" x14ac:dyDescent="0.25">
      <c r="A100" s="21" t="s">
        <v>17</v>
      </c>
      <c r="B100" s="22">
        <v>2305</v>
      </c>
      <c r="C100" s="22">
        <v>2305</v>
      </c>
    </row>
    <row r="101" spans="1:3" ht="15" customHeight="1" x14ac:dyDescent="0.25">
      <c r="A101" s="21" t="s">
        <v>23</v>
      </c>
      <c r="B101" s="22">
        <v>3642</v>
      </c>
      <c r="C101" s="22">
        <v>3642</v>
      </c>
    </row>
    <row r="102" spans="1:3" ht="15" customHeight="1" x14ac:dyDescent="0.25">
      <c r="A102" s="21" t="s">
        <v>59</v>
      </c>
      <c r="B102" s="22">
        <v>5947</v>
      </c>
      <c r="C102" s="22">
        <v>5947</v>
      </c>
    </row>
    <row r="104" spans="1:3" ht="15" customHeight="1" x14ac:dyDescent="0.25">
      <c r="A104" t="str">
        <f>A100</f>
        <v>Expense</v>
      </c>
      <c r="B104">
        <f>GETPIVOTDATA("Amount",$A$98,"Income / Expense","Expense")</f>
        <v>2305</v>
      </c>
    </row>
    <row r="105" spans="1:3" ht="15" customHeight="1" x14ac:dyDescent="0.25">
      <c r="A105" t="str">
        <f>A101</f>
        <v>Income</v>
      </c>
      <c r="B105">
        <f>GETPIVOTDATA("Amount",$A$98,"Income / Expense","Income")</f>
        <v>3642</v>
      </c>
    </row>
    <row r="107" spans="1:3" ht="15" customHeight="1" x14ac:dyDescent="0.25">
      <c r="A107" t="s">
        <v>7</v>
      </c>
      <c r="B107">
        <f>Dashboard!B9</f>
        <v>3500</v>
      </c>
    </row>
    <row r="108" spans="1:3" ht="15" customHeight="1" x14ac:dyDescent="0.25">
      <c r="A108" t="s">
        <v>65</v>
      </c>
      <c r="B108">
        <f>B105-B104</f>
        <v>1337</v>
      </c>
    </row>
    <row r="109" spans="1:3" ht="15" customHeight="1" x14ac:dyDescent="0.25">
      <c r="A109" t="s">
        <v>66</v>
      </c>
      <c r="B109">
        <f>SUM(B107:B108)</f>
        <v>4837</v>
      </c>
    </row>
    <row r="112" spans="1:3" ht="15" customHeight="1" x14ac:dyDescent="0.25">
      <c r="A112" t="s">
        <v>67</v>
      </c>
      <c r="B112">
        <f>GETPIVOTDATA("Amount",$A$98,"Income / Expense","Expense")</f>
        <v>2305</v>
      </c>
    </row>
    <row r="113" spans="1:3" ht="15" customHeight="1" x14ac:dyDescent="0.25">
      <c r="A113" t="s">
        <v>68</v>
      </c>
      <c r="B113">
        <f>GETPIVOTDATA("Amount",$A$98,"Income / Expense","Income")</f>
        <v>3642</v>
      </c>
    </row>
    <row r="116" spans="1:3" ht="15" customHeight="1" x14ac:dyDescent="0.25">
      <c r="A116" s="33" t="s">
        <v>61</v>
      </c>
      <c r="B116" s="33" t="s">
        <v>58</v>
      </c>
      <c r="C116" s="32"/>
    </row>
    <row r="117" spans="1:3" ht="15" customHeight="1" x14ac:dyDescent="0.25">
      <c r="A117" s="33" t="s">
        <v>60</v>
      </c>
      <c r="B117" s="31" t="s">
        <v>34</v>
      </c>
      <c r="C117" s="34" t="s">
        <v>59</v>
      </c>
    </row>
    <row r="118" spans="1:3" ht="15" customHeight="1" x14ac:dyDescent="0.25">
      <c r="A118" s="35" t="s">
        <v>17</v>
      </c>
      <c r="B118" s="39">
        <v>2375</v>
      </c>
      <c r="C118" s="36">
        <v>2375</v>
      </c>
    </row>
    <row r="119" spans="1:3" ht="15" customHeight="1" x14ac:dyDescent="0.25">
      <c r="A119" s="41" t="s">
        <v>23</v>
      </c>
      <c r="B119" s="42">
        <v>2800</v>
      </c>
      <c r="C119" s="43">
        <v>2800</v>
      </c>
    </row>
    <row r="120" spans="1:3" ht="15" customHeight="1" x14ac:dyDescent="0.25">
      <c r="A120" s="37" t="s">
        <v>59</v>
      </c>
      <c r="B120" s="40">
        <v>5175</v>
      </c>
      <c r="C120" s="38">
        <v>5175</v>
      </c>
    </row>
    <row r="122" spans="1:3" ht="15" customHeight="1" x14ac:dyDescent="0.25">
      <c r="A122" s="44" t="s">
        <v>69</v>
      </c>
      <c r="B122">
        <f>GETPIVOTDATA("Budget",$A$116,"Income/Expense","Expense")</f>
        <v>2375</v>
      </c>
    </row>
    <row r="123" spans="1:3" ht="15" customHeight="1" x14ac:dyDescent="0.25">
      <c r="A123" s="44" t="s">
        <v>70</v>
      </c>
      <c r="B123">
        <f>GETPIVOTDATA("Budget",$A$116,"Income/Expense","Income")</f>
        <v>2800</v>
      </c>
    </row>
  </sheetData>
  <mergeCells count="2">
    <mergeCell ref="A32:C32"/>
    <mergeCell ref="A70:C7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Actuals</vt:lpstr>
      <vt:lpstr>Budget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TANOO</cp:lastModifiedBy>
  <dcterms:created xsi:type="dcterms:W3CDTF">2022-05-23T20:46:49Z</dcterms:created>
  <dcterms:modified xsi:type="dcterms:W3CDTF">2024-04-05T15:42:48Z</dcterms:modified>
</cp:coreProperties>
</file>