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003232\Desktop\"/>
    </mc:Choice>
  </mc:AlternateContent>
  <bookViews>
    <workbookView xWindow="0" yWindow="0" windowWidth="20490" windowHeight="7455" activeTab="1"/>
  </bookViews>
  <sheets>
    <sheet name="Logic" sheetId="1" r:id="rId1"/>
    <sheet name="Quote Shee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3" i="2" s="1"/>
  <c r="B11" i="2"/>
  <c r="F11" i="2" s="1"/>
  <c r="L3" i="1" l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37" i="1"/>
  <c r="J37" i="1" s="1"/>
  <c r="K37" i="1" s="1"/>
  <c r="H36" i="1"/>
  <c r="J36" i="1" s="1"/>
  <c r="K36" i="1" s="1"/>
  <c r="H35" i="1"/>
  <c r="J35" i="1" s="1"/>
  <c r="K35" i="1" s="1"/>
  <c r="H34" i="1"/>
  <c r="J34" i="1" s="1"/>
  <c r="K34" i="1" s="1"/>
  <c r="H33" i="1"/>
  <c r="J33" i="1" s="1"/>
  <c r="K33" i="1" s="1"/>
  <c r="H32" i="1"/>
  <c r="J32" i="1" s="1"/>
  <c r="K32" i="1" s="1"/>
  <c r="H31" i="1"/>
  <c r="J31" i="1" s="1"/>
  <c r="K31" i="1" s="1"/>
  <c r="H30" i="1"/>
  <c r="J30" i="1" s="1"/>
  <c r="K30" i="1" s="1"/>
  <c r="H29" i="1"/>
  <c r="J29" i="1" s="1"/>
  <c r="K29" i="1" s="1"/>
  <c r="H28" i="1"/>
  <c r="J28" i="1" s="1"/>
  <c r="K28" i="1" s="1"/>
  <c r="H27" i="1"/>
  <c r="J27" i="1" s="1"/>
  <c r="K27" i="1" s="1"/>
  <c r="H26" i="1"/>
  <c r="J26" i="1" s="1"/>
  <c r="K26" i="1" s="1"/>
  <c r="H25" i="1"/>
  <c r="J25" i="1" s="1"/>
  <c r="K25" i="1" s="1"/>
  <c r="H24" i="1"/>
  <c r="J24" i="1" s="1"/>
  <c r="K24" i="1" s="1"/>
  <c r="H23" i="1"/>
  <c r="J23" i="1" s="1"/>
  <c r="K23" i="1" s="1"/>
  <c r="H22" i="1"/>
  <c r="J22" i="1" s="1"/>
  <c r="K22" i="1" s="1"/>
  <c r="H21" i="1"/>
  <c r="J21" i="1" s="1"/>
  <c r="K21" i="1" s="1"/>
  <c r="H20" i="1"/>
  <c r="J20" i="1" s="1"/>
  <c r="K20" i="1" s="1"/>
  <c r="H19" i="1"/>
  <c r="J19" i="1" s="1"/>
  <c r="K19" i="1" s="1"/>
  <c r="H18" i="1"/>
  <c r="J18" i="1" s="1"/>
  <c r="K18" i="1" s="1"/>
  <c r="H17" i="1"/>
  <c r="J17" i="1" s="1"/>
  <c r="H16" i="1"/>
  <c r="J16" i="1" s="1"/>
  <c r="K16" i="1" s="1"/>
  <c r="H15" i="1"/>
  <c r="J15" i="1" s="1"/>
  <c r="K15" i="1" s="1"/>
  <c r="H14" i="1"/>
  <c r="J14" i="1" s="1"/>
  <c r="K14" i="1" s="1"/>
  <c r="H13" i="1"/>
  <c r="J13" i="1" s="1"/>
  <c r="K13" i="1" s="1"/>
  <c r="H12" i="1"/>
  <c r="J12" i="1" s="1"/>
  <c r="K12" i="1" s="1"/>
  <c r="H11" i="1"/>
  <c r="J11" i="1" s="1"/>
  <c r="K11" i="1" s="1"/>
  <c r="H10" i="1"/>
  <c r="J10" i="1" s="1"/>
  <c r="K10" i="1" s="1"/>
  <c r="H9" i="1"/>
  <c r="J9" i="1" s="1"/>
  <c r="K9" i="1" s="1"/>
  <c r="H8" i="1"/>
  <c r="J8" i="1" s="1"/>
  <c r="K8" i="1" s="1"/>
  <c r="H7" i="1"/>
  <c r="J7" i="1" s="1"/>
  <c r="K7" i="1" s="1"/>
  <c r="H6" i="1"/>
  <c r="J6" i="1" s="1"/>
  <c r="K6" i="1" s="1"/>
  <c r="H5" i="1"/>
  <c r="J5" i="1" s="1"/>
  <c r="K5" i="1" s="1"/>
  <c r="H4" i="1"/>
  <c r="J4" i="1" s="1"/>
  <c r="K4" i="1" s="1"/>
  <c r="H3" i="1"/>
  <c r="J3" i="1" s="1"/>
  <c r="K3" i="1" s="1"/>
  <c r="A22" i="2"/>
  <c r="H22" i="2" s="1"/>
  <c r="B9" i="2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K17" i="1" l="1"/>
  <c r="D29" i="2" s="1"/>
  <c r="D34" i="2" s="1"/>
  <c r="D37" i="2" l="1"/>
  <c r="D36" i="2"/>
  <c r="D35" i="2"/>
  <c r="D38" i="2" l="1"/>
</calcChain>
</file>

<file path=xl/sharedStrings.xml><?xml version="1.0" encoding="utf-8"?>
<sst xmlns="http://schemas.openxmlformats.org/spreadsheetml/2006/main" count="185" uniqueCount="145">
  <si>
    <t>Office Premises</t>
  </si>
  <si>
    <t>A1</t>
  </si>
  <si>
    <t>A2</t>
  </si>
  <si>
    <t>A3</t>
  </si>
  <si>
    <t>A4</t>
  </si>
  <si>
    <t>A5</t>
  </si>
  <si>
    <t>Dwellings</t>
  </si>
  <si>
    <t>B1</t>
  </si>
  <si>
    <t>B2</t>
  </si>
  <si>
    <t>B3</t>
  </si>
  <si>
    <t>B4</t>
  </si>
  <si>
    <t>B5</t>
  </si>
  <si>
    <t>Educational Institute</t>
  </si>
  <si>
    <t>C1</t>
  </si>
  <si>
    <t>C2</t>
  </si>
  <si>
    <t>C3</t>
  </si>
  <si>
    <t>C4</t>
  </si>
  <si>
    <t>C5</t>
  </si>
  <si>
    <t>Café/Bakery/Confectionary</t>
  </si>
  <si>
    <t>D1</t>
  </si>
  <si>
    <t>D2</t>
  </si>
  <si>
    <t>D3</t>
  </si>
  <si>
    <t>D4</t>
  </si>
  <si>
    <t>D5</t>
  </si>
  <si>
    <t>Place Of Worship</t>
  </si>
  <si>
    <t>E1</t>
  </si>
  <si>
    <t>E2</t>
  </si>
  <si>
    <t>E3</t>
  </si>
  <si>
    <t>E4</t>
  </si>
  <si>
    <t>E5</t>
  </si>
  <si>
    <t>Petrol/Diesel/CNG Pump</t>
  </si>
  <si>
    <t>F1</t>
  </si>
  <si>
    <t>F2</t>
  </si>
  <si>
    <t>F3</t>
  </si>
  <si>
    <t>F4</t>
  </si>
  <si>
    <t>F5</t>
  </si>
  <si>
    <t>Auditorium/Indoor Stadium/Galaries</t>
  </si>
  <si>
    <t>G1</t>
  </si>
  <si>
    <t>G2</t>
  </si>
  <si>
    <t>G3</t>
  </si>
  <si>
    <t>G4</t>
  </si>
  <si>
    <t>G5</t>
  </si>
  <si>
    <t>MIN Price</t>
  </si>
  <si>
    <t>Given</t>
  </si>
  <si>
    <t>Rate</t>
  </si>
  <si>
    <t xml:space="preserve">SI </t>
  </si>
  <si>
    <t>Plan</t>
  </si>
  <si>
    <t>Occupancy</t>
  </si>
  <si>
    <t>Target SI</t>
  </si>
  <si>
    <t>Target Premium</t>
  </si>
  <si>
    <t>Version :21</t>
  </si>
  <si>
    <t>ICICI Lombard General Insurance Company</t>
  </si>
  <si>
    <t>Standard Fire and Special Perils Proposal</t>
  </si>
  <si>
    <t>Insured Name</t>
  </si>
  <si>
    <t>Roopanjal Piplani</t>
  </si>
  <si>
    <t>Risk Location</t>
  </si>
  <si>
    <t>New Delhi 110007</t>
  </si>
  <si>
    <t>PAN/TAN No</t>
  </si>
  <si>
    <t>Risk Location State</t>
  </si>
  <si>
    <t>Bihar</t>
  </si>
  <si>
    <t>Contact No.</t>
  </si>
  <si>
    <t>Occupancy of Risk</t>
  </si>
  <si>
    <t>Tariff Section</t>
  </si>
  <si>
    <t>Non Industrial</t>
  </si>
  <si>
    <t>Policy Period</t>
  </si>
  <si>
    <t>TO</t>
  </si>
  <si>
    <t>-</t>
  </si>
  <si>
    <t>Quotation Date</t>
  </si>
  <si>
    <t>Quote Valid till</t>
  </si>
  <si>
    <t>Claims ratio for last 5 years</t>
  </si>
  <si>
    <t>No known or reported claims in last 5 years</t>
  </si>
  <si>
    <t>Mandatory Fields For All Occupancy</t>
  </si>
  <si>
    <t>Type of layout</t>
  </si>
  <si>
    <t>Ground floor and above</t>
  </si>
  <si>
    <t>Type of Construction</t>
  </si>
  <si>
    <t>Non-Kutcha</t>
  </si>
  <si>
    <t>Earthquake Zone</t>
  </si>
  <si>
    <t>Number of Floors</t>
  </si>
  <si>
    <t>Terrorism cover opted</t>
  </si>
  <si>
    <t>No</t>
  </si>
  <si>
    <t>Age of the Building</t>
  </si>
  <si>
    <t>5-10 Years</t>
  </si>
  <si>
    <t>Basis of valuation</t>
  </si>
  <si>
    <t>Reinstatement Value</t>
  </si>
  <si>
    <t>Fire Sum Insured for Building including compound wall</t>
  </si>
  <si>
    <t>Sum Insured for Plinth and Foundation</t>
  </si>
  <si>
    <t>Fire Sum Insured for Contents</t>
  </si>
  <si>
    <t>Fire Sum Insured for Stocks</t>
  </si>
  <si>
    <t>Sum Insured for Earthquake</t>
  </si>
  <si>
    <t>Removal of Debris (in excess of 1% of claim amt)</t>
  </si>
  <si>
    <t>Mailing Address</t>
  </si>
  <si>
    <t>Architect and Surveyor fees(in excess of 3%of claim amt)</t>
  </si>
  <si>
    <t>Intermediary Name</t>
  </si>
  <si>
    <t>1234567890</t>
  </si>
  <si>
    <t>Ommission to Insure(Max 5% of Building,Machinery &amp; Accessories SI excluding Stocks)</t>
  </si>
  <si>
    <t>Vertical</t>
  </si>
  <si>
    <t>Basic Premium</t>
  </si>
  <si>
    <t>Add Terrorism premium</t>
  </si>
  <si>
    <t>Add Removal of Debris premium</t>
  </si>
  <si>
    <t>Add Architect and Surveyor fee premium</t>
  </si>
  <si>
    <t>Add Ommission to insure premium</t>
  </si>
  <si>
    <t>Gross Premium</t>
  </si>
  <si>
    <t>Krishi Kalyan Cess</t>
  </si>
  <si>
    <t>Swachh Bharat Cess</t>
  </si>
  <si>
    <t>Add Service Tax</t>
  </si>
  <si>
    <t>Total Premium Payable</t>
  </si>
  <si>
    <t>Terms and Conditions</t>
  </si>
  <si>
    <t xml:space="preserve">1.Earthquake is covered </t>
  </si>
  <si>
    <t>2.Terrorism is excluded</t>
  </si>
  <si>
    <t>3.Designation of property clause</t>
  </si>
  <si>
    <t>4.Basis of Valuation -Reinstatement Value excluding Stocks</t>
  </si>
  <si>
    <t>6.STFI Perils  are covered from the scope of cover</t>
  </si>
  <si>
    <t>7.RSMD perils are covered under the policy</t>
  </si>
  <si>
    <t/>
  </si>
  <si>
    <t>Warrented the building is off RCC construction(Construction Post year 2001)</t>
  </si>
  <si>
    <t>General Exclusions</t>
  </si>
  <si>
    <t xml:space="preserve">10.Deductible :5% of the claim amount subject to a minimum of INR 10,000 on each and every claim </t>
  </si>
  <si>
    <t xml:space="preserve"> </t>
  </si>
  <si>
    <t>Basement exposure is excluded from the scope of cover</t>
  </si>
  <si>
    <t>Loss or damage to gardens,landscaping and trees/shrubs is excluded from the scope of cover</t>
  </si>
  <si>
    <t>Katcha Construction is excluded from the scope of the cover</t>
  </si>
  <si>
    <t>Standard Clauses</t>
  </si>
  <si>
    <t>Policy is subject to Removal of Debris Clause (1% of the claim amount)</t>
  </si>
  <si>
    <t>Policy is subject to Architects, Surveyors and Consulting Engineers Fees (3% of the claim amount)</t>
  </si>
  <si>
    <t>Policy shall stand cancelled ab intio in the event of non-realization of the premium</t>
  </si>
  <si>
    <t>Policy cover valid if the Insured is the individual owner of the house/residential premises</t>
  </si>
  <si>
    <t>Following fixed assets are covered as part of the building Sum Insured, mentioned in the policy:building</t>
  </si>
  <si>
    <t>Following fixed assets are covered as part of the Content Sum Insured , mentioned in the policy:FFF</t>
  </si>
  <si>
    <t>The assets in the policy are hypothicated to following bank/banks:ICICI</t>
  </si>
  <si>
    <t>Declaration By Proposer</t>
  </si>
  <si>
    <t>I/We, the undersigned hereby declare that the above statements and particulars are true and complete and I/We declare and agree that the answer given above shall be held to be promissory and shall be the basis of contract between me/us and the company.</t>
  </si>
  <si>
    <t>Place:</t>
  </si>
  <si>
    <t>Proposer's Signature:</t>
  </si>
  <si>
    <t>Date:</t>
  </si>
  <si>
    <t>END OF QUOTATION (* Service Tax subject to change in Govt notification )</t>
  </si>
  <si>
    <t>Occupancies</t>
  </si>
  <si>
    <t>Place of Worship</t>
  </si>
  <si>
    <t>Petrol/Deisel/CNG Pump</t>
  </si>
  <si>
    <t>Auditorium/Indoor Statdium/Galleries</t>
  </si>
  <si>
    <t>Target Sum Insured</t>
  </si>
  <si>
    <t>Change in SI</t>
  </si>
  <si>
    <t>Change in Premium</t>
  </si>
  <si>
    <t>Non-Industrial</t>
  </si>
  <si>
    <t>mailing address 1</t>
  </si>
  <si>
    <t>mailing address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</si>
</sst>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\ mmm\ yy"/>
    <numFmt numFmtId="165" formatCode="dd\-mmm\-yy;@"/>
    <numFmt numFmtId="166" formatCode="_(* #,##0_);_(* \(#,##0\);_(* \-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Zurich BT"/>
      <family val="2"/>
      <charset val="1"/>
    </font>
    <font>
      <sz val="11"/>
      <name val="Zurich BT"/>
      <family val="2"/>
      <charset val="1"/>
    </font>
    <font>
      <b/>
      <sz val="12"/>
      <name val="Zurich BT"/>
      <family val="2"/>
      <charset val="1"/>
    </font>
    <font>
      <sz val="14"/>
      <name val="Zurich BT"/>
      <family val="2"/>
      <charset val="1"/>
    </font>
    <font>
      <sz val="14"/>
      <name val="Arial"/>
      <family val="2"/>
      <charset val="1"/>
    </font>
    <font>
      <sz val="12"/>
      <name val="Zurich BT"/>
      <family val="2"/>
      <charset val="1"/>
    </font>
    <font>
      <b/>
      <sz val="14"/>
      <name val="Zurich BT"/>
      <family val="2"/>
    </font>
    <font>
      <b/>
      <sz val="14"/>
      <name val="Zurich BT"/>
      <family val="2"/>
      <charset val="1"/>
    </font>
    <font>
      <b/>
      <u/>
      <sz val="14"/>
      <name val="Zurich BT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1">
    <xf numFmtId="0" fontId="0" fillId="0" borderId="0" xfId="0"/>
    <xf numFmtId="0" fontId="2" fillId="2" borderId="1" xfId="0" applyFont="1" applyFill="1" applyBorder="1" applyProtection="1"/>
    <xf numFmtId="0" fontId="3" fillId="2" borderId="2" xfId="0" applyFont="1" applyFill="1" applyBorder="1" applyProtection="1"/>
    <xf numFmtId="0" fontId="3" fillId="2" borderId="4" xfId="0" applyFont="1" applyFill="1" applyBorder="1" applyProtection="1"/>
    <xf numFmtId="0" fontId="3" fillId="2" borderId="0" xfId="0" applyFont="1" applyFill="1" applyBorder="1" applyProtection="1"/>
    <xf numFmtId="0" fontId="3" fillId="2" borderId="5" xfId="0" applyFont="1" applyFill="1" applyBorder="1" applyProtection="1"/>
    <xf numFmtId="0" fontId="2" fillId="2" borderId="4" xfId="0" applyFont="1" applyFill="1" applyBorder="1" applyProtection="1"/>
    <xf numFmtId="0" fontId="0" fillId="0" borderId="0" xfId="0" applyBorder="1"/>
    <xf numFmtId="0" fontId="2" fillId="2" borderId="0" xfId="0" applyFont="1" applyFill="1" applyBorder="1" applyProtection="1"/>
    <xf numFmtId="0" fontId="2" fillId="0" borderId="6" xfId="0" applyFont="1" applyBorder="1" applyAlignment="1" applyProtection="1">
      <alignment vertical="center"/>
    </xf>
    <xf numFmtId="0" fontId="2" fillId="0" borderId="6" xfId="0" applyFont="1" applyBorder="1" applyAlignment="1" applyProtection="1">
      <alignment horizontal="left" vertical="center" wrapText="1"/>
    </xf>
    <xf numFmtId="0" fontId="2" fillId="0" borderId="9" xfId="0" applyFont="1" applyBorder="1" applyAlignment="1" applyProtection="1">
      <alignment horizontal="left" vertical="top"/>
    </xf>
    <xf numFmtId="0" fontId="2" fillId="0" borderId="6" xfId="0" applyFont="1" applyBorder="1" applyProtection="1"/>
    <xf numFmtId="0" fontId="3" fillId="0" borderId="0" xfId="0" applyFont="1" applyBorder="1" applyAlignment="1" applyProtection="1">
      <alignment horizontal="center"/>
    </xf>
    <xf numFmtId="0" fontId="5" fillId="3" borderId="4" xfId="0" applyFont="1" applyFill="1" applyBorder="1" applyProtection="1"/>
    <xf numFmtId="0" fontId="5" fillId="3" borderId="0" xfId="0" applyFont="1" applyFill="1" applyBorder="1" applyProtection="1"/>
    <xf numFmtId="0" fontId="3" fillId="0" borderId="0" xfId="0" applyFont="1" applyBorder="1" applyProtection="1"/>
    <xf numFmtId="0" fontId="3" fillId="0" borderId="5" xfId="0" applyFont="1" applyBorder="1" applyProtection="1"/>
    <xf numFmtId="0" fontId="5" fillId="3" borderId="5" xfId="0" applyFont="1" applyFill="1" applyBorder="1" applyProtection="1"/>
    <xf numFmtId="0" fontId="2" fillId="0" borderId="7" xfId="0" applyFont="1" applyBorder="1" applyAlignment="1" applyProtection="1">
      <alignment horizontal="center" vertical="center" wrapText="1"/>
    </xf>
    <xf numFmtId="166" fontId="5" fillId="0" borderId="7" xfId="1" applyNumberFormat="1" applyFont="1" applyBorder="1" applyAlignment="1" applyProtection="1">
      <alignment horizontal="right" vertical="center"/>
    </xf>
    <xf numFmtId="166" fontId="7" fillId="0" borderId="7" xfId="1" applyNumberFormat="1" applyFont="1" applyBorder="1" applyAlignment="1" applyProtection="1"/>
    <xf numFmtId="0" fontId="8" fillId="3" borderId="7" xfId="0" applyFont="1" applyFill="1" applyBorder="1" applyProtection="1"/>
    <xf numFmtId="0" fontId="3" fillId="0" borderId="4" xfId="0" applyFont="1" applyBorder="1" applyProtection="1"/>
    <xf numFmtId="0" fontId="7" fillId="0" borderId="0" xfId="0" applyFont="1" applyBorder="1" applyProtection="1"/>
    <xf numFmtId="166" fontId="7" fillId="0" borderId="7" xfId="1" applyNumberFormat="1" applyFont="1" applyBorder="1" applyAlignment="1" applyProtection="1">
      <alignment vertical="center"/>
    </xf>
    <xf numFmtId="166" fontId="7" fillId="0" borderId="7" xfId="1" applyNumberFormat="1" applyFont="1" applyBorder="1" applyAlignment="1" applyProtection="1">
      <alignment wrapText="1"/>
    </xf>
    <xf numFmtId="166" fontId="7" fillId="0" borderId="7" xfId="1" applyNumberFormat="1" applyFont="1" applyBorder="1" applyAlignment="1" applyProtection="1">
      <alignment horizontal="right"/>
    </xf>
    <xf numFmtId="0" fontId="5" fillId="3" borderId="0" xfId="0" applyFont="1" applyFill="1" applyBorder="1" applyAlignment="1" applyProtection="1">
      <alignment horizontal="left"/>
    </xf>
    <xf numFmtId="0" fontId="3" fillId="0" borderId="18" xfId="0" applyFont="1" applyBorder="1" applyProtection="1"/>
    <xf numFmtId="0" fontId="3" fillId="0" borderId="19" xfId="0" applyFont="1" applyBorder="1" applyProtection="1"/>
    <xf numFmtId="0" fontId="3" fillId="0" borderId="20" xfId="0" applyFont="1" applyBorder="1" applyProtection="1"/>
    <xf numFmtId="0" fontId="5" fillId="3" borderId="18" xfId="0" applyFont="1" applyFill="1" applyBorder="1" applyAlignment="1" applyProtection="1">
      <alignment horizontal="left"/>
    </xf>
    <xf numFmtId="0" fontId="5" fillId="3" borderId="19" xfId="0" applyFont="1" applyFill="1" applyBorder="1" applyAlignment="1" applyProtection="1">
      <alignment horizontal="left"/>
    </xf>
    <xf numFmtId="0" fontId="5" fillId="3" borderId="19" xfId="0" applyFont="1" applyFill="1" applyBorder="1" applyProtection="1"/>
    <xf numFmtId="0" fontId="5" fillId="3" borderId="20" xfId="0" applyFont="1" applyFill="1" applyBorder="1" applyProtection="1"/>
    <xf numFmtId="0" fontId="5" fillId="3" borderId="1" xfId="0" applyFont="1" applyFill="1" applyBorder="1" applyProtection="1"/>
    <xf numFmtId="0" fontId="5" fillId="3" borderId="2" xfId="0" applyFont="1" applyFill="1" applyBorder="1" applyProtection="1"/>
    <xf numFmtId="0" fontId="3" fillId="0" borderId="2" xfId="0" applyFont="1" applyBorder="1" applyProtection="1"/>
    <xf numFmtId="0" fontId="10" fillId="3" borderId="2" xfId="0" applyFont="1" applyFill="1" applyBorder="1" applyAlignment="1" applyProtection="1"/>
    <xf numFmtId="0" fontId="3" fillId="0" borderId="2" xfId="0" applyFont="1" applyBorder="1" applyAlignment="1" applyProtection="1">
      <alignment wrapText="1"/>
    </xf>
    <xf numFmtId="0" fontId="5" fillId="3" borderId="3" xfId="0" applyFont="1" applyFill="1" applyBorder="1" applyProtection="1"/>
    <xf numFmtId="0" fontId="5" fillId="3" borderId="4" xfId="0" applyFont="1" applyFill="1" applyBorder="1" applyAlignment="1" applyProtection="1">
      <alignment horizontal="left" vertical="center" wrapText="1"/>
    </xf>
    <xf numFmtId="0" fontId="5" fillId="3" borderId="0" xfId="0" applyFont="1" applyFill="1" applyBorder="1" applyAlignment="1" applyProtection="1">
      <alignment horizontal="left" vertical="center" wrapText="1"/>
    </xf>
    <xf numFmtId="0" fontId="5" fillId="3" borderId="5" xfId="0" applyFont="1" applyFill="1" applyBorder="1" applyAlignment="1" applyProtection="1">
      <alignment horizontal="left" vertical="center" wrapText="1"/>
    </xf>
    <xf numFmtId="0" fontId="5" fillId="3" borderId="0" xfId="0" applyFont="1" applyFill="1" applyBorder="1" applyAlignment="1" applyProtection="1"/>
    <xf numFmtId="0" fontId="5" fillId="3" borderId="4" xfId="0" applyFont="1" applyFill="1" applyBorder="1" applyAlignment="1" applyProtection="1">
      <alignment horizontal="left"/>
    </xf>
    <xf numFmtId="0" fontId="0" fillId="0" borderId="7" xfId="0" applyBorder="1"/>
    <xf numFmtId="0" fontId="0" fillId="0" borderId="24" xfId="0" applyBorder="1"/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0" borderId="28" xfId="0" applyBorder="1"/>
    <xf numFmtId="0" fontId="0" fillId="0" borderId="6" xfId="0" applyBorder="1"/>
    <xf numFmtId="0" fontId="0" fillId="0" borderId="30" xfId="0" applyBorder="1"/>
    <xf numFmtId="0" fontId="0" fillId="0" borderId="31" xfId="0" applyBorder="1"/>
    <xf numFmtId="1" fontId="0" fillId="0" borderId="24" xfId="0" applyNumberFormat="1" applyBorder="1"/>
    <xf numFmtId="1" fontId="0" fillId="0" borderId="7" xfId="0" applyNumberFormat="1" applyBorder="1"/>
    <xf numFmtId="1" fontId="0" fillId="0" borderId="31" xfId="0" applyNumberFormat="1" applyBorder="1"/>
    <xf numFmtId="1" fontId="0" fillId="0" borderId="29" xfId="0" applyNumberFormat="1" applyBorder="1"/>
    <xf numFmtId="43" fontId="5" fillId="3" borderId="0" xfId="0" applyNumberFormat="1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7" xfId="0" applyFont="1" applyBorder="1" applyAlignment="1" applyProtection="1">
      <alignment horizontal="left" vertical="top" wrapText="1"/>
    </xf>
    <xf numFmtId="0" fontId="3" fillId="0" borderId="7" xfId="0" applyFont="1" applyBorder="1" applyAlignment="1" applyProtection="1">
      <alignment horizontal="left" vertical="center" wrapText="1"/>
    </xf>
    <xf numFmtId="0" fontId="3" fillId="4" borderId="8" xfId="0" applyFont="1" applyFill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9" fillId="2" borderId="0" xfId="0" applyFont="1" applyFill="1" applyBorder="1" applyAlignment="1" applyProtection="1">
      <alignment horizontal="center"/>
    </xf>
    <xf numFmtId="164" fontId="3" fillId="0" borderId="7" xfId="0" applyNumberFormat="1" applyFont="1" applyBorder="1" applyAlignment="1" applyProtection="1">
      <alignment horizontal="center"/>
    </xf>
    <xf numFmtId="165" fontId="3" fillId="0" borderId="7" xfId="0" applyNumberFormat="1" applyFont="1" applyBorder="1" applyAlignment="1" applyProtection="1">
      <alignment horizontal="center"/>
    </xf>
    <xf numFmtId="165" fontId="3" fillId="0" borderId="8" xfId="0" applyNumberFormat="1" applyFont="1" applyBorder="1" applyAlignment="1" applyProtection="1">
      <alignment horizontal="center"/>
    </xf>
    <xf numFmtId="0" fontId="3" fillId="4" borderId="10" xfId="0" applyFont="1" applyFill="1" applyBorder="1" applyAlignment="1" applyProtection="1">
      <alignment horizontal="left" vertical="top" wrapText="1"/>
    </xf>
    <xf numFmtId="0" fontId="3" fillId="0" borderId="8" xfId="0" applyFont="1" applyBorder="1" applyAlignment="1" applyProtection="1">
      <alignment horizontal="center" wrapText="1"/>
    </xf>
    <xf numFmtId="0" fontId="2" fillId="0" borderId="7" xfId="0" applyFont="1" applyBorder="1" applyAlignment="1" applyProtection="1">
      <alignment horizontal="center" vertical="center" wrapText="1"/>
    </xf>
    <xf numFmtId="0" fontId="3" fillId="0" borderId="6" xfId="0" applyFont="1" applyBorder="1" applyAlignment="1" applyProtection="1">
      <alignment horizontal="left"/>
    </xf>
    <xf numFmtId="0" fontId="3" fillId="0" borderId="7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left"/>
    </xf>
    <xf numFmtId="0" fontId="2" fillId="0" borderId="6" xfId="0" applyFont="1" applyBorder="1" applyAlignment="1" applyProtection="1">
      <alignment horizontal="left" vertical="center" wrapText="1"/>
    </xf>
    <xf numFmtId="0" fontId="2" fillId="0" borderId="6" xfId="0" applyFont="1" applyBorder="1" applyAlignment="1" applyProtection="1">
      <alignment horizontal="center" vertical="center" wrapText="1" shrinkToFit="1"/>
    </xf>
    <xf numFmtId="0" fontId="2" fillId="0" borderId="7" xfId="0" applyFont="1" applyBorder="1" applyAlignment="1" applyProtection="1">
      <alignment horizontal="center" vertical="center" wrapText="1" shrinkToFit="1"/>
    </xf>
    <xf numFmtId="0" fontId="2" fillId="0" borderId="6" xfId="0" applyFont="1" applyBorder="1" applyAlignment="1" applyProtection="1">
      <alignment horizontal="left" wrapText="1"/>
    </xf>
    <xf numFmtId="0" fontId="5" fillId="3" borderId="7" xfId="0" applyFont="1" applyFill="1" applyBorder="1" applyAlignment="1" applyProtection="1">
      <alignment horizontal="center"/>
    </xf>
    <xf numFmtId="0" fontId="5" fillId="3" borderId="8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 wrapText="1" shrinkToFit="1"/>
    </xf>
    <xf numFmtId="166" fontId="6" fillId="0" borderId="6" xfId="1" applyNumberFormat="1" applyFont="1" applyBorder="1" applyAlignment="1" applyProtection="1">
      <alignment horizontal="center" vertical="center"/>
    </xf>
    <xf numFmtId="166" fontId="5" fillId="0" borderId="7" xfId="1" applyNumberFormat="1" applyFont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left" vertical="top" wrapText="1"/>
    </xf>
    <xf numFmtId="0" fontId="5" fillId="3" borderId="11" xfId="0" applyFont="1" applyFill="1" applyBorder="1" applyAlignment="1" applyProtection="1">
      <alignment horizontal="center"/>
    </xf>
    <xf numFmtId="0" fontId="5" fillId="3" borderId="12" xfId="0" applyFont="1" applyFill="1" applyBorder="1" applyAlignment="1" applyProtection="1">
      <alignment horizontal="center"/>
    </xf>
    <xf numFmtId="0" fontId="5" fillId="3" borderId="13" xfId="0" applyFont="1" applyFill="1" applyBorder="1" applyAlignment="1" applyProtection="1">
      <alignment horizontal="center"/>
    </xf>
    <xf numFmtId="49" fontId="5" fillId="3" borderId="7" xfId="0" applyNumberFormat="1" applyFont="1" applyFill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 vertical="center" wrapText="1" shrinkToFit="1"/>
    </xf>
    <xf numFmtId="0" fontId="2" fillId="0" borderId="12" xfId="0" applyFont="1" applyBorder="1" applyAlignment="1" applyProtection="1">
      <alignment horizontal="center" vertical="center" wrapText="1" shrinkToFit="1"/>
    </xf>
    <xf numFmtId="0" fontId="2" fillId="0" borderId="23" xfId="0" applyFont="1" applyBorder="1" applyAlignment="1" applyProtection="1">
      <alignment horizontal="center" vertical="center" wrapText="1" shrinkToFit="1"/>
    </xf>
    <xf numFmtId="166" fontId="5" fillId="0" borderId="11" xfId="1" applyNumberFormat="1" applyFont="1" applyBorder="1" applyAlignment="1" applyProtection="1">
      <alignment horizontal="center" vertical="center"/>
    </xf>
    <xf numFmtId="166" fontId="5" fillId="0" borderId="12" xfId="1" applyNumberFormat="1" applyFont="1" applyBorder="1" applyAlignment="1" applyProtection="1">
      <alignment horizontal="center" vertical="center"/>
    </xf>
    <xf numFmtId="166" fontId="5" fillId="0" borderId="23" xfId="1" applyNumberFormat="1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left" vertical="center" wrapText="1"/>
    </xf>
    <xf numFmtId="0" fontId="3" fillId="0" borderId="16" xfId="0" applyFont="1" applyBorder="1" applyAlignment="1" applyProtection="1">
      <alignment horizontal="left"/>
    </xf>
    <xf numFmtId="0" fontId="9" fillId="0" borderId="14" xfId="0" applyFont="1" applyBorder="1" applyAlignment="1" applyProtection="1">
      <alignment horizontal="left"/>
    </xf>
    <xf numFmtId="0" fontId="3" fillId="0" borderId="15" xfId="0" applyFont="1" applyBorder="1" applyAlignment="1" applyProtection="1">
      <alignment horizontal="left"/>
    </xf>
    <xf numFmtId="0" fontId="3" fillId="0" borderId="17" xfId="0" applyFont="1" applyBorder="1" applyAlignment="1" applyProtection="1">
      <alignment horizontal="left"/>
    </xf>
    <xf numFmtId="0" fontId="5" fillId="3" borderId="22" xfId="0" applyFont="1" applyFill="1" applyBorder="1" applyAlignment="1" applyProtection="1">
      <alignment horizontal="left" vertical="center" wrapText="1"/>
    </xf>
    <xf numFmtId="0" fontId="5" fillId="3" borderId="4" xfId="0" applyFont="1" applyFill="1" applyBorder="1" applyAlignment="1" applyProtection="1">
      <alignment horizontal="left"/>
    </xf>
    <xf numFmtId="0" fontId="4" fillId="0" borderId="14" xfId="0" applyFont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/>
    </xf>
    <xf numFmtId="0" fontId="3" fillId="0" borderId="16" xfId="0" applyFont="1" applyBorder="1" applyAlignment="1" applyProtection="1">
      <alignment horizontal="left" wrapText="1"/>
    </xf>
    <xf numFmtId="0" fontId="3" fillId="0" borderId="21" xfId="0" applyFont="1" applyBorder="1" applyAlignment="1" applyProtection="1">
      <alignment horizontal="left" wrapText="1"/>
    </xf>
    <xf numFmtId="0" fontId="3" fillId="0" borderId="12" xfId="0" applyFont="1" applyBorder="1" applyAlignment="1" applyProtection="1">
      <alignment horizontal="left" wrapText="1"/>
    </xf>
    <xf numFmtId="0" fontId="3" fillId="0" borderId="13" xfId="0" applyFont="1" applyBorder="1" applyAlignment="1" applyProtection="1">
      <alignment horizontal="left" wrapText="1"/>
    </xf>
    <xf numFmtId="0" fontId="3" fillId="0" borderId="16" xfId="0" applyFont="1" applyBorder="1" applyAlignment="1" applyProtection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295275</xdr:colOff>
      <xdr:row>4</xdr:row>
      <xdr:rowOff>114299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7050" cy="92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36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topLeftCell="B17" workbookViewId="0">
      <selection activeCell="K3" sqref="K3:K37"/>
    </sheetView>
  </sheetViews>
  <sheetFormatPr defaultRowHeight="15" x14ac:dyDescent="0.25"/>
  <cols>
    <col min="2" max="3" width="34.42578125" bestFit="1" customWidth="1"/>
    <col min="6" max="6" width="11.28515625" customWidth="1"/>
    <col min="7" max="7" width="11.5703125" bestFit="1" customWidth="1"/>
    <col min="8" max="8" width="8.5703125" bestFit="1" customWidth="1"/>
    <col min="9" max="9" width="15.28515625" bestFit="1" customWidth="1"/>
    <col min="10" max="10" width="11.7109375" bestFit="1" customWidth="1"/>
    <col min="11" max="11" width="18.5703125" bestFit="1" customWidth="1"/>
    <col min="13" max="13" width="11" bestFit="1" customWidth="1"/>
    <col min="14" max="14" width="35.85546875" bestFit="1" customWidth="1"/>
  </cols>
  <sheetData>
    <row r="1" spans="2:14" ht="15.75" thickBot="1" x14ac:dyDescent="0.3"/>
    <row r="2" spans="2:14" ht="15.75" thickBot="1" x14ac:dyDescent="0.3">
      <c r="B2" s="49" t="s">
        <v>46</v>
      </c>
      <c r="C2" s="50" t="s">
        <v>47</v>
      </c>
      <c r="D2" s="50" t="s">
        <v>45</v>
      </c>
      <c r="E2" s="50" t="s">
        <v>44</v>
      </c>
      <c r="F2" s="50" t="s">
        <v>42</v>
      </c>
      <c r="G2" s="50" t="s">
        <v>43</v>
      </c>
      <c r="H2" s="50" t="s">
        <v>48</v>
      </c>
      <c r="I2" s="50" t="s">
        <v>49</v>
      </c>
      <c r="J2" s="50" t="s">
        <v>140</v>
      </c>
      <c r="K2" s="51" t="s">
        <v>141</v>
      </c>
      <c r="N2" t="s">
        <v>135</v>
      </c>
    </row>
    <row r="3" spans="2:14" x14ac:dyDescent="0.25">
      <c r="B3" s="52" t="s">
        <v>1</v>
      </c>
      <c r="C3" s="48" t="s">
        <v>0</v>
      </c>
      <c r="D3" s="48">
        <v>1500000</v>
      </c>
      <c r="E3" s="48">
        <v>0.64</v>
      </c>
      <c r="F3" s="48">
        <f t="shared" ref="F3:F37" si="0">D3*E3/1000</f>
        <v>960</v>
      </c>
      <c r="G3" s="56">
        <v>1500</v>
      </c>
      <c r="H3" s="48">
        <f>'Quote Sheet'!$XFB$2</f>
        <v>2750000</v>
      </c>
      <c r="I3" s="48">
        <f>'Quote Sheet'!$XFB$3</f>
        <v>0</v>
      </c>
      <c r="J3" s="48">
        <f>H3-D3</f>
        <v>1250000</v>
      </c>
      <c r="K3" s="59">
        <f>IF(J3&lt;0,G3,((H3)*E3)/1000)</f>
        <v>1760</v>
      </c>
      <c r="L3">
        <f>100/115</f>
        <v>0.86956521739130432</v>
      </c>
      <c r="N3" t="s">
        <v>0</v>
      </c>
    </row>
    <row r="4" spans="2:14" x14ac:dyDescent="0.25">
      <c r="B4" s="53" t="s">
        <v>2</v>
      </c>
      <c r="C4" s="47" t="s">
        <v>0</v>
      </c>
      <c r="D4" s="47">
        <v>2500000</v>
      </c>
      <c r="E4" s="47">
        <v>0.64</v>
      </c>
      <c r="F4" s="47">
        <f t="shared" si="0"/>
        <v>1600</v>
      </c>
      <c r="G4" s="57">
        <v>2500</v>
      </c>
      <c r="H4" s="47">
        <f>'Quote Sheet'!$XFB$2</f>
        <v>2750000</v>
      </c>
      <c r="I4" s="47">
        <f>'Quote Sheet'!$XFB$3</f>
        <v>0</v>
      </c>
      <c r="J4" s="47">
        <f t="shared" ref="J4:J37" si="1">H4-D4</f>
        <v>250000</v>
      </c>
      <c r="K4" s="59">
        <f t="shared" ref="K4:K37" si="2">IF(J4&lt;0,G4,((H4)*E4)/1000)</f>
        <v>1760</v>
      </c>
      <c r="N4" t="s">
        <v>6</v>
      </c>
    </row>
    <row r="5" spans="2:14" x14ac:dyDescent="0.25">
      <c r="B5" s="53" t="s">
        <v>3</v>
      </c>
      <c r="C5" s="47" t="s">
        <v>0</v>
      </c>
      <c r="D5" s="47">
        <v>3500000</v>
      </c>
      <c r="E5" s="47">
        <v>0.64</v>
      </c>
      <c r="F5" s="47">
        <f t="shared" si="0"/>
        <v>2240</v>
      </c>
      <c r="G5" s="57">
        <v>3500</v>
      </c>
      <c r="H5" s="47">
        <f>'Quote Sheet'!$XFB$2</f>
        <v>2750000</v>
      </c>
      <c r="I5" s="47">
        <f>'Quote Sheet'!$XFB$3</f>
        <v>0</v>
      </c>
      <c r="J5" s="47">
        <f t="shared" si="1"/>
        <v>-750000</v>
      </c>
      <c r="K5" s="59">
        <f t="shared" si="2"/>
        <v>3500</v>
      </c>
      <c r="N5" t="s">
        <v>12</v>
      </c>
    </row>
    <row r="6" spans="2:14" x14ac:dyDescent="0.25">
      <c r="B6" s="53" t="s">
        <v>4</v>
      </c>
      <c r="C6" s="47" t="s">
        <v>0</v>
      </c>
      <c r="D6" s="47">
        <v>5000000</v>
      </c>
      <c r="E6" s="47">
        <v>0.64</v>
      </c>
      <c r="F6" s="47">
        <f t="shared" si="0"/>
        <v>3200</v>
      </c>
      <c r="G6" s="57">
        <v>5000</v>
      </c>
      <c r="H6" s="47">
        <f>'Quote Sheet'!$XFB$2</f>
        <v>2750000</v>
      </c>
      <c r="I6" s="47">
        <f>'Quote Sheet'!$XFB$3</f>
        <v>0</v>
      </c>
      <c r="J6" s="47">
        <f t="shared" si="1"/>
        <v>-2250000</v>
      </c>
      <c r="K6" s="59">
        <f t="shared" si="2"/>
        <v>5000</v>
      </c>
      <c r="N6" t="s">
        <v>18</v>
      </c>
    </row>
    <row r="7" spans="2:14" x14ac:dyDescent="0.25">
      <c r="B7" s="53" t="s">
        <v>5</v>
      </c>
      <c r="C7" s="47" t="s">
        <v>0</v>
      </c>
      <c r="D7" s="47">
        <v>7500000</v>
      </c>
      <c r="E7" s="47">
        <v>0.64</v>
      </c>
      <c r="F7" s="47">
        <f t="shared" si="0"/>
        <v>4800</v>
      </c>
      <c r="G7" s="57">
        <v>7673.913043478261</v>
      </c>
      <c r="H7" s="47">
        <f>'Quote Sheet'!$XFB$2</f>
        <v>2750000</v>
      </c>
      <c r="I7" s="47">
        <f>'Quote Sheet'!$XFB$3</f>
        <v>0</v>
      </c>
      <c r="J7" s="47">
        <f t="shared" si="1"/>
        <v>-4750000</v>
      </c>
      <c r="K7" s="59">
        <f t="shared" si="2"/>
        <v>7673.913043478261</v>
      </c>
      <c r="N7" t="s">
        <v>136</v>
      </c>
    </row>
    <row r="8" spans="2:14" x14ac:dyDescent="0.25">
      <c r="B8" s="53" t="s">
        <v>7</v>
      </c>
      <c r="C8" s="47" t="s">
        <v>6</v>
      </c>
      <c r="D8" s="47">
        <v>1500000</v>
      </c>
      <c r="E8" s="47">
        <v>0.64</v>
      </c>
      <c r="F8" s="47">
        <f t="shared" si="0"/>
        <v>960</v>
      </c>
      <c r="G8" s="57">
        <v>834.78260869565213</v>
      </c>
      <c r="H8" s="47">
        <f>'Quote Sheet'!$XFB$2</f>
        <v>2750000</v>
      </c>
      <c r="I8" s="47">
        <f>'Quote Sheet'!$XFB$3</f>
        <v>0</v>
      </c>
      <c r="J8" s="47">
        <f t="shared" si="1"/>
        <v>1250000</v>
      </c>
      <c r="K8" s="59">
        <f t="shared" si="2"/>
        <v>1760</v>
      </c>
      <c r="N8" t="s">
        <v>137</v>
      </c>
    </row>
    <row r="9" spans="2:14" x14ac:dyDescent="0.25">
      <c r="B9" s="53" t="s">
        <v>8</v>
      </c>
      <c r="C9" s="47" t="s">
        <v>6</v>
      </c>
      <c r="D9" s="47">
        <v>2500000</v>
      </c>
      <c r="E9" s="47">
        <v>0.64</v>
      </c>
      <c r="F9" s="47">
        <f t="shared" si="0"/>
        <v>1600</v>
      </c>
      <c r="G9" s="57">
        <v>1391.304347826087</v>
      </c>
      <c r="H9" s="47">
        <f>'Quote Sheet'!$XFB$2</f>
        <v>2750000</v>
      </c>
      <c r="I9" s="47">
        <f>'Quote Sheet'!$XFB$3</f>
        <v>0</v>
      </c>
      <c r="J9" s="47">
        <f t="shared" si="1"/>
        <v>250000</v>
      </c>
      <c r="K9" s="59">
        <f t="shared" si="2"/>
        <v>1760</v>
      </c>
      <c r="N9" t="s">
        <v>138</v>
      </c>
    </row>
    <row r="10" spans="2:14" x14ac:dyDescent="0.25">
      <c r="B10" s="53" t="s">
        <v>9</v>
      </c>
      <c r="C10" s="47" t="s">
        <v>6</v>
      </c>
      <c r="D10" s="47">
        <v>3500000</v>
      </c>
      <c r="E10" s="47">
        <v>0.64</v>
      </c>
      <c r="F10" s="47">
        <f t="shared" si="0"/>
        <v>2240</v>
      </c>
      <c r="G10" s="57">
        <v>1947.8260869565217</v>
      </c>
      <c r="H10" s="47">
        <f>'Quote Sheet'!$XFB$2</f>
        <v>2750000</v>
      </c>
      <c r="I10" s="47">
        <f>'Quote Sheet'!$XFB$3</f>
        <v>0</v>
      </c>
      <c r="J10" s="47">
        <f t="shared" si="1"/>
        <v>-750000</v>
      </c>
      <c r="K10" s="59">
        <f t="shared" si="2"/>
        <v>1947.8260869565217</v>
      </c>
    </row>
    <row r="11" spans="2:14" x14ac:dyDescent="0.25">
      <c r="B11" s="53" t="s">
        <v>10</v>
      </c>
      <c r="C11" s="47" t="s">
        <v>6</v>
      </c>
      <c r="D11" s="47">
        <v>5000000</v>
      </c>
      <c r="E11" s="47">
        <v>0.64</v>
      </c>
      <c r="F11" s="47">
        <f t="shared" si="0"/>
        <v>3200</v>
      </c>
      <c r="G11" s="57">
        <v>2782.608695652174</v>
      </c>
      <c r="H11" s="47">
        <f>'Quote Sheet'!$XFB$2</f>
        <v>2750000</v>
      </c>
      <c r="I11" s="47">
        <f>'Quote Sheet'!$XFB$3</f>
        <v>0</v>
      </c>
      <c r="J11" s="47">
        <f t="shared" si="1"/>
        <v>-2250000</v>
      </c>
      <c r="K11" s="59">
        <f t="shared" si="2"/>
        <v>2782.608695652174</v>
      </c>
    </row>
    <row r="12" spans="2:14" x14ac:dyDescent="0.25">
      <c r="B12" s="53" t="s">
        <v>11</v>
      </c>
      <c r="C12" s="47" t="s">
        <v>6</v>
      </c>
      <c r="D12" s="47">
        <v>7500000</v>
      </c>
      <c r="E12" s="47">
        <v>0.64</v>
      </c>
      <c r="F12" s="47">
        <f t="shared" si="0"/>
        <v>4800</v>
      </c>
      <c r="G12" s="57">
        <v>4173.913043478261</v>
      </c>
      <c r="H12" s="47">
        <f>'Quote Sheet'!$XFB$2</f>
        <v>2750000</v>
      </c>
      <c r="I12" s="47">
        <f>'Quote Sheet'!$XFB$3</f>
        <v>0</v>
      </c>
      <c r="J12" s="47">
        <f t="shared" si="1"/>
        <v>-4750000</v>
      </c>
      <c r="K12" s="59">
        <f t="shared" si="2"/>
        <v>4173.913043478261</v>
      </c>
    </row>
    <row r="13" spans="2:14" x14ac:dyDescent="0.25">
      <c r="B13" s="53" t="s">
        <v>13</v>
      </c>
      <c r="C13" s="47" t="s">
        <v>12</v>
      </c>
      <c r="D13" s="47">
        <v>1500000</v>
      </c>
      <c r="E13" s="47">
        <v>0.74</v>
      </c>
      <c r="F13" s="47">
        <f t="shared" si="0"/>
        <v>1110</v>
      </c>
      <c r="G13" s="57">
        <v>965.21739130434776</v>
      </c>
      <c r="H13" s="47">
        <f>'Quote Sheet'!$XFB$2</f>
        <v>2750000</v>
      </c>
      <c r="I13" s="47">
        <f>'Quote Sheet'!$XFB$3</f>
        <v>0</v>
      </c>
      <c r="J13" s="47">
        <f t="shared" si="1"/>
        <v>1250000</v>
      </c>
      <c r="K13" s="59">
        <f t="shared" si="2"/>
        <v>2035</v>
      </c>
    </row>
    <row r="14" spans="2:14" x14ac:dyDescent="0.25">
      <c r="B14" s="53" t="s">
        <v>14</v>
      </c>
      <c r="C14" s="47" t="s">
        <v>12</v>
      </c>
      <c r="D14" s="47">
        <v>2500000</v>
      </c>
      <c r="E14" s="47">
        <v>0.74</v>
      </c>
      <c r="F14" s="47">
        <f t="shared" si="0"/>
        <v>1850</v>
      </c>
      <c r="G14" s="57">
        <v>1608.695652173913</v>
      </c>
      <c r="H14" s="47">
        <f>'Quote Sheet'!$XFB$2</f>
        <v>2750000</v>
      </c>
      <c r="I14" s="47">
        <f>'Quote Sheet'!$XFB$3</f>
        <v>0</v>
      </c>
      <c r="J14" s="47">
        <f t="shared" si="1"/>
        <v>250000</v>
      </c>
      <c r="K14" s="59">
        <f t="shared" si="2"/>
        <v>2035</v>
      </c>
    </row>
    <row r="15" spans="2:14" x14ac:dyDescent="0.25">
      <c r="B15" s="53" t="s">
        <v>15</v>
      </c>
      <c r="C15" s="47" t="s">
        <v>12</v>
      </c>
      <c r="D15" s="47">
        <v>3500000</v>
      </c>
      <c r="E15" s="47">
        <v>0.74</v>
      </c>
      <c r="F15" s="47">
        <f t="shared" si="0"/>
        <v>2590</v>
      </c>
      <c r="G15" s="57">
        <v>2252.173913043478</v>
      </c>
      <c r="H15" s="47">
        <f>'Quote Sheet'!$XFB$2</f>
        <v>2750000</v>
      </c>
      <c r="I15" s="47">
        <f>'Quote Sheet'!$XFB$3</f>
        <v>0</v>
      </c>
      <c r="J15" s="47">
        <f t="shared" si="1"/>
        <v>-750000</v>
      </c>
      <c r="K15" s="59">
        <f t="shared" si="2"/>
        <v>2252.173913043478</v>
      </c>
    </row>
    <row r="16" spans="2:14" x14ac:dyDescent="0.25">
      <c r="B16" s="53" t="s">
        <v>16</v>
      </c>
      <c r="C16" s="47" t="s">
        <v>12</v>
      </c>
      <c r="D16" s="47">
        <v>5000000</v>
      </c>
      <c r="E16" s="47">
        <v>0.74</v>
      </c>
      <c r="F16" s="47">
        <f t="shared" si="0"/>
        <v>3700</v>
      </c>
      <c r="G16" s="57">
        <v>3217.391304347826</v>
      </c>
      <c r="H16" s="47">
        <f>'Quote Sheet'!$XFB$2</f>
        <v>2750000</v>
      </c>
      <c r="I16" s="47">
        <f>'Quote Sheet'!$XFB$3</f>
        <v>0</v>
      </c>
      <c r="J16" s="47">
        <f t="shared" si="1"/>
        <v>-2250000</v>
      </c>
      <c r="K16" s="59">
        <f t="shared" si="2"/>
        <v>3217.391304347826</v>
      </c>
    </row>
    <row r="17" spans="2:11" x14ac:dyDescent="0.25">
      <c r="B17" s="53" t="s">
        <v>17</v>
      </c>
      <c r="C17" s="47" t="s">
        <v>12</v>
      </c>
      <c r="D17" s="47">
        <v>7500000</v>
      </c>
      <c r="E17" s="47">
        <v>0.74</v>
      </c>
      <c r="F17" s="47">
        <f t="shared" si="0"/>
        <v>5550</v>
      </c>
      <c r="G17" s="57">
        <v>4826.086956521739</v>
      </c>
      <c r="H17" s="47">
        <f>'Quote Sheet'!$XFB$2</f>
        <v>2750000</v>
      </c>
      <c r="I17" s="47">
        <f>'Quote Sheet'!$XFB$3</f>
        <v>0</v>
      </c>
      <c r="J17" s="47">
        <f t="shared" si="1"/>
        <v>-4750000</v>
      </c>
      <c r="K17" s="59">
        <f t="shared" si="2"/>
        <v>4826.086956521739</v>
      </c>
    </row>
    <row r="18" spans="2:11" x14ac:dyDescent="0.25">
      <c r="B18" s="53" t="s">
        <v>19</v>
      </c>
      <c r="C18" s="47" t="s">
        <v>18</v>
      </c>
      <c r="D18" s="47">
        <v>1500000</v>
      </c>
      <c r="E18" s="47">
        <v>1.94</v>
      </c>
      <c r="F18" s="47">
        <f t="shared" si="0"/>
        <v>2910</v>
      </c>
      <c r="G18" s="57">
        <v>2530.4347826086955</v>
      </c>
      <c r="H18" s="47">
        <f>'Quote Sheet'!$XFB$2</f>
        <v>2750000</v>
      </c>
      <c r="I18" s="47">
        <f>'Quote Sheet'!$XFB$3</f>
        <v>0</v>
      </c>
      <c r="J18" s="47">
        <f t="shared" si="1"/>
        <v>1250000</v>
      </c>
      <c r="K18" s="59">
        <f t="shared" si="2"/>
        <v>5335</v>
      </c>
    </row>
    <row r="19" spans="2:11" x14ac:dyDescent="0.25">
      <c r="B19" s="53" t="s">
        <v>20</v>
      </c>
      <c r="C19" s="47" t="s">
        <v>18</v>
      </c>
      <c r="D19" s="47">
        <v>2500000</v>
      </c>
      <c r="E19" s="47">
        <v>1.94</v>
      </c>
      <c r="F19" s="47">
        <f t="shared" si="0"/>
        <v>4850</v>
      </c>
      <c r="G19" s="57">
        <v>4217.391304347826</v>
      </c>
      <c r="H19" s="47">
        <f>'Quote Sheet'!$XFB$2</f>
        <v>2750000</v>
      </c>
      <c r="I19" s="47">
        <f>'Quote Sheet'!$XFB$3</f>
        <v>0</v>
      </c>
      <c r="J19" s="47">
        <f t="shared" si="1"/>
        <v>250000</v>
      </c>
      <c r="K19" s="59">
        <f t="shared" si="2"/>
        <v>5335</v>
      </c>
    </row>
    <row r="20" spans="2:11" x14ac:dyDescent="0.25">
      <c r="B20" s="53" t="s">
        <v>21</v>
      </c>
      <c r="C20" s="47" t="s">
        <v>18</v>
      </c>
      <c r="D20" s="47">
        <v>3500000</v>
      </c>
      <c r="E20" s="47">
        <v>1.94</v>
      </c>
      <c r="F20" s="47">
        <f t="shared" si="0"/>
        <v>6790</v>
      </c>
      <c r="G20" s="57">
        <v>5904.347826086956</v>
      </c>
      <c r="H20" s="47">
        <f>'Quote Sheet'!$XFB$2</f>
        <v>2750000</v>
      </c>
      <c r="I20" s="47">
        <f>'Quote Sheet'!$XFB$3</f>
        <v>0</v>
      </c>
      <c r="J20" s="47">
        <f t="shared" si="1"/>
        <v>-750000</v>
      </c>
      <c r="K20" s="59">
        <f t="shared" si="2"/>
        <v>5904.347826086956</v>
      </c>
    </row>
    <row r="21" spans="2:11" x14ac:dyDescent="0.25">
      <c r="B21" s="53" t="s">
        <v>22</v>
      </c>
      <c r="C21" s="47" t="s">
        <v>18</v>
      </c>
      <c r="D21" s="47">
        <v>5000000</v>
      </c>
      <c r="E21" s="47">
        <v>1.94</v>
      </c>
      <c r="F21" s="47">
        <f t="shared" si="0"/>
        <v>9700</v>
      </c>
      <c r="G21" s="57">
        <v>8434.782608695652</v>
      </c>
      <c r="H21" s="47">
        <f>'Quote Sheet'!$XFB$2</f>
        <v>2750000</v>
      </c>
      <c r="I21" s="47">
        <f>'Quote Sheet'!$XFB$3</f>
        <v>0</v>
      </c>
      <c r="J21" s="47">
        <f t="shared" si="1"/>
        <v>-2250000</v>
      </c>
      <c r="K21" s="59">
        <f t="shared" si="2"/>
        <v>8434.782608695652</v>
      </c>
    </row>
    <row r="22" spans="2:11" x14ac:dyDescent="0.25">
      <c r="B22" s="53" t="s">
        <v>23</v>
      </c>
      <c r="C22" s="47" t="s">
        <v>18</v>
      </c>
      <c r="D22" s="47">
        <v>7500000</v>
      </c>
      <c r="E22" s="47">
        <v>1.94</v>
      </c>
      <c r="F22" s="47">
        <f t="shared" si="0"/>
        <v>14550</v>
      </c>
      <c r="G22" s="57">
        <v>12652.173913043478</v>
      </c>
      <c r="H22" s="47">
        <f>'Quote Sheet'!$XFB$2</f>
        <v>2750000</v>
      </c>
      <c r="I22" s="47">
        <f>'Quote Sheet'!$XFB$3</f>
        <v>0</v>
      </c>
      <c r="J22" s="47">
        <f t="shared" si="1"/>
        <v>-4750000</v>
      </c>
      <c r="K22" s="59">
        <f t="shared" si="2"/>
        <v>12652.173913043478</v>
      </c>
    </row>
    <row r="23" spans="2:11" x14ac:dyDescent="0.25">
      <c r="B23" s="53" t="s">
        <v>25</v>
      </c>
      <c r="C23" s="47" t="s">
        <v>24</v>
      </c>
      <c r="D23" s="47">
        <v>1500000</v>
      </c>
      <c r="E23" s="47">
        <v>0.64</v>
      </c>
      <c r="F23" s="47">
        <f t="shared" si="0"/>
        <v>960</v>
      </c>
      <c r="G23" s="57">
        <v>834.78260869565213</v>
      </c>
      <c r="H23" s="47">
        <f>'Quote Sheet'!$XFB$2</f>
        <v>2750000</v>
      </c>
      <c r="I23" s="47">
        <f>'Quote Sheet'!$XFB$3</f>
        <v>0</v>
      </c>
      <c r="J23" s="47">
        <f t="shared" si="1"/>
        <v>1250000</v>
      </c>
      <c r="K23" s="59">
        <f t="shared" si="2"/>
        <v>1760</v>
      </c>
    </row>
    <row r="24" spans="2:11" x14ac:dyDescent="0.25">
      <c r="B24" s="53" t="s">
        <v>26</v>
      </c>
      <c r="C24" s="47" t="s">
        <v>24</v>
      </c>
      <c r="D24" s="47">
        <v>2500000</v>
      </c>
      <c r="E24" s="47">
        <v>0.64</v>
      </c>
      <c r="F24" s="47">
        <f t="shared" si="0"/>
        <v>1600</v>
      </c>
      <c r="G24" s="57">
        <v>1391.304347826087</v>
      </c>
      <c r="H24" s="47">
        <f>'Quote Sheet'!$XFB$2</f>
        <v>2750000</v>
      </c>
      <c r="I24" s="47">
        <f>'Quote Sheet'!$XFB$3</f>
        <v>0</v>
      </c>
      <c r="J24" s="47">
        <f t="shared" si="1"/>
        <v>250000</v>
      </c>
      <c r="K24" s="59">
        <f t="shared" si="2"/>
        <v>1760</v>
      </c>
    </row>
    <row r="25" spans="2:11" x14ac:dyDescent="0.25">
      <c r="B25" s="53" t="s">
        <v>27</v>
      </c>
      <c r="C25" s="47" t="s">
        <v>24</v>
      </c>
      <c r="D25" s="47">
        <v>3500000</v>
      </c>
      <c r="E25" s="47">
        <v>0.64</v>
      </c>
      <c r="F25" s="47">
        <f t="shared" si="0"/>
        <v>2240</v>
      </c>
      <c r="G25" s="57">
        <v>1947.8260869565217</v>
      </c>
      <c r="H25" s="47">
        <f>'Quote Sheet'!$XFB$2</f>
        <v>2750000</v>
      </c>
      <c r="I25" s="47">
        <f>'Quote Sheet'!$XFB$3</f>
        <v>0</v>
      </c>
      <c r="J25" s="47">
        <f t="shared" si="1"/>
        <v>-750000</v>
      </c>
      <c r="K25" s="59">
        <f t="shared" si="2"/>
        <v>1947.8260869565217</v>
      </c>
    </row>
    <row r="26" spans="2:11" x14ac:dyDescent="0.25">
      <c r="B26" s="53" t="s">
        <v>28</v>
      </c>
      <c r="C26" s="47" t="s">
        <v>24</v>
      </c>
      <c r="D26" s="47">
        <v>5000000</v>
      </c>
      <c r="E26" s="47">
        <v>0.64</v>
      </c>
      <c r="F26" s="47">
        <f t="shared" si="0"/>
        <v>3200</v>
      </c>
      <c r="G26" s="57">
        <v>2782.608695652174</v>
      </c>
      <c r="H26" s="47">
        <f>'Quote Sheet'!$XFB$2</f>
        <v>2750000</v>
      </c>
      <c r="I26" s="47">
        <f>'Quote Sheet'!$XFB$3</f>
        <v>0</v>
      </c>
      <c r="J26" s="47">
        <f t="shared" si="1"/>
        <v>-2250000</v>
      </c>
      <c r="K26" s="59">
        <f t="shared" si="2"/>
        <v>2782.608695652174</v>
      </c>
    </row>
    <row r="27" spans="2:11" x14ac:dyDescent="0.25">
      <c r="B27" s="53" t="s">
        <v>29</v>
      </c>
      <c r="C27" s="47" t="s">
        <v>24</v>
      </c>
      <c r="D27" s="47">
        <v>7500000</v>
      </c>
      <c r="E27" s="47">
        <v>0.64</v>
      </c>
      <c r="F27" s="47">
        <f t="shared" si="0"/>
        <v>4800</v>
      </c>
      <c r="G27" s="57">
        <v>4173.913043478261</v>
      </c>
      <c r="H27" s="47">
        <f>'Quote Sheet'!$XFB$2</f>
        <v>2750000</v>
      </c>
      <c r="I27" s="47">
        <f>'Quote Sheet'!$XFB$3</f>
        <v>0</v>
      </c>
      <c r="J27" s="47">
        <f t="shared" si="1"/>
        <v>-4750000</v>
      </c>
      <c r="K27" s="59">
        <f t="shared" si="2"/>
        <v>4173.913043478261</v>
      </c>
    </row>
    <row r="28" spans="2:11" x14ac:dyDescent="0.25">
      <c r="B28" s="53" t="s">
        <v>31</v>
      </c>
      <c r="C28" s="47" t="s">
        <v>30</v>
      </c>
      <c r="D28" s="47">
        <v>1500000</v>
      </c>
      <c r="E28" s="47">
        <v>1.94</v>
      </c>
      <c r="F28" s="47">
        <f t="shared" si="0"/>
        <v>2910</v>
      </c>
      <c r="G28" s="57">
        <v>2530.4347826086955</v>
      </c>
      <c r="H28" s="47">
        <f>'Quote Sheet'!$XFB$2</f>
        <v>2750000</v>
      </c>
      <c r="I28" s="47">
        <f>'Quote Sheet'!$XFB$3</f>
        <v>0</v>
      </c>
      <c r="J28" s="47">
        <f t="shared" si="1"/>
        <v>1250000</v>
      </c>
      <c r="K28" s="59">
        <f t="shared" si="2"/>
        <v>5335</v>
      </c>
    </row>
    <row r="29" spans="2:11" x14ac:dyDescent="0.25">
      <c r="B29" s="53" t="s">
        <v>32</v>
      </c>
      <c r="C29" s="47" t="s">
        <v>30</v>
      </c>
      <c r="D29" s="47">
        <v>2500000</v>
      </c>
      <c r="E29" s="47">
        <v>1.94</v>
      </c>
      <c r="F29" s="47">
        <f t="shared" si="0"/>
        <v>4850</v>
      </c>
      <c r="G29" s="57">
        <v>4217.391304347826</v>
      </c>
      <c r="H29" s="47">
        <f>'Quote Sheet'!$XFB$2</f>
        <v>2750000</v>
      </c>
      <c r="I29" s="47">
        <f>'Quote Sheet'!$XFB$3</f>
        <v>0</v>
      </c>
      <c r="J29" s="47">
        <f t="shared" si="1"/>
        <v>250000</v>
      </c>
      <c r="K29" s="59">
        <f t="shared" si="2"/>
        <v>5335</v>
      </c>
    </row>
    <row r="30" spans="2:11" x14ac:dyDescent="0.25">
      <c r="B30" s="53" t="s">
        <v>33</v>
      </c>
      <c r="C30" s="47" t="s">
        <v>30</v>
      </c>
      <c r="D30" s="47">
        <v>3500000</v>
      </c>
      <c r="E30" s="47">
        <v>1.94</v>
      </c>
      <c r="F30" s="47">
        <f t="shared" si="0"/>
        <v>6790</v>
      </c>
      <c r="G30" s="57">
        <v>5904.347826086956</v>
      </c>
      <c r="H30" s="47">
        <f>'Quote Sheet'!$XFB$2</f>
        <v>2750000</v>
      </c>
      <c r="I30" s="47">
        <f>'Quote Sheet'!$XFB$3</f>
        <v>0</v>
      </c>
      <c r="J30" s="47">
        <f t="shared" si="1"/>
        <v>-750000</v>
      </c>
      <c r="K30" s="59">
        <f t="shared" si="2"/>
        <v>5904.347826086956</v>
      </c>
    </row>
    <row r="31" spans="2:11" x14ac:dyDescent="0.25">
      <c r="B31" s="53" t="s">
        <v>34</v>
      </c>
      <c r="C31" s="47" t="s">
        <v>30</v>
      </c>
      <c r="D31" s="47">
        <v>5000000</v>
      </c>
      <c r="E31" s="47">
        <v>1.94</v>
      </c>
      <c r="F31" s="47">
        <f t="shared" si="0"/>
        <v>9700</v>
      </c>
      <c r="G31" s="57">
        <v>8434.782608695652</v>
      </c>
      <c r="H31" s="47">
        <f>'Quote Sheet'!$XFB$2</f>
        <v>2750000</v>
      </c>
      <c r="I31" s="47">
        <f>'Quote Sheet'!$XFB$3</f>
        <v>0</v>
      </c>
      <c r="J31" s="47">
        <f t="shared" si="1"/>
        <v>-2250000</v>
      </c>
      <c r="K31" s="59">
        <f t="shared" si="2"/>
        <v>8434.782608695652</v>
      </c>
    </row>
    <row r="32" spans="2:11" x14ac:dyDescent="0.25">
      <c r="B32" s="53" t="s">
        <v>35</v>
      </c>
      <c r="C32" s="47" t="s">
        <v>30</v>
      </c>
      <c r="D32" s="47">
        <v>7500000</v>
      </c>
      <c r="E32" s="47">
        <v>1.94</v>
      </c>
      <c r="F32" s="47">
        <f t="shared" si="0"/>
        <v>14550</v>
      </c>
      <c r="G32" s="57">
        <v>12652.173913043478</v>
      </c>
      <c r="H32" s="47">
        <f>'Quote Sheet'!$XFB$2</f>
        <v>2750000</v>
      </c>
      <c r="I32" s="47">
        <f>'Quote Sheet'!$XFB$3</f>
        <v>0</v>
      </c>
      <c r="J32" s="47">
        <f t="shared" si="1"/>
        <v>-4750000</v>
      </c>
      <c r="K32" s="59">
        <f t="shared" si="2"/>
        <v>12652.173913043478</v>
      </c>
    </row>
    <row r="33" spans="2:11" x14ac:dyDescent="0.25">
      <c r="B33" s="53" t="s">
        <v>37</v>
      </c>
      <c r="C33" s="47" t="s">
        <v>36</v>
      </c>
      <c r="D33" s="47">
        <v>1500000</v>
      </c>
      <c r="E33" s="47">
        <v>0.64</v>
      </c>
      <c r="F33" s="47">
        <f t="shared" si="0"/>
        <v>960</v>
      </c>
      <c r="G33" s="57">
        <v>900</v>
      </c>
      <c r="H33" s="47">
        <f>'Quote Sheet'!$XFB$2</f>
        <v>2750000</v>
      </c>
      <c r="I33" s="47">
        <f>'Quote Sheet'!$XFB$3</f>
        <v>0</v>
      </c>
      <c r="J33" s="47">
        <f t="shared" si="1"/>
        <v>1250000</v>
      </c>
      <c r="K33" s="59">
        <f t="shared" si="2"/>
        <v>1760</v>
      </c>
    </row>
    <row r="34" spans="2:11" x14ac:dyDescent="0.25">
      <c r="B34" s="53" t="s">
        <v>38</v>
      </c>
      <c r="C34" s="47" t="s">
        <v>36</v>
      </c>
      <c r="D34" s="47">
        <v>2500000</v>
      </c>
      <c r="E34" s="47">
        <v>0.64</v>
      </c>
      <c r="F34" s="47">
        <f t="shared" si="0"/>
        <v>1600</v>
      </c>
      <c r="G34" s="57">
        <v>1500</v>
      </c>
      <c r="H34" s="47">
        <f>'Quote Sheet'!$XFB$2</f>
        <v>2750000</v>
      </c>
      <c r="I34" s="47">
        <f>'Quote Sheet'!$XFB$3</f>
        <v>0</v>
      </c>
      <c r="J34" s="47">
        <f t="shared" si="1"/>
        <v>250000</v>
      </c>
      <c r="K34" s="59">
        <f t="shared" si="2"/>
        <v>1760</v>
      </c>
    </row>
    <row r="35" spans="2:11" x14ac:dyDescent="0.25">
      <c r="B35" s="53" t="s">
        <v>39</v>
      </c>
      <c r="C35" s="47" t="s">
        <v>36</v>
      </c>
      <c r="D35" s="47">
        <v>3500000</v>
      </c>
      <c r="E35" s="47">
        <v>0.64</v>
      </c>
      <c r="F35" s="47">
        <f t="shared" si="0"/>
        <v>2240</v>
      </c>
      <c r="G35" s="57">
        <v>2100</v>
      </c>
      <c r="H35" s="47">
        <f>'Quote Sheet'!$XFB$2</f>
        <v>2750000</v>
      </c>
      <c r="I35" s="47">
        <f>'Quote Sheet'!$XFB$3</f>
        <v>0</v>
      </c>
      <c r="J35" s="47">
        <f t="shared" si="1"/>
        <v>-750000</v>
      </c>
      <c r="K35" s="59">
        <f t="shared" si="2"/>
        <v>2100</v>
      </c>
    </row>
    <row r="36" spans="2:11" x14ac:dyDescent="0.25">
      <c r="B36" s="53" t="s">
        <v>40</v>
      </c>
      <c r="C36" s="47" t="s">
        <v>36</v>
      </c>
      <c r="D36" s="47">
        <v>5000000</v>
      </c>
      <c r="E36" s="47">
        <v>0.64</v>
      </c>
      <c r="F36" s="47">
        <f t="shared" si="0"/>
        <v>3200</v>
      </c>
      <c r="G36" s="57">
        <v>3000</v>
      </c>
      <c r="H36" s="47">
        <f>'Quote Sheet'!$XFB$2</f>
        <v>2750000</v>
      </c>
      <c r="I36" s="47">
        <f>'Quote Sheet'!$XFB$3</f>
        <v>0</v>
      </c>
      <c r="J36" s="47">
        <f t="shared" si="1"/>
        <v>-2250000</v>
      </c>
      <c r="K36" s="59">
        <f t="shared" si="2"/>
        <v>3000</v>
      </c>
    </row>
    <row r="37" spans="2:11" ht="15.75" thickBot="1" x14ac:dyDescent="0.3">
      <c r="B37" s="54" t="s">
        <v>41</v>
      </c>
      <c r="C37" s="55" t="s">
        <v>36</v>
      </c>
      <c r="D37" s="55">
        <v>7500000</v>
      </c>
      <c r="E37" s="55">
        <v>0.64</v>
      </c>
      <c r="F37" s="55">
        <f t="shared" si="0"/>
        <v>4800</v>
      </c>
      <c r="G37" s="58">
        <v>4500</v>
      </c>
      <c r="H37" s="55">
        <f>'Quote Sheet'!$XFB$2</f>
        <v>2750000</v>
      </c>
      <c r="I37" s="55">
        <f>'Quote Sheet'!$XFB$3</f>
        <v>0</v>
      </c>
      <c r="J37" s="55">
        <f t="shared" si="1"/>
        <v>-4750000</v>
      </c>
      <c r="K37" s="59">
        <f t="shared" si="2"/>
        <v>4500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77"/>
  <sheetViews>
    <sheetView tabSelected="1" topLeftCell="A31" workbookViewId="0">
      <selection activeCell="A47" sqref="A47:D47"/>
    </sheetView>
  </sheetViews>
  <sheetFormatPr defaultRowHeight="15" x14ac:dyDescent="0.25"/>
  <cols>
    <col min="1" max="1" width="23.28515625" bestFit="1" customWidth="1"/>
    <col min="4" max="4" width="40.5703125" customWidth="1"/>
    <col min="5" max="5" width="11.5703125" bestFit="1" customWidth="1"/>
    <col min="7" max="7" width="31.7109375" customWidth="1"/>
    <col min="8" max="8" width="14.140625" customWidth="1"/>
    <col min="13" max="13" width="19.7109375" customWidth="1"/>
    <col min="16381" max="16381" width="18.28515625" bestFit="1" customWidth="1"/>
  </cols>
  <sheetData>
    <row r="1" spans="1:13 16381:1638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61" t="s">
        <v>50</v>
      </c>
      <c r="L1" s="61"/>
      <c r="M1" s="61"/>
    </row>
    <row r="2" spans="1:13 16381:16382" ht="18" x14ac:dyDescent="0.25">
      <c r="A2" s="3"/>
      <c r="B2" s="4"/>
      <c r="C2" s="4"/>
      <c r="D2" s="4"/>
      <c r="E2" s="66" t="s">
        <v>51</v>
      </c>
      <c r="F2" s="66"/>
      <c r="G2" s="66"/>
      <c r="H2" s="66"/>
      <c r="I2" s="66"/>
      <c r="J2" s="66"/>
      <c r="K2" s="66"/>
      <c r="L2" s="4"/>
      <c r="M2" s="5"/>
      <c r="XFA2" t="s">
        <v>139</v>
      </c>
      <c r="XFB2">
        <v>2750000</v>
      </c>
    </row>
    <row r="3" spans="1:13 16381:16382" x14ac:dyDescent="0.25">
      <c r="A3" s="6"/>
      <c r="B3" s="4"/>
      <c r="C3" s="4"/>
      <c r="D3" s="4"/>
      <c r="E3" s="7"/>
      <c r="F3" s="4"/>
      <c r="G3" s="4"/>
      <c r="H3" s="4"/>
      <c r="I3" s="4"/>
      <c r="J3" s="4"/>
      <c r="K3" s="4"/>
      <c r="L3" s="4"/>
      <c r="M3" s="5"/>
      <c r="XFA3" t="s">
        <v>49</v>
      </c>
    </row>
    <row r="4" spans="1:13 16381:16382" ht="15.75" x14ac:dyDescent="0.25">
      <c r="A4" s="3"/>
      <c r="B4" s="4"/>
      <c r="C4" s="4"/>
      <c r="D4" s="4"/>
      <c r="E4" s="105" t="s">
        <v>52</v>
      </c>
      <c r="F4" s="105"/>
      <c r="G4" s="105"/>
      <c r="H4" s="105"/>
      <c r="I4" s="105"/>
      <c r="J4" s="105"/>
      <c r="K4" s="105"/>
      <c r="L4" s="4"/>
      <c r="M4" s="5"/>
    </row>
    <row r="5" spans="1:13 16381:16382" x14ac:dyDescent="0.25">
      <c r="A5" s="3"/>
      <c r="B5" s="8"/>
      <c r="C5" s="4"/>
      <c r="D5" s="4"/>
      <c r="E5" s="4"/>
      <c r="F5" s="4"/>
      <c r="G5" s="4"/>
      <c r="H5" s="4"/>
      <c r="I5" s="4"/>
      <c r="J5" s="4"/>
      <c r="K5" s="4"/>
      <c r="L5" s="4"/>
      <c r="M5" s="5"/>
    </row>
    <row r="6" spans="1:13 16381:16382" x14ac:dyDescent="0.25">
      <c r="A6" s="9" t="s">
        <v>53</v>
      </c>
      <c r="B6" s="62" t="s">
        <v>54</v>
      </c>
      <c r="C6" s="62"/>
      <c r="D6" s="62"/>
      <c r="E6" s="62"/>
      <c r="F6" s="62"/>
      <c r="G6" s="62"/>
      <c r="H6" s="63" t="s">
        <v>46</v>
      </c>
      <c r="I6" s="63"/>
      <c r="J6" s="63"/>
      <c r="K6" s="64" t="s">
        <v>14</v>
      </c>
      <c r="L6" s="64"/>
      <c r="M6" s="64"/>
    </row>
    <row r="7" spans="1:13 16381:16382" x14ac:dyDescent="0.25">
      <c r="A7" s="10" t="s">
        <v>55</v>
      </c>
      <c r="B7" s="63" t="s">
        <v>56</v>
      </c>
      <c r="C7" s="63"/>
      <c r="D7" s="63"/>
      <c r="E7" s="63"/>
      <c r="F7" s="63"/>
      <c r="G7" s="63"/>
      <c r="H7" s="63" t="s">
        <v>57</v>
      </c>
      <c r="I7" s="63"/>
      <c r="J7" s="63"/>
      <c r="K7" s="65"/>
      <c r="L7" s="65"/>
      <c r="M7" s="65"/>
    </row>
    <row r="8" spans="1:13 16381:16382" x14ac:dyDescent="0.25">
      <c r="A8" s="9" t="s">
        <v>58</v>
      </c>
      <c r="B8" s="62" t="s">
        <v>59</v>
      </c>
      <c r="C8" s="62"/>
      <c r="D8" s="62"/>
      <c r="E8" s="62"/>
      <c r="F8" s="62"/>
      <c r="G8" s="62"/>
      <c r="H8" s="63" t="s">
        <v>60</v>
      </c>
      <c r="I8" s="63"/>
      <c r="J8" s="63"/>
      <c r="K8" s="65"/>
      <c r="L8" s="65"/>
      <c r="M8" s="65"/>
    </row>
    <row r="9" spans="1:13 16381:16382" x14ac:dyDescent="0.25">
      <c r="A9" s="11" t="s">
        <v>61</v>
      </c>
      <c r="B9" s="70" t="str">
        <f>VLOOKUP(K6,Logic!B3:C37,2,0)</f>
        <v>Educational Institute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</row>
    <row r="10" spans="1:13 16381:16382" x14ac:dyDescent="0.25">
      <c r="A10" s="12" t="s">
        <v>62</v>
      </c>
      <c r="B10" s="71" t="s">
        <v>63</v>
      </c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</row>
    <row r="11" spans="1:13 16381:16382" x14ac:dyDescent="0.25">
      <c r="A11" s="12" t="s">
        <v>64</v>
      </c>
      <c r="B11" s="67">
        <f ca="1">TODAY()</f>
        <v>42678</v>
      </c>
      <c r="C11" s="67"/>
      <c r="D11" s="67"/>
      <c r="E11" s="13" t="s">
        <v>65</v>
      </c>
      <c r="F11" s="68">
        <f ca="1">B11+365</f>
        <v>43043</v>
      </c>
      <c r="G11" s="68"/>
      <c r="H11" s="68"/>
      <c r="I11" s="69" t="s">
        <v>66</v>
      </c>
      <c r="J11" s="69"/>
      <c r="K11" s="69"/>
      <c r="L11" s="69"/>
      <c r="M11" s="69"/>
    </row>
    <row r="12" spans="1:13 16381:16382" x14ac:dyDescent="0.25">
      <c r="A12" s="12" t="s">
        <v>67</v>
      </c>
      <c r="B12" s="69">
        <f ca="1">TODAY()</f>
        <v>42678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</row>
    <row r="13" spans="1:13 16381:16382" x14ac:dyDescent="0.25">
      <c r="A13" s="12" t="s">
        <v>68</v>
      </c>
      <c r="B13" s="69">
        <f ca="1">B12+15</f>
        <v>42693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</row>
    <row r="14" spans="1:13 16381:16382" ht="18" x14ac:dyDescent="0.25">
      <c r="A14" s="14"/>
      <c r="B14" s="15"/>
      <c r="C14" s="16"/>
      <c r="D14" s="15"/>
      <c r="E14" s="15"/>
      <c r="F14" s="16"/>
      <c r="G14" s="15"/>
      <c r="H14" s="16"/>
      <c r="I14" s="15"/>
      <c r="J14" s="16"/>
      <c r="K14" s="15"/>
      <c r="L14" s="15"/>
      <c r="M14" s="17"/>
    </row>
    <row r="15" spans="1:13 16381:16382" ht="29.25" customHeight="1" x14ac:dyDescent="0.25">
      <c r="A15" s="76" t="s">
        <v>69</v>
      </c>
      <c r="B15" s="76"/>
      <c r="C15" s="72" t="s">
        <v>70</v>
      </c>
      <c r="D15" s="72"/>
      <c r="E15" s="15"/>
      <c r="F15" s="15"/>
      <c r="G15" s="72" t="s">
        <v>71</v>
      </c>
      <c r="H15" s="72"/>
      <c r="I15" s="72"/>
      <c r="J15" s="72"/>
      <c r="K15" s="72"/>
      <c r="L15" s="15"/>
      <c r="M15" s="18"/>
    </row>
    <row r="16" spans="1:13 16381:16382" ht="18" x14ac:dyDescent="0.25">
      <c r="A16" s="73" t="s">
        <v>72</v>
      </c>
      <c r="B16" s="73"/>
      <c r="C16" s="74" t="s">
        <v>73</v>
      </c>
      <c r="D16" s="74"/>
      <c r="E16" s="15"/>
      <c r="F16" s="15"/>
      <c r="G16" s="75" t="s">
        <v>74</v>
      </c>
      <c r="H16" s="75"/>
      <c r="I16" s="74" t="s">
        <v>75</v>
      </c>
      <c r="J16" s="74"/>
      <c r="K16" s="74"/>
      <c r="L16" s="15"/>
      <c r="M16" s="18"/>
    </row>
    <row r="17" spans="1:13" ht="18" x14ac:dyDescent="0.25">
      <c r="A17" s="73" t="s">
        <v>76</v>
      </c>
      <c r="B17" s="73"/>
      <c r="C17" s="74" t="s">
        <v>142</v>
      </c>
      <c r="D17" s="74"/>
      <c r="E17" s="15"/>
      <c r="F17" s="15"/>
      <c r="G17" s="75" t="s">
        <v>77</v>
      </c>
      <c r="H17" s="75"/>
      <c r="I17" s="74">
        <v>4</v>
      </c>
      <c r="J17" s="74"/>
      <c r="K17" s="74"/>
      <c r="L17" s="15"/>
      <c r="M17" s="18"/>
    </row>
    <row r="18" spans="1:13" ht="18" x14ac:dyDescent="0.25">
      <c r="A18" s="73" t="s">
        <v>78</v>
      </c>
      <c r="B18" s="73"/>
      <c r="C18" s="74" t="s">
        <v>79</v>
      </c>
      <c r="D18" s="74"/>
      <c r="E18" s="15"/>
      <c r="F18" s="15"/>
      <c r="G18" s="75" t="s">
        <v>80</v>
      </c>
      <c r="H18" s="75"/>
      <c r="I18" s="74" t="s">
        <v>81</v>
      </c>
      <c r="J18" s="74"/>
      <c r="K18" s="74"/>
      <c r="L18" s="15"/>
      <c r="M18" s="18"/>
    </row>
    <row r="19" spans="1:13" ht="18" x14ac:dyDescent="0.25">
      <c r="A19" s="73" t="s">
        <v>82</v>
      </c>
      <c r="B19" s="73"/>
      <c r="C19" s="74" t="s">
        <v>83</v>
      </c>
      <c r="D19" s="74"/>
      <c r="E19" s="15"/>
      <c r="F19" s="15"/>
      <c r="G19" s="74"/>
      <c r="H19" s="74"/>
      <c r="I19" s="74"/>
      <c r="J19" s="74"/>
      <c r="K19" s="74"/>
      <c r="L19" s="15"/>
      <c r="M19" s="18"/>
    </row>
    <row r="20" spans="1:13" ht="18" x14ac:dyDescent="0.25">
      <c r="A20" s="14"/>
      <c r="B20" s="15"/>
      <c r="C20" s="16"/>
      <c r="D20" s="15"/>
      <c r="E20" s="15"/>
      <c r="F20" s="16"/>
      <c r="G20" s="15"/>
      <c r="H20" s="16"/>
      <c r="I20" s="15"/>
      <c r="J20" s="15"/>
      <c r="K20" s="16"/>
      <c r="L20" s="15"/>
      <c r="M20" s="17"/>
    </row>
    <row r="21" spans="1:13" ht="30" customHeight="1" x14ac:dyDescent="0.25">
      <c r="A21" s="77" t="s">
        <v>84</v>
      </c>
      <c r="B21" s="77"/>
      <c r="C21" s="78" t="s">
        <v>85</v>
      </c>
      <c r="D21" s="78"/>
      <c r="E21" s="72" t="s">
        <v>86</v>
      </c>
      <c r="F21" s="72"/>
      <c r="G21" s="19" t="s">
        <v>87</v>
      </c>
      <c r="H21" s="91" t="s">
        <v>88</v>
      </c>
      <c r="I21" s="92"/>
      <c r="J21" s="92"/>
      <c r="K21" s="93"/>
      <c r="L21" s="82"/>
      <c r="M21" s="82"/>
    </row>
    <row r="22" spans="1:13" ht="18" x14ac:dyDescent="0.25">
      <c r="A22" s="83">
        <f>IF(XFB2="",VLOOKUP(K6,Logic!B3:D37,3,0),XFB2)</f>
        <v>2750000</v>
      </c>
      <c r="B22" s="83"/>
      <c r="C22" s="84">
        <v>0</v>
      </c>
      <c r="D22" s="84"/>
      <c r="E22" s="84">
        <v>0</v>
      </c>
      <c r="F22" s="84"/>
      <c r="G22" s="20">
        <v>0</v>
      </c>
      <c r="H22" s="94">
        <f>SUM(A22:G22)</f>
        <v>2750000</v>
      </c>
      <c r="I22" s="95"/>
      <c r="J22" s="95"/>
      <c r="K22" s="96"/>
      <c r="L22" s="85"/>
      <c r="M22" s="85"/>
    </row>
    <row r="23" spans="1:13" ht="18" x14ac:dyDescent="0.25">
      <c r="A23" s="14"/>
      <c r="B23" s="15"/>
      <c r="C23" s="15"/>
      <c r="D23" s="15"/>
      <c r="E23" s="15"/>
      <c r="F23" s="16"/>
      <c r="G23" s="15"/>
      <c r="H23" s="16"/>
      <c r="I23" s="15"/>
      <c r="J23" s="15"/>
      <c r="K23" s="16"/>
      <c r="L23" s="15"/>
      <c r="M23" s="17"/>
    </row>
    <row r="24" spans="1:13" ht="18" x14ac:dyDescent="0.25">
      <c r="A24" s="14"/>
      <c r="B24" s="15"/>
      <c r="C24" s="16"/>
      <c r="D24" s="15"/>
      <c r="E24" s="15"/>
      <c r="F24" s="15"/>
      <c r="G24" s="15"/>
      <c r="H24" s="15"/>
      <c r="I24" s="15"/>
      <c r="J24" s="15"/>
      <c r="K24" s="15"/>
      <c r="L24" s="15"/>
      <c r="M24" s="18"/>
    </row>
    <row r="25" spans="1:13" ht="18" x14ac:dyDescent="0.25">
      <c r="A25" s="86" t="s">
        <v>89</v>
      </c>
      <c r="B25" s="86"/>
      <c r="C25" s="86"/>
      <c r="D25" s="21">
        <v>0</v>
      </c>
      <c r="E25" s="15"/>
      <c r="F25" s="15"/>
      <c r="G25" s="22" t="s">
        <v>90</v>
      </c>
      <c r="H25" s="87" t="s">
        <v>143</v>
      </c>
      <c r="I25" s="88"/>
      <c r="J25" s="88"/>
      <c r="K25" s="88" t="s">
        <v>144</v>
      </c>
      <c r="L25" s="88"/>
      <c r="M25" s="89"/>
    </row>
    <row r="26" spans="1:13" ht="18" x14ac:dyDescent="0.25">
      <c r="A26" s="86" t="s">
        <v>91</v>
      </c>
      <c r="B26" s="86"/>
      <c r="C26" s="86"/>
      <c r="D26" s="21">
        <v>0</v>
      </c>
      <c r="E26" s="15"/>
      <c r="F26" s="15"/>
      <c r="G26" s="22" t="s">
        <v>92</v>
      </c>
      <c r="H26" s="90" t="s">
        <v>93</v>
      </c>
      <c r="I26" s="80"/>
      <c r="J26" s="80"/>
      <c r="K26" s="80"/>
      <c r="L26" s="80"/>
      <c r="M26" s="81"/>
    </row>
    <row r="27" spans="1:13" ht="18" x14ac:dyDescent="0.25">
      <c r="A27" s="79" t="s">
        <v>94</v>
      </c>
      <c r="B27" s="79"/>
      <c r="C27" s="79"/>
      <c r="D27" s="21">
        <v>0</v>
      </c>
      <c r="E27" s="15"/>
      <c r="F27" s="15"/>
      <c r="G27" s="22" t="s">
        <v>95</v>
      </c>
      <c r="H27" s="80">
        <v>0</v>
      </c>
      <c r="I27" s="80"/>
      <c r="J27" s="80"/>
      <c r="K27" s="80"/>
      <c r="L27" s="80"/>
      <c r="M27" s="81"/>
    </row>
    <row r="28" spans="1:13" ht="18" x14ac:dyDescent="0.25">
      <c r="A28" s="23"/>
      <c r="B28" s="16"/>
      <c r="C28" s="16"/>
      <c r="D28" s="24"/>
      <c r="E28" s="15"/>
      <c r="F28" s="15"/>
      <c r="G28" s="15"/>
      <c r="H28" s="15"/>
      <c r="I28" s="15"/>
      <c r="J28" s="15"/>
      <c r="K28" s="15"/>
      <c r="L28" s="15"/>
      <c r="M28" s="18"/>
    </row>
    <row r="29" spans="1:13" ht="18" x14ac:dyDescent="0.25">
      <c r="A29" s="76" t="s">
        <v>96</v>
      </c>
      <c r="B29" s="76"/>
      <c r="C29" s="76"/>
      <c r="D29" s="25">
        <f>IF(VLOOKUP(K6,Logic!B3:K37,10,0)&gt;'Quote Sheet'!XFB3,VLOOKUP('Quote Sheet'!K6,Logic!B3:K37,10,0),('Quote Sheet'!XFB3*0.8696))</f>
        <v>2035</v>
      </c>
      <c r="E29" s="15"/>
      <c r="F29" s="15"/>
      <c r="G29" s="15"/>
      <c r="H29" s="15"/>
      <c r="I29" s="15"/>
      <c r="J29" s="15"/>
      <c r="K29" s="15"/>
      <c r="L29" s="15"/>
      <c r="M29" s="18"/>
    </row>
    <row r="30" spans="1:13" ht="18" x14ac:dyDescent="0.25">
      <c r="A30" s="79" t="s">
        <v>97</v>
      </c>
      <c r="B30" s="79"/>
      <c r="C30" s="79"/>
      <c r="D30" s="21">
        <v>0</v>
      </c>
      <c r="E30" s="15"/>
      <c r="F30" s="15"/>
      <c r="G30" s="15"/>
      <c r="H30" s="15"/>
      <c r="I30" s="15"/>
      <c r="J30" s="15"/>
      <c r="K30" s="15"/>
      <c r="L30" s="15"/>
      <c r="M30" s="18"/>
    </row>
    <row r="31" spans="1:13" ht="18" x14ac:dyDescent="0.25">
      <c r="A31" s="79" t="s">
        <v>98</v>
      </c>
      <c r="B31" s="79"/>
      <c r="C31" s="79"/>
      <c r="D31" s="26">
        <v>0</v>
      </c>
      <c r="E31" s="15"/>
      <c r="F31" s="15"/>
      <c r="G31" s="15"/>
      <c r="H31" s="15"/>
      <c r="I31" s="15"/>
      <c r="J31" s="15"/>
      <c r="K31" s="15"/>
      <c r="L31" s="15"/>
      <c r="M31" s="18"/>
    </row>
    <row r="32" spans="1:13" ht="18" x14ac:dyDescent="0.25">
      <c r="A32" s="79" t="s">
        <v>99</v>
      </c>
      <c r="B32" s="79"/>
      <c r="C32" s="79"/>
      <c r="D32" s="26">
        <v>0</v>
      </c>
      <c r="E32" s="15"/>
      <c r="F32" s="15"/>
      <c r="G32" s="15"/>
      <c r="H32" s="15"/>
      <c r="I32" s="15"/>
      <c r="J32" s="15"/>
      <c r="K32" s="15"/>
      <c r="L32" s="15"/>
      <c r="M32" s="18"/>
    </row>
    <row r="33" spans="1:13" ht="18" x14ac:dyDescent="0.25">
      <c r="A33" s="79" t="s">
        <v>100</v>
      </c>
      <c r="B33" s="79"/>
      <c r="C33" s="79"/>
      <c r="D33" s="26">
        <v>0</v>
      </c>
      <c r="E33" s="15"/>
      <c r="F33" s="15"/>
      <c r="G33" s="15"/>
      <c r="H33" s="15"/>
      <c r="I33" s="15"/>
      <c r="J33" s="15"/>
      <c r="K33" s="15"/>
      <c r="L33" s="15"/>
      <c r="M33" s="18"/>
    </row>
    <row r="34" spans="1:13" ht="18" x14ac:dyDescent="0.25">
      <c r="A34" s="79" t="s">
        <v>101</v>
      </c>
      <c r="B34" s="79"/>
      <c r="C34" s="79"/>
      <c r="D34" s="21">
        <f>D29</f>
        <v>2035</v>
      </c>
      <c r="E34" s="15"/>
      <c r="F34" s="15"/>
      <c r="G34" s="15"/>
      <c r="H34" s="15"/>
      <c r="I34" s="15"/>
      <c r="J34" s="15"/>
      <c r="K34" s="15"/>
      <c r="L34" s="15"/>
      <c r="M34" s="18"/>
    </row>
    <row r="35" spans="1:13" ht="18" x14ac:dyDescent="0.25">
      <c r="A35" s="79" t="s">
        <v>102</v>
      </c>
      <c r="B35" s="79"/>
      <c r="C35" s="79"/>
      <c r="D35" s="21">
        <f>D34*0.5%</f>
        <v>10.175000000000001</v>
      </c>
      <c r="E35" s="60"/>
      <c r="F35" s="15"/>
      <c r="G35" s="15"/>
      <c r="H35" s="15"/>
      <c r="I35" s="15"/>
      <c r="J35" s="15"/>
      <c r="K35" s="15"/>
      <c r="L35" s="15"/>
      <c r="M35" s="18"/>
    </row>
    <row r="36" spans="1:13" ht="18" x14ac:dyDescent="0.25">
      <c r="A36" s="79" t="s">
        <v>103</v>
      </c>
      <c r="B36" s="79"/>
      <c r="C36" s="79"/>
      <c r="D36" s="21">
        <f>D34*0.5%</f>
        <v>10.175000000000001</v>
      </c>
      <c r="E36" s="15"/>
      <c r="F36" s="15"/>
      <c r="G36" s="15"/>
      <c r="H36" s="15"/>
      <c r="I36" s="15"/>
      <c r="J36" s="15"/>
      <c r="K36" s="15"/>
      <c r="L36" s="15"/>
      <c r="M36" s="18"/>
    </row>
    <row r="37" spans="1:13" ht="18" x14ac:dyDescent="0.25">
      <c r="A37" s="79" t="s">
        <v>104</v>
      </c>
      <c r="B37" s="79"/>
      <c r="C37" s="79"/>
      <c r="D37" s="21">
        <f>D34*14%</f>
        <v>284.90000000000003</v>
      </c>
      <c r="E37" s="15"/>
      <c r="F37" s="15"/>
      <c r="G37" s="15"/>
      <c r="H37" s="15"/>
      <c r="I37" s="15"/>
      <c r="J37" s="15"/>
      <c r="K37" s="15"/>
      <c r="L37" s="15"/>
      <c r="M37" s="18"/>
    </row>
    <row r="38" spans="1:13" ht="18" x14ac:dyDescent="0.25">
      <c r="A38" s="79" t="s">
        <v>105</v>
      </c>
      <c r="B38" s="79"/>
      <c r="C38" s="79"/>
      <c r="D38" s="21">
        <f>SUM(D34:D37)</f>
        <v>2340.25</v>
      </c>
      <c r="E38" s="15"/>
      <c r="F38" s="15"/>
      <c r="G38" s="15"/>
      <c r="H38" s="15"/>
      <c r="I38" s="15"/>
      <c r="J38" s="15"/>
      <c r="K38" s="15"/>
      <c r="L38" s="15"/>
      <c r="M38" s="18"/>
    </row>
    <row r="39" spans="1:13" ht="18" x14ac:dyDescent="0.25">
      <c r="A39" s="73" t="s">
        <v>66</v>
      </c>
      <c r="B39" s="73"/>
      <c r="C39" s="73"/>
      <c r="D39" s="27" t="s">
        <v>66</v>
      </c>
      <c r="E39" s="15"/>
      <c r="F39" s="15"/>
      <c r="G39" s="15"/>
      <c r="H39" s="15"/>
      <c r="I39" s="15"/>
      <c r="J39" s="15"/>
      <c r="K39" s="15"/>
      <c r="L39" s="15"/>
      <c r="M39" s="18"/>
    </row>
    <row r="40" spans="1:13" ht="18.75" thickBot="1" x14ac:dyDescent="0.3">
      <c r="A40" s="14"/>
      <c r="B40" s="15"/>
      <c r="C40" s="16"/>
      <c r="D40" s="15"/>
      <c r="E40" s="15"/>
      <c r="F40" s="16"/>
      <c r="G40" s="15"/>
      <c r="H40" s="16"/>
      <c r="I40" s="15"/>
      <c r="J40" s="15"/>
      <c r="K40" s="16"/>
      <c r="L40" s="15"/>
      <c r="M40" s="17"/>
    </row>
    <row r="41" spans="1:13" ht="18.75" thickBot="1" x14ac:dyDescent="0.3">
      <c r="A41" s="99" t="s">
        <v>106</v>
      </c>
      <c r="B41" s="99"/>
      <c r="C41" s="99"/>
      <c r="D41" s="99"/>
      <c r="E41" s="15"/>
      <c r="F41" s="15"/>
      <c r="G41" s="15"/>
      <c r="H41" s="15"/>
      <c r="I41" s="15"/>
      <c r="J41" s="15"/>
      <c r="K41" s="15"/>
      <c r="L41" s="15"/>
      <c r="M41" s="18"/>
    </row>
    <row r="42" spans="1:13" ht="18" x14ac:dyDescent="0.25">
      <c r="A42" s="100" t="s">
        <v>107</v>
      </c>
      <c r="B42" s="100"/>
      <c r="C42" s="100"/>
      <c r="D42" s="100"/>
      <c r="E42" s="15"/>
      <c r="F42" s="15"/>
      <c r="G42" s="15"/>
      <c r="H42" s="15"/>
      <c r="I42" s="15"/>
      <c r="J42" s="15"/>
      <c r="K42" s="15"/>
      <c r="L42" s="15"/>
      <c r="M42" s="18"/>
    </row>
    <row r="43" spans="1:13" ht="18" x14ac:dyDescent="0.25">
      <c r="A43" s="98" t="s">
        <v>108</v>
      </c>
      <c r="B43" s="98"/>
      <c r="C43" s="98"/>
      <c r="D43" s="98"/>
      <c r="E43" s="15"/>
      <c r="F43" s="15"/>
      <c r="G43" s="15"/>
      <c r="H43" s="15"/>
      <c r="I43" s="15"/>
      <c r="J43" s="15"/>
      <c r="K43" s="15"/>
      <c r="L43" s="15"/>
      <c r="M43" s="18"/>
    </row>
    <row r="44" spans="1:13" ht="18" x14ac:dyDescent="0.25">
      <c r="A44" s="98" t="s">
        <v>109</v>
      </c>
      <c r="B44" s="98"/>
      <c r="C44" s="98"/>
      <c r="D44" s="98"/>
      <c r="E44" s="15"/>
      <c r="F44" s="15"/>
      <c r="G44" s="15"/>
      <c r="H44" s="15"/>
      <c r="I44" s="15"/>
      <c r="J44" s="15"/>
      <c r="K44" s="15"/>
      <c r="L44" s="15"/>
      <c r="M44" s="18"/>
    </row>
    <row r="45" spans="1:13" ht="18" x14ac:dyDescent="0.25">
      <c r="A45" s="98" t="s">
        <v>110</v>
      </c>
      <c r="B45" s="98"/>
      <c r="C45" s="98"/>
      <c r="D45" s="98"/>
      <c r="E45" s="15"/>
      <c r="F45" s="15"/>
      <c r="G45" s="15"/>
      <c r="H45" s="15"/>
      <c r="I45" s="15"/>
      <c r="J45" s="15"/>
      <c r="K45" s="15"/>
      <c r="L45" s="15"/>
      <c r="M45" s="18"/>
    </row>
    <row r="46" spans="1:13" ht="18" x14ac:dyDescent="0.25">
      <c r="A46" s="98" t="s">
        <v>111</v>
      </c>
      <c r="B46" s="98"/>
      <c r="C46" s="98"/>
      <c r="D46" s="98"/>
      <c r="E46" s="15"/>
      <c r="F46" s="15"/>
      <c r="G46" s="15"/>
      <c r="H46" s="15"/>
      <c r="I46" s="15"/>
      <c r="J46" s="15"/>
      <c r="K46" s="15"/>
      <c r="L46" s="15"/>
      <c r="M46" s="18"/>
    </row>
    <row r="47" spans="1:13" ht="18" x14ac:dyDescent="0.25">
      <c r="A47" s="98" t="s">
        <v>112</v>
      </c>
      <c r="B47" s="98"/>
      <c r="C47" s="98"/>
      <c r="D47" s="98"/>
      <c r="E47" s="28"/>
      <c r="F47" s="15"/>
      <c r="G47" s="15"/>
      <c r="H47" s="15"/>
      <c r="I47" s="15"/>
      <c r="J47" s="15"/>
      <c r="K47" s="15"/>
      <c r="L47" s="15"/>
      <c r="M47" s="18"/>
    </row>
    <row r="48" spans="1:13" ht="18" x14ac:dyDescent="0.25">
      <c r="A48" s="98" t="s">
        <v>113</v>
      </c>
      <c r="B48" s="98"/>
      <c r="C48" s="98"/>
      <c r="D48" s="98"/>
      <c r="E48" s="15"/>
      <c r="F48" s="15"/>
      <c r="G48" s="15"/>
      <c r="H48" s="15"/>
      <c r="I48" s="15"/>
      <c r="J48" s="16"/>
      <c r="K48" s="15"/>
      <c r="L48" s="15"/>
      <c r="M48" s="18"/>
    </row>
    <row r="49" spans="1:13" ht="18.75" thickBot="1" x14ac:dyDescent="0.3">
      <c r="A49" s="101" t="s">
        <v>114</v>
      </c>
      <c r="B49" s="101"/>
      <c r="C49" s="101"/>
      <c r="D49" s="101"/>
      <c r="E49" s="15"/>
      <c r="F49" s="15"/>
      <c r="G49" s="15"/>
      <c r="H49" s="15"/>
      <c r="I49" s="15"/>
      <c r="J49" s="15"/>
      <c r="K49" s="15"/>
      <c r="L49" s="15"/>
      <c r="M49" s="18"/>
    </row>
    <row r="50" spans="1:13" ht="18.75" thickBot="1" x14ac:dyDescent="0.3">
      <c r="A50" s="99" t="s">
        <v>115</v>
      </c>
      <c r="B50" s="99"/>
      <c r="C50" s="99"/>
      <c r="D50" s="99"/>
      <c r="E50" s="99"/>
      <c r="F50" s="99"/>
      <c r="G50" s="99"/>
      <c r="H50" s="99"/>
      <c r="I50" s="99"/>
      <c r="J50" s="15"/>
      <c r="K50" s="15"/>
      <c r="L50" s="15"/>
      <c r="M50" s="18"/>
    </row>
    <row r="51" spans="1:13" ht="18" x14ac:dyDescent="0.25">
      <c r="A51" s="100" t="s">
        <v>116</v>
      </c>
      <c r="B51" s="100"/>
      <c r="C51" s="100"/>
      <c r="D51" s="100"/>
      <c r="E51" s="100"/>
      <c r="F51" s="100"/>
      <c r="G51" s="100"/>
      <c r="H51" s="100"/>
      <c r="I51" s="100"/>
      <c r="J51" s="16"/>
      <c r="K51" s="15"/>
      <c r="L51" s="15"/>
      <c r="M51" s="18"/>
    </row>
    <row r="52" spans="1:13" ht="18" x14ac:dyDescent="0.25">
      <c r="A52" s="98" t="s">
        <v>117</v>
      </c>
      <c r="B52" s="98"/>
      <c r="C52" s="98"/>
      <c r="D52" s="98"/>
      <c r="E52" s="98"/>
      <c r="F52" s="98"/>
      <c r="G52" s="98"/>
      <c r="H52" s="98"/>
      <c r="I52" s="98"/>
      <c r="J52" s="15"/>
      <c r="K52" s="15"/>
      <c r="L52" s="15"/>
      <c r="M52" s="18"/>
    </row>
    <row r="53" spans="1:13" ht="18" x14ac:dyDescent="0.25">
      <c r="A53" s="98" t="s">
        <v>118</v>
      </c>
      <c r="B53" s="98"/>
      <c r="C53" s="98"/>
      <c r="D53" s="98"/>
      <c r="E53" s="98"/>
      <c r="F53" s="98"/>
      <c r="G53" s="98"/>
      <c r="H53" s="98"/>
      <c r="I53" s="98"/>
      <c r="J53" s="15"/>
      <c r="K53" s="15"/>
      <c r="L53" s="15"/>
      <c r="M53" s="18"/>
    </row>
    <row r="54" spans="1:13" ht="18" x14ac:dyDescent="0.25">
      <c r="A54" s="98" t="s">
        <v>119</v>
      </c>
      <c r="B54" s="98"/>
      <c r="C54" s="98"/>
      <c r="D54" s="98"/>
      <c r="E54" s="98"/>
      <c r="F54" s="98"/>
      <c r="G54" s="98"/>
      <c r="H54" s="98"/>
      <c r="I54" s="98"/>
      <c r="J54" s="15"/>
      <c r="K54" s="15"/>
      <c r="L54" s="15"/>
      <c r="M54" s="18"/>
    </row>
    <row r="55" spans="1:13" ht="18" x14ac:dyDescent="0.25">
      <c r="A55" s="98" t="s">
        <v>120</v>
      </c>
      <c r="B55" s="98"/>
      <c r="C55" s="98"/>
      <c r="D55" s="98"/>
      <c r="E55" s="98"/>
      <c r="F55" s="98"/>
      <c r="G55" s="98"/>
      <c r="H55" s="98"/>
      <c r="I55" s="98"/>
      <c r="J55" s="15"/>
      <c r="K55" s="15"/>
      <c r="L55" s="15"/>
      <c r="M55" s="18"/>
    </row>
    <row r="56" spans="1:13" ht="18.75" thickBot="1" x14ac:dyDescent="0.3">
      <c r="A56" s="29"/>
      <c r="B56" s="30"/>
      <c r="C56" s="30"/>
      <c r="D56" s="30"/>
      <c r="E56" s="30"/>
      <c r="F56" s="30"/>
      <c r="G56" s="30"/>
      <c r="H56" s="30"/>
      <c r="I56" s="31"/>
      <c r="J56" s="15"/>
      <c r="K56" s="15"/>
      <c r="L56" s="15"/>
      <c r="M56" s="18"/>
    </row>
    <row r="57" spans="1:13" ht="18.75" thickBot="1" x14ac:dyDescent="0.3">
      <c r="A57" s="99" t="s">
        <v>121</v>
      </c>
      <c r="B57" s="99"/>
      <c r="C57" s="99"/>
      <c r="D57" s="99"/>
      <c r="E57" s="99"/>
      <c r="F57" s="99"/>
      <c r="G57" s="99"/>
      <c r="H57" s="99"/>
      <c r="I57" s="99"/>
      <c r="J57" s="15"/>
      <c r="K57" s="15"/>
      <c r="L57" s="15"/>
      <c r="M57" s="18"/>
    </row>
    <row r="58" spans="1:13" ht="18" x14ac:dyDescent="0.25">
      <c r="A58" s="100" t="s">
        <v>122</v>
      </c>
      <c r="B58" s="100"/>
      <c r="C58" s="100"/>
      <c r="D58" s="100"/>
      <c r="E58" s="100"/>
      <c r="F58" s="100"/>
      <c r="G58" s="100"/>
      <c r="H58" s="100"/>
      <c r="I58" s="100"/>
      <c r="J58" s="15"/>
      <c r="K58" s="15"/>
      <c r="L58" s="15"/>
      <c r="M58" s="18"/>
    </row>
    <row r="59" spans="1:13" ht="18" x14ac:dyDescent="0.25">
      <c r="A59" s="98" t="s">
        <v>123</v>
      </c>
      <c r="B59" s="98"/>
      <c r="C59" s="98"/>
      <c r="D59" s="98"/>
      <c r="E59" s="98"/>
      <c r="F59" s="98"/>
      <c r="G59" s="98"/>
      <c r="H59" s="98"/>
      <c r="I59" s="98"/>
      <c r="J59" s="15"/>
      <c r="K59" s="15"/>
      <c r="L59" s="15"/>
      <c r="M59" s="18"/>
    </row>
    <row r="60" spans="1:13" ht="18" x14ac:dyDescent="0.25">
      <c r="A60" s="98" t="s">
        <v>113</v>
      </c>
      <c r="B60" s="98"/>
      <c r="C60" s="98"/>
      <c r="D60" s="98"/>
      <c r="E60" s="98"/>
      <c r="F60" s="98"/>
      <c r="G60" s="98"/>
      <c r="H60" s="98"/>
      <c r="I60" s="98"/>
      <c r="J60" s="15"/>
      <c r="K60" s="15"/>
      <c r="L60" s="15"/>
      <c r="M60" s="18"/>
    </row>
    <row r="61" spans="1:13" ht="18" x14ac:dyDescent="0.25">
      <c r="A61" s="97" t="s">
        <v>124</v>
      </c>
      <c r="B61" s="97"/>
      <c r="C61" s="97"/>
      <c r="D61" s="97"/>
      <c r="E61" s="97"/>
      <c r="F61" s="97"/>
      <c r="G61" s="97"/>
      <c r="H61" s="97"/>
      <c r="I61" s="97"/>
      <c r="J61" s="15"/>
      <c r="K61" s="15"/>
      <c r="L61" s="15"/>
      <c r="M61" s="18"/>
    </row>
    <row r="62" spans="1:13" ht="18" x14ac:dyDescent="0.25">
      <c r="A62" s="98" t="s">
        <v>125</v>
      </c>
      <c r="B62" s="98"/>
      <c r="C62" s="98"/>
      <c r="D62" s="98"/>
      <c r="E62" s="98"/>
      <c r="F62" s="98"/>
      <c r="G62" s="98"/>
      <c r="H62" s="98"/>
      <c r="I62" s="98"/>
      <c r="J62" s="15"/>
      <c r="K62" s="15"/>
      <c r="L62" s="15"/>
      <c r="M62" s="18"/>
    </row>
    <row r="63" spans="1:13" ht="18" x14ac:dyDescent="0.25">
      <c r="A63" s="106" t="s">
        <v>126</v>
      </c>
      <c r="B63" s="106"/>
      <c r="C63" s="106"/>
      <c r="D63" s="106"/>
      <c r="E63" s="106"/>
      <c r="F63" s="106"/>
      <c r="G63" s="106"/>
      <c r="H63" s="106"/>
      <c r="I63" s="106"/>
      <c r="J63" s="15"/>
      <c r="K63" s="15"/>
      <c r="L63" s="15"/>
      <c r="M63" s="18"/>
    </row>
    <row r="64" spans="1:13" ht="18" x14ac:dyDescent="0.25">
      <c r="A64" s="107" t="s">
        <v>127</v>
      </c>
      <c r="B64" s="108"/>
      <c r="C64" s="108"/>
      <c r="D64" s="108"/>
      <c r="E64" s="108"/>
      <c r="F64" s="108"/>
      <c r="G64" s="108"/>
      <c r="H64" s="108"/>
      <c r="I64" s="109"/>
      <c r="J64" s="15"/>
      <c r="K64" s="15"/>
      <c r="L64" s="15"/>
      <c r="M64" s="18"/>
    </row>
    <row r="65" spans="1:13" ht="18" x14ac:dyDescent="0.25">
      <c r="A65" s="107" t="s">
        <v>128</v>
      </c>
      <c r="B65" s="108"/>
      <c r="C65" s="108"/>
      <c r="D65" s="108"/>
      <c r="E65" s="108"/>
      <c r="F65" s="108"/>
      <c r="G65" s="108"/>
      <c r="H65" s="108"/>
      <c r="I65" s="109"/>
      <c r="J65" s="15"/>
      <c r="K65" s="15"/>
      <c r="L65" s="15"/>
      <c r="M65" s="18"/>
    </row>
    <row r="66" spans="1:13" ht="18" x14ac:dyDescent="0.25">
      <c r="A66" s="110" t="s">
        <v>113</v>
      </c>
      <c r="B66" s="110"/>
      <c r="C66" s="110"/>
      <c r="D66" s="110"/>
      <c r="E66" s="110"/>
      <c r="F66" s="110"/>
      <c r="G66" s="110"/>
      <c r="H66" s="110"/>
      <c r="I66" s="110"/>
      <c r="J66" s="15"/>
      <c r="K66" s="15"/>
      <c r="L66" s="15"/>
      <c r="M66" s="18"/>
    </row>
    <row r="67" spans="1:13" ht="18.75" thickBot="1" x14ac:dyDescent="0.3">
      <c r="A67" s="32" t="s">
        <v>113</v>
      </c>
      <c r="B67" s="33"/>
      <c r="C67" s="33"/>
      <c r="D67" s="33"/>
      <c r="E67" s="33"/>
      <c r="F67" s="33"/>
      <c r="G67" s="33"/>
      <c r="H67" s="34"/>
      <c r="I67" s="35"/>
      <c r="J67" s="15"/>
      <c r="K67" s="15"/>
      <c r="L67" s="15"/>
      <c r="M67" s="18"/>
    </row>
    <row r="68" spans="1:13" ht="18" x14ac:dyDescent="0.25">
      <c r="A68" s="36"/>
      <c r="B68" s="37"/>
      <c r="C68" s="38"/>
      <c r="D68" s="39"/>
      <c r="E68" s="38"/>
      <c r="F68" s="39" t="s">
        <v>129</v>
      </c>
      <c r="G68" s="37"/>
      <c r="H68" s="40"/>
      <c r="I68" s="37"/>
      <c r="J68" s="37"/>
      <c r="K68" s="37"/>
      <c r="L68" s="37"/>
      <c r="M68" s="41"/>
    </row>
    <row r="69" spans="1:13" x14ac:dyDescent="0.25">
      <c r="A69" s="102" t="s">
        <v>130</v>
      </c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</row>
    <row r="70" spans="1:13" x14ac:dyDescent="0.25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</row>
    <row r="71" spans="1:13" x14ac:dyDescent="0.25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</row>
    <row r="72" spans="1:13" ht="18" x14ac:dyDescent="0.25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4"/>
    </row>
    <row r="73" spans="1:13" ht="18" x14ac:dyDescent="0.25">
      <c r="A73" s="103" t="s">
        <v>131</v>
      </c>
      <c r="B73" s="103"/>
      <c r="C73" s="103"/>
      <c r="D73" s="15"/>
      <c r="E73" s="16"/>
      <c r="F73" s="45"/>
      <c r="G73" s="45" t="s">
        <v>132</v>
      </c>
      <c r="H73" s="16"/>
      <c r="I73" s="15"/>
      <c r="J73" s="15"/>
      <c r="K73" s="15"/>
      <c r="L73" s="15"/>
      <c r="M73" s="17"/>
    </row>
    <row r="74" spans="1:13" ht="18" x14ac:dyDescent="0.25">
      <c r="A74" s="103" t="s">
        <v>133</v>
      </c>
      <c r="B74" s="103"/>
      <c r="C74" s="103"/>
      <c r="D74" s="15"/>
      <c r="E74" s="15"/>
      <c r="F74" s="15"/>
      <c r="G74" s="15"/>
      <c r="H74" s="15"/>
      <c r="I74" s="15"/>
      <c r="J74" s="15"/>
      <c r="K74" s="15"/>
      <c r="L74" s="15"/>
      <c r="M74" s="18"/>
    </row>
    <row r="75" spans="1:13" ht="18" x14ac:dyDescent="0.25">
      <c r="A75" s="46"/>
      <c r="B75" s="28"/>
      <c r="C75" s="28"/>
      <c r="D75" s="15"/>
      <c r="E75" s="15"/>
      <c r="F75" s="15"/>
      <c r="G75" s="15"/>
      <c r="H75" s="15"/>
      <c r="I75" s="15"/>
      <c r="J75" s="15"/>
      <c r="K75" s="15"/>
      <c r="L75" s="15"/>
      <c r="M75" s="18"/>
    </row>
    <row r="76" spans="1:13" ht="18.75" thickBot="1" x14ac:dyDescent="0.3">
      <c r="A76" s="46"/>
      <c r="B76" s="28"/>
      <c r="C76" s="28"/>
      <c r="D76" s="15"/>
      <c r="E76" s="15"/>
      <c r="F76" s="15"/>
      <c r="G76" s="15"/>
      <c r="H76" s="15"/>
      <c r="I76" s="15"/>
      <c r="J76" s="15"/>
      <c r="K76" s="15"/>
      <c r="L76" s="15"/>
      <c r="M76" s="18"/>
    </row>
    <row r="77" spans="1:13" ht="16.5" thickBot="1" x14ac:dyDescent="0.3">
      <c r="A77" s="104" t="s">
        <v>134</v>
      </c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</row>
  </sheetData>
  <mergeCells count="95">
    <mergeCell ref="A69:M71"/>
    <mergeCell ref="A73:C73"/>
    <mergeCell ref="A74:C74"/>
    <mergeCell ref="A77:M77"/>
    <mergeCell ref="E4:K4"/>
    <mergeCell ref="A63:I63"/>
    <mergeCell ref="A64:I64"/>
    <mergeCell ref="A65:I65"/>
    <mergeCell ref="A66:I66"/>
    <mergeCell ref="A53:I53"/>
    <mergeCell ref="A42:D42"/>
    <mergeCell ref="A43:D43"/>
    <mergeCell ref="A44:D44"/>
    <mergeCell ref="A45:D45"/>
    <mergeCell ref="A46:D46"/>
    <mergeCell ref="A47:D47"/>
    <mergeCell ref="H22:K22"/>
    <mergeCell ref="A61:I61"/>
    <mergeCell ref="A62:I62"/>
    <mergeCell ref="A54:I54"/>
    <mergeCell ref="A55:I55"/>
    <mergeCell ref="A57:I57"/>
    <mergeCell ref="A58:I58"/>
    <mergeCell ref="A59:I59"/>
    <mergeCell ref="A60:I60"/>
    <mergeCell ref="A48:D48"/>
    <mergeCell ref="A49:D49"/>
    <mergeCell ref="A50:I50"/>
    <mergeCell ref="A51:I51"/>
    <mergeCell ref="A52:I52"/>
    <mergeCell ref="A41:D41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21:B21"/>
    <mergeCell ref="C21:D21"/>
    <mergeCell ref="E21:F21"/>
    <mergeCell ref="A27:C27"/>
    <mergeCell ref="H27:M27"/>
    <mergeCell ref="L21:M21"/>
    <mergeCell ref="A22:B22"/>
    <mergeCell ref="C22:D22"/>
    <mergeCell ref="E22:F22"/>
    <mergeCell ref="L22:M22"/>
    <mergeCell ref="A25:C25"/>
    <mergeCell ref="H25:J25"/>
    <mergeCell ref="K25:M25"/>
    <mergeCell ref="A26:C26"/>
    <mergeCell ref="H26:M26"/>
    <mergeCell ref="H21:K21"/>
    <mergeCell ref="A18:B18"/>
    <mergeCell ref="C18:D18"/>
    <mergeCell ref="G18:H18"/>
    <mergeCell ref="I18:K18"/>
    <mergeCell ref="A19:B19"/>
    <mergeCell ref="C19:D19"/>
    <mergeCell ref="G19:H19"/>
    <mergeCell ref="I19:K19"/>
    <mergeCell ref="G15:K15"/>
    <mergeCell ref="A17:B17"/>
    <mergeCell ref="C17:D17"/>
    <mergeCell ref="G17:H17"/>
    <mergeCell ref="I17:K17"/>
    <mergeCell ref="A16:B16"/>
    <mergeCell ref="C16:D16"/>
    <mergeCell ref="G16:H16"/>
    <mergeCell ref="I16:K16"/>
    <mergeCell ref="A15:B15"/>
    <mergeCell ref="C15:D15"/>
    <mergeCell ref="B8:G8"/>
    <mergeCell ref="H8:J8"/>
    <mergeCell ref="K8:M8"/>
    <mergeCell ref="B9:M9"/>
    <mergeCell ref="B10:M10"/>
    <mergeCell ref="B11:D11"/>
    <mergeCell ref="F11:H11"/>
    <mergeCell ref="I11:M11"/>
    <mergeCell ref="B12:M12"/>
    <mergeCell ref="B13:M13"/>
    <mergeCell ref="K1:M1"/>
    <mergeCell ref="B6:G6"/>
    <mergeCell ref="H6:J6"/>
    <mergeCell ref="K6:M6"/>
    <mergeCell ref="B7:G7"/>
    <mergeCell ref="H7:J7"/>
    <mergeCell ref="K7:M7"/>
    <mergeCell ref="E2:K2"/>
  </mergeCells>
  <dataValidations count="2">
    <dataValidation type="whole" allowBlank="1" showInputMessage="1" showErrorMessage="1" sqref="XFB3">
      <formula1>0</formula1>
      <formula2>50000</formula2>
    </dataValidation>
    <dataValidation type="whole" allowBlank="1" showInputMessage="1" showErrorMessage="1" sqref="XFB2">
      <formula1>0</formula1>
      <formula2>10000000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Logic!$B$3:$B$37</xm:f>
          </x14:formula1>
          <xm:sqref>K6:M6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Logic</vt:lpstr>
      <vt:lpstr>Quote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1003232</dc:creator>
  <cp:lastModifiedBy>1003232</cp:lastModifiedBy>
  <dcterms:created xsi:type="dcterms:W3CDTF">2016-10-21T08:21:36Z</dcterms:created>
  <dcterms:modified xsi:type="dcterms:W3CDTF">2016-11-04T10:46:25Z</dcterms:modified>
</cp:coreProperties>
</file>