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leidy\OneDrive\Área de Trabalho\1 - EXCEL_BÁSICO_ALUNO a\"/>
    </mc:Choice>
  </mc:AlternateContent>
  <xr:revisionPtr revIDLastSave="0" documentId="13_ncr:1_{1623965B-336C-43EB-8EE8-53A1345C2569}" xr6:coauthVersionLast="47" xr6:coauthVersionMax="47" xr10:uidLastSave="{00000000-0000-0000-0000-000000000000}"/>
  <bookViews>
    <workbookView xWindow="-120" yWindow="330" windowWidth="20730" windowHeight="10230" tabRatio="848" firstSheet="12" activeTab="21" xr2:uid="{00000000-000D-0000-FFFF-FFFF00000000}"/>
  </bookViews>
  <sheets>
    <sheet name="Estatistica" sheetId="10" r:id="rId1"/>
    <sheet name="Cont.SE 1" sheetId="4" r:id="rId2"/>
    <sheet name="Cont.SE 2" sheetId="5" r:id="rId3"/>
    <sheet name="Cont.SE 3" sheetId="6" r:id="rId4"/>
    <sheet name="Cont.Núm" sheetId="2" r:id="rId5"/>
    <sheet name="Cont.Valores" sheetId="1" r:id="rId6"/>
    <sheet name="Contar.Vazio" sheetId="3" r:id="rId7"/>
    <sheet name="Contar" sheetId="22" r:id="rId8"/>
    <sheet name="Somase 2" sheetId="8" r:id="rId9"/>
    <sheet name="Somase 1" sheetId="7" r:id="rId10"/>
    <sheet name="Somase 3" sheetId="17" r:id="rId11"/>
    <sheet name="Somase 4" sheetId="21" r:id="rId12"/>
    <sheet name="Somase 5" sheetId="24" r:id="rId13"/>
    <sheet name="Somase 6" sheetId="25" r:id="rId14"/>
    <sheet name="MédiaSE" sheetId="18" r:id="rId15"/>
    <sheet name="Reajuste 1" sheetId="14" r:id="rId16"/>
    <sheet name="Reajuste 2" sheetId="15" r:id="rId17"/>
    <sheet name="Reajuste 3" sheetId="16" r:id="rId18"/>
    <sheet name="Tabuada Dinâmica" sheetId="20" r:id="rId19"/>
    <sheet name="Exercício 1" sheetId="23" r:id="rId20"/>
    <sheet name="Exercício 2" sheetId="19" r:id="rId21"/>
    <sheet name="Exercício 3" sheetId="2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6" l="1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4" i="26"/>
  <c r="G5" i="26"/>
  <c r="G6" i="26"/>
  <c r="G7" i="26"/>
  <c r="G8" i="26"/>
  <c r="G28" i="26" s="1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4" i="26"/>
  <c r="G26" i="26" s="1"/>
  <c r="F5" i="23"/>
  <c r="D5" i="20"/>
  <c r="E5" i="20"/>
  <c r="F5" i="20"/>
  <c r="G5" i="20"/>
  <c r="D6" i="20"/>
  <c r="E6" i="20"/>
  <c r="F6" i="20"/>
  <c r="G6" i="20"/>
  <c r="D7" i="20"/>
  <c r="E7" i="20"/>
  <c r="F7" i="20"/>
  <c r="G7" i="20"/>
  <c r="D8" i="20"/>
  <c r="E8" i="20"/>
  <c r="F8" i="20"/>
  <c r="G8" i="20"/>
  <c r="D9" i="20"/>
  <c r="E9" i="20"/>
  <c r="F9" i="20"/>
  <c r="G9" i="20"/>
  <c r="D10" i="20"/>
  <c r="E10" i="20"/>
  <c r="F10" i="20"/>
  <c r="G10" i="20"/>
  <c r="D11" i="20"/>
  <c r="E11" i="20"/>
  <c r="F11" i="20"/>
  <c r="G11" i="20"/>
  <c r="D12" i="20"/>
  <c r="E12" i="20"/>
  <c r="F12" i="20"/>
  <c r="G12" i="20"/>
  <c r="D13" i="20"/>
  <c r="E13" i="20"/>
  <c r="F13" i="20"/>
  <c r="G13" i="20"/>
  <c r="D14" i="20"/>
  <c r="E14" i="20"/>
  <c r="F14" i="20"/>
  <c r="G14" i="20"/>
  <c r="C6" i="20"/>
  <c r="C7" i="20"/>
  <c r="C8" i="20"/>
  <c r="C9" i="20"/>
  <c r="C10" i="20"/>
  <c r="C11" i="20"/>
  <c r="C12" i="20"/>
  <c r="C13" i="20"/>
  <c r="C14" i="20"/>
  <c r="C5" i="20"/>
  <c r="D8" i="16"/>
  <c r="D9" i="16"/>
  <c r="D10" i="16"/>
  <c r="D11" i="16"/>
  <c r="D12" i="16"/>
  <c r="D13" i="16"/>
  <c r="D14" i="16"/>
  <c r="D7" i="16"/>
  <c r="D9" i="15"/>
  <c r="D10" i="15"/>
  <c r="D11" i="15"/>
  <c r="D12" i="15"/>
  <c r="D13" i="15"/>
  <c r="D14" i="15"/>
  <c r="D15" i="15"/>
  <c r="D16" i="15"/>
  <c r="D8" i="15"/>
  <c r="E8" i="14"/>
  <c r="E9" i="14"/>
  <c r="E10" i="14"/>
  <c r="E11" i="14"/>
  <c r="E12" i="14"/>
  <c r="E13" i="14"/>
  <c r="E14" i="14"/>
  <c r="E15" i="14"/>
  <c r="E16" i="14"/>
  <c r="E17" i="14"/>
  <c r="D9" i="14"/>
  <c r="D10" i="14"/>
  <c r="D11" i="14"/>
  <c r="D12" i="14"/>
  <c r="D13" i="14"/>
  <c r="D14" i="14"/>
  <c r="D15" i="14"/>
  <c r="D16" i="14"/>
  <c r="D17" i="14"/>
  <c r="D8" i="14"/>
  <c r="F5" i="21"/>
  <c r="F6" i="21"/>
  <c r="F7" i="21"/>
  <c r="F4" i="21"/>
  <c r="F28" i="26"/>
  <c r="G27" i="26"/>
  <c r="F27" i="26"/>
  <c r="F26" i="26"/>
  <c r="G25" i="26"/>
  <c r="F25" i="26"/>
  <c r="I12" i="19"/>
  <c r="I13" i="19"/>
  <c r="I14" i="19"/>
  <c r="I15" i="19"/>
  <c r="I16" i="19"/>
  <c r="I17" i="19"/>
  <c r="I18" i="19"/>
  <c r="I11" i="19"/>
  <c r="H12" i="19"/>
  <c r="H13" i="19"/>
  <c r="H14" i="19"/>
  <c r="H15" i="19"/>
  <c r="H16" i="19"/>
  <c r="H17" i="19"/>
  <c r="H18" i="19"/>
  <c r="H11" i="19"/>
  <c r="G12" i="19"/>
  <c r="G13" i="19"/>
  <c r="G14" i="19"/>
  <c r="G15" i="19"/>
  <c r="G16" i="19"/>
  <c r="G17" i="19"/>
  <c r="G18" i="19"/>
  <c r="G11" i="19"/>
  <c r="F19" i="23"/>
  <c r="E19" i="23"/>
  <c r="F18" i="23"/>
  <c r="E18" i="23"/>
  <c r="F17" i="23"/>
  <c r="E17" i="23"/>
  <c r="F16" i="23"/>
  <c r="E16" i="23"/>
  <c r="F6" i="23"/>
  <c r="F7" i="23"/>
  <c r="F8" i="23"/>
  <c r="F9" i="23"/>
  <c r="F10" i="23"/>
  <c r="F11" i="23"/>
  <c r="F12" i="23"/>
  <c r="F13" i="23"/>
  <c r="F14" i="23"/>
  <c r="E6" i="23"/>
  <c r="E7" i="23"/>
  <c r="E8" i="23"/>
  <c r="E9" i="23"/>
  <c r="E10" i="23"/>
  <c r="E11" i="23"/>
  <c r="E12" i="23"/>
  <c r="E13" i="23"/>
  <c r="E14" i="23"/>
  <c r="E5" i="23"/>
  <c r="F9" i="16"/>
  <c r="G9" i="16" s="1"/>
  <c r="H9" i="16" s="1"/>
  <c r="F11" i="16"/>
  <c r="G11" i="16" s="1"/>
  <c r="H11" i="16" s="1"/>
  <c r="F13" i="16"/>
  <c r="G13" i="16" s="1"/>
  <c r="H13" i="16" s="1"/>
  <c r="E8" i="16"/>
  <c r="E9" i="16"/>
  <c r="I9" i="16" s="1"/>
  <c r="E10" i="16"/>
  <c r="E11" i="16"/>
  <c r="E12" i="16"/>
  <c r="E13" i="16"/>
  <c r="I13" i="16" s="1"/>
  <c r="E14" i="16"/>
  <c r="E7" i="16"/>
  <c r="F7" i="16" s="1"/>
  <c r="E9" i="15"/>
  <c r="F9" i="15" s="1"/>
  <c r="E10" i="15"/>
  <c r="F10" i="15" s="1"/>
  <c r="E11" i="15"/>
  <c r="F11" i="15" s="1"/>
  <c r="E12" i="15"/>
  <c r="F12" i="15" s="1"/>
  <c r="E13" i="15"/>
  <c r="F13" i="15" s="1"/>
  <c r="E14" i="15"/>
  <c r="F14" i="15" s="1"/>
  <c r="E15" i="15"/>
  <c r="F15" i="15" s="1"/>
  <c r="E16" i="15"/>
  <c r="F16" i="15" s="1"/>
  <c r="E8" i="15"/>
  <c r="F8" i="18"/>
  <c r="F9" i="18"/>
  <c r="F10" i="18"/>
  <c r="F11" i="18"/>
  <c r="F12" i="18"/>
  <c r="F13" i="18"/>
  <c r="F14" i="18"/>
  <c r="F7" i="18"/>
  <c r="G5" i="25"/>
  <c r="G6" i="25"/>
  <c r="G7" i="25"/>
  <c r="G4" i="25"/>
  <c r="F5" i="25"/>
  <c r="F6" i="25"/>
  <c r="F7" i="25"/>
  <c r="F4" i="25"/>
  <c r="F6" i="24"/>
  <c r="F5" i="24"/>
  <c r="F13" i="21"/>
  <c r="F14" i="21"/>
  <c r="F15" i="21"/>
  <c r="F12" i="21"/>
  <c r="F6" i="17"/>
  <c r="F7" i="17"/>
  <c r="F8" i="17"/>
  <c r="F5" i="17"/>
  <c r="F6" i="8"/>
  <c r="F5" i="8"/>
  <c r="F6" i="7"/>
  <c r="F7" i="7"/>
  <c r="F8" i="7"/>
  <c r="F9" i="7"/>
  <c r="F10" i="7"/>
  <c r="F5" i="7"/>
  <c r="E10" i="22"/>
  <c r="E7" i="22"/>
  <c r="E4" i="22"/>
  <c r="D26" i="3"/>
  <c r="D18" i="1"/>
  <c r="D17" i="2"/>
  <c r="F20" i="6"/>
  <c r="F19" i="6"/>
  <c r="F15" i="6"/>
  <c r="F14" i="6"/>
  <c r="G6" i="5"/>
  <c r="G5" i="5"/>
  <c r="G5" i="4"/>
  <c r="G4" i="4"/>
  <c r="I19" i="10"/>
  <c r="I18" i="10"/>
  <c r="I17" i="10"/>
  <c r="I16" i="10"/>
  <c r="I15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4" i="10"/>
  <c r="E20" i="10"/>
  <c r="H28" i="26" l="1"/>
  <c r="I11" i="16"/>
  <c r="F14" i="16"/>
  <c r="G14" i="16" s="1"/>
  <c r="H14" i="16" s="1"/>
  <c r="F10" i="16"/>
  <c r="G10" i="16" s="1"/>
  <c r="H10" i="16" s="1"/>
  <c r="F12" i="16"/>
  <c r="G12" i="16" s="1"/>
  <c r="H12" i="16" s="1"/>
  <c r="F8" i="16"/>
  <c r="G8" i="16" s="1"/>
  <c r="H8" i="16" s="1"/>
  <c r="G7" i="16"/>
  <c r="H7" i="16" s="1"/>
  <c r="F8" i="15"/>
  <c r="E19" i="14"/>
  <c r="H25" i="26" l="1"/>
  <c r="H27" i="26"/>
  <c r="H26" i="26"/>
  <c r="I10" i="16"/>
  <c r="I12" i="16"/>
  <c r="I14" i="16"/>
  <c r="I8" i="16"/>
  <c r="I7" i="16"/>
</calcChain>
</file>

<file path=xl/sharedStrings.xml><?xml version="1.0" encoding="utf-8"?>
<sst xmlns="http://schemas.openxmlformats.org/spreadsheetml/2006/main" count="565" uniqueCount="278">
  <si>
    <t>Função Cont.Valores</t>
  </si>
  <si>
    <t>Nome dos Alunos</t>
  </si>
  <si>
    <t>Data Nascimento</t>
  </si>
  <si>
    <t>Sexo</t>
  </si>
  <si>
    <t>F</t>
  </si>
  <si>
    <t>M</t>
  </si>
  <si>
    <t>Quantidade de Alunos em Turma</t>
  </si>
  <si>
    <t>Função Cont.Núm</t>
  </si>
  <si>
    <t>Data de Vencimento</t>
  </si>
  <si>
    <t>Número da Parcela</t>
  </si>
  <si>
    <t>Valor da Parcela</t>
  </si>
  <si>
    <t>Quantidade Máxima de Parcelas</t>
  </si>
  <si>
    <t>Função Contar.Vazio</t>
  </si>
  <si>
    <t>Quantidade de Vagas na Turma</t>
  </si>
  <si>
    <t>Função Cont.SE</t>
  </si>
  <si>
    <t>Operação</t>
  </si>
  <si>
    <t>Dia</t>
  </si>
  <si>
    <t>Valor</t>
  </si>
  <si>
    <t>Crédito</t>
  </si>
  <si>
    <t>Débito</t>
  </si>
  <si>
    <t>Critério</t>
  </si>
  <si>
    <t>Qtde</t>
  </si>
  <si>
    <t>Idade</t>
  </si>
  <si>
    <t>Situação</t>
  </si>
  <si>
    <t>Entrada Permitida</t>
  </si>
  <si>
    <t>Entrada Não Permitida</t>
  </si>
  <si>
    <t>Vendedor</t>
  </si>
  <si>
    <t>Meta</t>
  </si>
  <si>
    <t>Total Vendido</t>
  </si>
  <si>
    <t>% de Comissão</t>
  </si>
  <si>
    <t>Total a Receber</t>
  </si>
  <si>
    <t>Atingiu Meta</t>
  </si>
  <si>
    <t>Não Atingiu Meta</t>
  </si>
  <si>
    <t>Dados</t>
  </si>
  <si>
    <t>&gt;=180</t>
  </si>
  <si>
    <t>&lt;=10000</t>
  </si>
  <si>
    <t>Valor Acumulado</t>
  </si>
  <si>
    <t>Aline</t>
  </si>
  <si>
    <t>José Carlos</t>
  </si>
  <si>
    <t>Sandro</t>
  </si>
  <si>
    <t>Carlos</t>
  </si>
  <si>
    <t>Edna</t>
  </si>
  <si>
    <t>Júnior</t>
  </si>
  <si>
    <t>Tabela 1</t>
  </si>
  <si>
    <t>Faixa etária</t>
  </si>
  <si>
    <t>Total</t>
  </si>
  <si>
    <t xml:space="preserve">Feminino </t>
  </si>
  <si>
    <t>Masculino</t>
  </si>
  <si>
    <t>N</t>
  </si>
  <si>
    <t>%</t>
  </si>
  <si>
    <t>População de 00 a 04 anos</t>
  </si>
  <si>
    <t>População de 05 a 09 anos</t>
  </si>
  <si>
    <t>População de 10 a 14 anos</t>
  </si>
  <si>
    <t>População de 15 a 19 anos</t>
  </si>
  <si>
    <t>População de 20 a 24 anos</t>
  </si>
  <si>
    <t>População de 25 a 29 anos</t>
  </si>
  <si>
    <t>População de 30 a 34 anos</t>
  </si>
  <si>
    <t>População de 35 a 39 anos</t>
  </si>
  <si>
    <t>População de 40 a 44 anos</t>
  </si>
  <si>
    <t>População de 45 a 49 anos</t>
  </si>
  <si>
    <t>População de 50 a 54 anos</t>
  </si>
  <si>
    <t>População de 55 a 59 anos</t>
  </si>
  <si>
    <t>População de 60 a 64 anos</t>
  </si>
  <si>
    <t>População de 65 a 69 anos</t>
  </si>
  <si>
    <t>População de 70 a 74 anos</t>
  </si>
  <si>
    <t>População de 75 anos e mais</t>
  </si>
  <si>
    <t>Função SOMASE</t>
  </si>
  <si>
    <t>Total Geral (TG)</t>
  </si>
  <si>
    <t>Tipo</t>
  </si>
  <si>
    <t>Qtde de Caixas</t>
  </si>
  <si>
    <t>Nanica</t>
  </si>
  <si>
    <t>Prata</t>
  </si>
  <si>
    <t>Maçã</t>
  </si>
  <si>
    <t>Ouro</t>
  </si>
  <si>
    <t>Planilha de Papelaria</t>
  </si>
  <si>
    <t>Margem de Lucro</t>
  </si>
  <si>
    <t>Desconto para Atacado</t>
  </si>
  <si>
    <t>Produtos</t>
  </si>
  <si>
    <t>Preço de Compra</t>
  </si>
  <si>
    <t>Caneta</t>
  </si>
  <si>
    <t>Lápis</t>
  </si>
  <si>
    <t>Caderno</t>
  </si>
  <si>
    <t>Canetinha</t>
  </si>
  <si>
    <t>Estojo</t>
  </si>
  <si>
    <t>Borracha</t>
  </si>
  <si>
    <t>Apontador</t>
  </si>
  <si>
    <t>Compasso</t>
  </si>
  <si>
    <t>Régua</t>
  </si>
  <si>
    <t>Esquadro</t>
  </si>
  <si>
    <t>Venda de Equipamento de Informática</t>
  </si>
  <si>
    <t xml:space="preserve"> </t>
  </si>
  <si>
    <t>Cotação do Dólar</t>
  </si>
  <si>
    <t>Preço de Compra em Dólar</t>
  </si>
  <si>
    <t>Mouse</t>
  </si>
  <si>
    <t>Teclado</t>
  </si>
  <si>
    <t>Gabinete</t>
  </si>
  <si>
    <t>Monitor</t>
  </si>
  <si>
    <t>Impressora</t>
  </si>
  <si>
    <t>Scanner</t>
  </si>
  <si>
    <t>Webcam</t>
  </si>
  <si>
    <t>DVD-RW</t>
  </si>
  <si>
    <t>Caixas de Som</t>
  </si>
  <si>
    <t>Planilha de Reajuste Mensal</t>
  </si>
  <si>
    <t xml:space="preserve">Reajuste de </t>
  </si>
  <si>
    <t>ao mês</t>
  </si>
  <si>
    <t>Jan</t>
  </si>
  <si>
    <t>Fev</t>
  </si>
  <si>
    <t>Mar</t>
  </si>
  <si>
    <t>Abr</t>
  </si>
  <si>
    <t>Mai</t>
  </si>
  <si>
    <t>Jun</t>
  </si>
  <si>
    <t>Microfone</t>
  </si>
  <si>
    <t xml:space="preserve"> =D7/$D$23</t>
  </si>
  <si>
    <t>Totais de Vendas do Mês</t>
  </si>
  <si>
    <t>Média de cada vendedor</t>
  </si>
  <si>
    <t>Vendas do Mês</t>
  </si>
  <si>
    <t>Paulo</t>
  </si>
  <si>
    <t>Solange</t>
  </si>
  <si>
    <t>Julia</t>
  </si>
  <si>
    <t>Claudia</t>
  </si>
  <si>
    <t>Rosana</t>
  </si>
  <si>
    <t>Patricia</t>
  </si>
  <si>
    <t>Guilherme</t>
  </si>
  <si>
    <t>Henrique</t>
  </si>
  <si>
    <t>Elaborar a planilha abaixo, fazendo-se o que se pede:</t>
  </si>
  <si>
    <t>Araras Informática - Hardware e Software</t>
  </si>
  <si>
    <t>Nº</t>
  </si>
  <si>
    <t>Eduardo</t>
  </si>
  <si>
    <t>Maria</t>
  </si>
  <si>
    <t>Helena</t>
  </si>
  <si>
    <t>Gabriela</t>
  </si>
  <si>
    <t>Edson</t>
  </si>
  <si>
    <t>Elisangela</t>
  </si>
  <si>
    <t>Regina</t>
  </si>
  <si>
    <t>Nome</t>
  </si>
  <si>
    <t>Sálario Bruto</t>
  </si>
  <si>
    <t>INSS</t>
  </si>
  <si>
    <t>Gratificação</t>
  </si>
  <si>
    <t>INSS R$</t>
  </si>
  <si>
    <t>Gratificação R$</t>
  </si>
  <si>
    <t>Salário Líquido</t>
  </si>
  <si>
    <t>Marcos</t>
  </si>
  <si>
    <t>Camila</t>
  </si>
  <si>
    <t>Bruno</t>
  </si>
  <si>
    <t>Juliana</t>
  </si>
  <si>
    <t>Andréia</t>
  </si>
  <si>
    <t>Bruna</t>
  </si>
  <si>
    <t>Beatriz</t>
  </si>
  <si>
    <t>Controle de Parcelas - Crediário</t>
  </si>
  <si>
    <t>Silvia</t>
  </si>
  <si>
    <t>Débora</t>
  </si>
  <si>
    <t>Luiza</t>
  </si>
  <si>
    <t>Obs: Acrescetar o Reajuste para cada mês.</t>
  </si>
  <si>
    <t>Tabuada Dinâmica- Multiplicação - Ex. 1x1=1</t>
  </si>
  <si>
    <t>Fátima</t>
  </si>
  <si>
    <t>Angélica</t>
  </si>
  <si>
    <t>Tabela 2</t>
  </si>
  <si>
    <t>Quantidade</t>
  </si>
  <si>
    <t>Obs: Utiliar o $ para travar a linha ou coluna</t>
  </si>
  <si>
    <t xml:space="preserve"> =Máximo</t>
  </si>
  <si>
    <t xml:space="preserve"> =Mínimo</t>
  </si>
  <si>
    <t xml:space="preserve"> =Média</t>
  </si>
  <si>
    <t xml:space="preserve"> =Cont.se</t>
  </si>
  <si>
    <t>Total do Salário dos Funcionários do DEPTO</t>
  </si>
  <si>
    <t>Depto</t>
  </si>
  <si>
    <t>ADM</t>
  </si>
  <si>
    <t>CPD</t>
  </si>
  <si>
    <t>VEN</t>
  </si>
  <si>
    <t>RH</t>
  </si>
  <si>
    <t>Média do Salário dos Funcionários do DEPTO</t>
  </si>
  <si>
    <t>Contribuição</t>
  </si>
  <si>
    <t>Pedro</t>
  </si>
  <si>
    <t>Quantas pessoas contribuiram com dinheiro para o evento?</t>
  </si>
  <si>
    <t>Ana</t>
  </si>
  <si>
    <t>Osmar</t>
  </si>
  <si>
    <t>Quantas pessoas NÃO contribuiram com dinheiro para o evento?</t>
  </si>
  <si>
    <t>Rita</t>
  </si>
  <si>
    <t>Kátia</t>
  </si>
  <si>
    <t>Hugo</t>
  </si>
  <si>
    <t>Quantas pessoas para o evento?</t>
  </si>
  <si>
    <t>Antônio</t>
  </si>
  <si>
    <t>João</t>
  </si>
  <si>
    <t>Tadeu</t>
  </si>
  <si>
    <t>Sônia</t>
  </si>
  <si>
    <t>Renata</t>
  </si>
  <si>
    <t>Fernanda</t>
  </si>
  <si>
    <t>Usar as funções CONT.NÚM, CONTAR.VAZIO, CONT.VALORES</t>
  </si>
  <si>
    <t>Quantidade de Caixas</t>
  </si>
  <si>
    <t>Preço de Venda com Desconto (R$)</t>
  </si>
  <si>
    <t>Desconto do IPI</t>
  </si>
  <si>
    <t>Parcelas</t>
  </si>
  <si>
    <t>MARCA</t>
  </si>
  <si>
    <t>POTÊNCIA (cv)</t>
  </si>
  <si>
    <t>PREÇO BÁSICO</t>
  </si>
  <si>
    <t>BMW</t>
  </si>
  <si>
    <t>Dafra</t>
  </si>
  <si>
    <t>Yamaha</t>
  </si>
  <si>
    <t>Honda</t>
  </si>
  <si>
    <t>Kasinski</t>
  </si>
  <si>
    <t>Suzuki</t>
  </si>
  <si>
    <t>TOTAL (R$)</t>
  </si>
  <si>
    <t>MÉDIA (R$)</t>
  </si>
  <si>
    <t>MAIOR VALOR (R$)</t>
  </si>
  <si>
    <t>MENOR VALOR (R$)</t>
  </si>
  <si>
    <t>Produto</t>
  </si>
  <si>
    <t>ABACATE</t>
  </si>
  <si>
    <t>UVA</t>
  </si>
  <si>
    <t>Motivo do Atraso</t>
  </si>
  <si>
    <t>Multa</t>
  </si>
  <si>
    <t>Atraso transporte</t>
  </si>
  <si>
    <t>Forte chuva</t>
  </si>
  <si>
    <t>Problema aéreo</t>
  </si>
  <si>
    <t>Veículo quebrado</t>
  </si>
  <si>
    <t>Total de Multa por Motivo</t>
  </si>
  <si>
    <t>Média de Multa por Motivo</t>
  </si>
  <si>
    <t>Média do total vendido</t>
  </si>
  <si>
    <t>PREÇO BÁSICO
COM DESCONTO DO IPI</t>
  </si>
  <si>
    <t>Função MÉDIASE</t>
  </si>
  <si>
    <t>Total R$</t>
  </si>
  <si>
    <t>&gt;8%</t>
  </si>
  <si>
    <t>&lt;6%</t>
  </si>
  <si>
    <t>Ano de 2020</t>
  </si>
  <si>
    <t>Preço de Compra Convertido para R$</t>
  </si>
  <si>
    <t>Lucro R$</t>
  </si>
  <si>
    <t>Fórmulas:</t>
  </si>
  <si>
    <t>Preço de Compra com a margem de Lucro R$</t>
  </si>
  <si>
    <t>Salário Líquido R$ &gt;&gt;&gt; Salário Bruto mais a Gratificação R$ e menos o INSS R$</t>
  </si>
  <si>
    <t>INSS R$ &gt;&gt;&gt; Multiplicar o salário bruto por INSS (%)</t>
  </si>
  <si>
    <t>Gratificação R$ &gt;&gt;&gt; Multiplicar o salário bruto por Gratificação (%)</t>
  </si>
  <si>
    <t>SOMASE</t>
  </si>
  <si>
    <t>MÉDIASE</t>
  </si>
  <si>
    <t>Salários</t>
  </si>
  <si>
    <t xml:space="preserve"> SOMASE</t>
  </si>
  <si>
    <t xml:space="preserve"> MÉDIASE</t>
  </si>
  <si>
    <t>PREÇO BÁSICO COM DESCONTO EM 12 PARCELAS</t>
  </si>
  <si>
    <t>Preço de Venda com o lucro (R$)</t>
  </si>
  <si>
    <t>Maior Porcentagem (%)</t>
  </si>
  <si>
    <t>Menor Porcentagem (%)</t>
  </si>
  <si>
    <t>Média das Porcentagens (%)</t>
  </si>
  <si>
    <t>Contar porcentagem maior do que 8%</t>
  </si>
  <si>
    <t>Contar porcentagem menor do que 6%</t>
  </si>
  <si>
    <t>Média do Semestre</t>
  </si>
  <si>
    <t>Produtos em Estoque - Higiene e Limpeza</t>
  </si>
  <si>
    <t>Código</t>
  </si>
  <si>
    <t>Unidade
Medida</t>
  </si>
  <si>
    <t>Qtde em 
Estoque</t>
  </si>
  <si>
    <t>Preço 
de Custo</t>
  </si>
  <si>
    <t>Preço 
de Venda</t>
  </si>
  <si>
    <t>Lucro</t>
  </si>
  <si>
    <t>Papel Higiênico</t>
  </si>
  <si>
    <t>pct</t>
  </si>
  <si>
    <t>Creme Dental</t>
  </si>
  <si>
    <t>un</t>
  </si>
  <si>
    <t>Sabonete</t>
  </si>
  <si>
    <t>Xampú</t>
  </si>
  <si>
    <t>Creme para Barbear</t>
  </si>
  <si>
    <t>Acetona</t>
  </si>
  <si>
    <t>Absorvente</t>
  </si>
  <si>
    <t>Algodão</t>
  </si>
  <si>
    <t>Fralda</t>
  </si>
  <si>
    <t>Desodorante</t>
  </si>
  <si>
    <t>Escova Dental</t>
  </si>
  <si>
    <t>Fio Dental</t>
  </si>
  <si>
    <t>Creme Hidratante</t>
  </si>
  <si>
    <t>Tintura para Cabelos</t>
  </si>
  <si>
    <t>Lâmina de Barbear</t>
  </si>
  <si>
    <t>Esmalte</t>
  </si>
  <si>
    <t>Desinfetante</t>
  </si>
  <si>
    <t>Sabão em Pó</t>
  </si>
  <si>
    <t>Detergente</t>
  </si>
  <si>
    <t>Amaciante</t>
  </si>
  <si>
    <t>Média</t>
  </si>
  <si>
    <t>Maior Valor</t>
  </si>
  <si>
    <t>Menor Valor</t>
  </si>
  <si>
    <t>O Preço de Venda deverá ser o Preço de Custo acrescido de 60%.</t>
  </si>
  <si>
    <r>
      <t xml:space="preserve">O Lucro é o Preço de Venda </t>
    </r>
    <r>
      <rPr>
        <b/>
        <sz val="10"/>
        <rFont val="Calibri"/>
        <family val="2"/>
        <scheme val="minor"/>
      </rPr>
      <t>menos</t>
    </r>
    <r>
      <rPr>
        <sz val="10"/>
        <rFont val="Calibri"/>
        <family val="2"/>
        <scheme val="minor"/>
      </rPr>
      <t xml:space="preserve"> o Preço de Custo </t>
    </r>
    <r>
      <rPr>
        <b/>
        <sz val="10"/>
        <rFont val="Calibri"/>
        <family val="2"/>
        <scheme val="minor"/>
      </rPr>
      <t>multiplicado</t>
    </r>
    <r>
      <rPr>
        <sz val="10"/>
        <rFont val="Calibri"/>
        <family val="2"/>
        <scheme val="minor"/>
      </rPr>
      <t xml:space="preserve"> pela quantidade.</t>
    </r>
  </si>
  <si>
    <t>Calcular o total, média, maior valor e menor valor das colunas Preço de Custo e de Venda.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</si>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</sst>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[$R$-416]\ * #,##0.00_-;\-[$R$-416]\ * #,##0.00_-;_-[$R$-416]\ * &quot;-&quot;??_-;_-@_-"/>
    <numFmt numFmtId="168" formatCode="_(&quot;R$ &quot;* #,##0.00_);_(&quot;R$ &quot;* \(#,##0.00\);_(&quot;R$ &quot;* &quot;-&quot;??_);_(@_)"/>
    <numFmt numFmtId="169" formatCode="_([$$-409]* #,##0.00_);_([$$-409]* \(#,##0.00\);_([$$-409]* &quot;-&quot;??_);_(@_)"/>
    <numFmt numFmtId="170" formatCode="_([$R$ -416]* #,##0.00_);_([$R$ -416]* \(#,##0.00\);_([$R$ -416]* &quot;-&quot;??_);_(@_)"/>
    <numFmt numFmtId="171" formatCode="_(&quot;R$&quot;* #,##0.00_);_(&quot;R$&quot;* \(#,##0.00\);_(&quot;R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" fillId="0" borderId="0"/>
    <xf numFmtId="0" fontId="9" fillId="0" borderId="0"/>
  </cellStyleXfs>
  <cellXfs count="22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vertical="top"/>
    </xf>
    <xf numFmtId="0" fontId="5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3" applyFont="1"/>
    <xf numFmtId="44" fontId="0" fillId="0" borderId="0" xfId="0" applyNumberFormat="1"/>
    <xf numFmtId="0" fontId="12" fillId="0" borderId="0" xfId="0" applyFont="1" applyAlignment="1">
      <alignment horizontal="left"/>
    </xf>
    <xf numFmtId="0" fontId="12" fillId="0" borderId="0" xfId="0" applyFont="1"/>
    <xf numFmtId="0" fontId="3" fillId="0" borderId="0" xfId="0" applyFont="1" applyBorder="1" applyAlignment="1">
      <alignment horizontal="right"/>
    </xf>
    <xf numFmtId="0" fontId="12" fillId="0" borderId="0" xfId="0" applyFont="1" applyFill="1" applyAlignment="1">
      <alignment vertical="center"/>
    </xf>
    <xf numFmtId="0" fontId="14" fillId="0" borderId="0" xfId="0" applyFont="1"/>
    <xf numFmtId="0" fontId="0" fillId="0" borderId="0" xfId="0"/>
    <xf numFmtId="0" fontId="0" fillId="0" borderId="0" xfId="0"/>
    <xf numFmtId="0" fontId="0" fillId="0" borderId="0" xfId="0" applyBorder="1" applyAlignment="1">
      <alignment vertical="center"/>
    </xf>
    <xf numFmtId="0" fontId="6" fillId="0" borderId="0" xfId="0" applyFont="1"/>
    <xf numFmtId="0" fontId="9" fillId="0" borderId="0" xfId="3" applyFont="1"/>
    <xf numFmtId="166" fontId="17" fillId="0" borderId="0" xfId="5" applyNumberFormat="1" applyFont="1" applyFill="1"/>
    <xf numFmtId="166" fontId="16" fillId="0" borderId="0" xfId="5" applyNumberFormat="1" applyFont="1"/>
    <xf numFmtId="9" fontId="16" fillId="0" borderId="0" xfId="5" applyFont="1" applyBorder="1" applyAlignment="1">
      <alignment horizontal="center" vertical="center"/>
    </xf>
    <xf numFmtId="166" fontId="16" fillId="0" borderId="0" xfId="5" applyNumberFormat="1" applyFont="1" applyBorder="1"/>
    <xf numFmtId="0" fontId="9" fillId="0" borderId="0" xfId="3" applyFont="1" applyBorder="1"/>
    <xf numFmtId="9" fontId="16" fillId="0" borderId="0" xfId="5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/>
    <xf numFmtId="0" fontId="0" fillId="0" borderId="0" xfId="0"/>
    <xf numFmtId="0" fontId="9" fillId="0" borderId="0" xfId="3"/>
    <xf numFmtId="0" fontId="18" fillId="0" borderId="0" xfId="3" applyFont="1"/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19" fillId="0" borderId="0" xfId="3" applyFont="1"/>
    <xf numFmtId="0" fontId="9" fillId="0" borderId="0" xfId="11"/>
    <xf numFmtId="0" fontId="0" fillId="0" borderId="0" xfId="3" applyFont="1"/>
    <xf numFmtId="0" fontId="12" fillId="0" borderId="0" xfId="3" applyFont="1"/>
    <xf numFmtId="0" fontId="18" fillId="0" borderId="0" xfId="11" applyFont="1"/>
    <xf numFmtId="0" fontId="9" fillId="0" borderId="0" xfId="11" applyAlignment="1">
      <alignment horizontal="center"/>
    </xf>
    <xf numFmtId="0" fontId="9" fillId="0" borderId="0" xfId="3" applyAlignment="1">
      <alignment horizontal="center"/>
    </xf>
    <xf numFmtId="0" fontId="10" fillId="0" borderId="0" xfId="11" applyFont="1"/>
    <xf numFmtId="0" fontId="0" fillId="0" borderId="0" xfId="0" applyAlignment="1">
      <alignment horizontal="center"/>
    </xf>
    <xf numFmtId="0" fontId="10" fillId="3" borderId="1" xfId="3" applyFont="1" applyFill="1" applyBorder="1" applyAlignment="1">
      <alignment horizontal="center"/>
    </xf>
    <xf numFmtId="0" fontId="9" fillId="0" borderId="1" xfId="3" applyFont="1" applyBorder="1" applyAlignment="1">
      <alignment horizontal="center" vertical="center"/>
    </xf>
    <xf numFmtId="165" fontId="9" fillId="0" borderId="1" xfId="4" applyNumberFormat="1" applyFont="1" applyBorder="1" applyAlignment="1">
      <alignment horizontal="center" vertical="center"/>
    </xf>
    <xf numFmtId="165" fontId="9" fillId="2" borderId="1" xfId="4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10" fillId="7" borderId="1" xfId="1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167" fontId="0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/>
    <xf numFmtId="44" fontId="13" fillId="3" borderId="1" xfId="1" applyFont="1" applyFill="1" applyBorder="1" applyAlignment="1">
      <alignment horizontal="center"/>
    </xf>
    <xf numFmtId="9" fontId="13" fillId="4" borderId="1" xfId="6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1" fillId="0" borderId="1" xfId="7" applyFont="1" applyBorder="1" applyAlignment="1">
      <alignment horizontal="center" vertical="center"/>
    </xf>
    <xf numFmtId="9" fontId="3" fillId="9" borderId="1" xfId="0" applyNumberFormat="1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7" borderId="1" xfId="0" applyFont="1" applyFill="1" applyBorder="1"/>
    <xf numFmtId="44" fontId="0" fillId="0" borderId="1" xfId="1" applyFont="1" applyBorder="1"/>
    <xf numFmtId="44" fontId="0" fillId="7" borderId="1" xfId="1" applyFont="1" applyFill="1" applyBorder="1"/>
    <xf numFmtId="10" fontId="0" fillId="0" borderId="1" xfId="2" applyNumberFormat="1" applyFont="1" applyBorder="1" applyAlignment="1">
      <alignment horizontal="center"/>
    </xf>
    <xf numFmtId="0" fontId="2" fillId="15" borderId="1" xfId="3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10" fillId="7" borderId="1" xfId="1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9" fontId="2" fillId="1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indent="1"/>
    </xf>
    <xf numFmtId="0" fontId="3" fillId="0" borderId="1" xfId="0" applyFont="1" applyBorder="1" applyAlignment="1">
      <alignment horizontal="right" vertical="center" indent="1"/>
    </xf>
    <xf numFmtId="0" fontId="2" fillId="17" borderId="7" xfId="0" applyFont="1" applyFill="1" applyBorder="1" applyAlignment="1">
      <alignment vertical="center"/>
    </xf>
    <xf numFmtId="0" fontId="0" fillId="17" borderId="8" xfId="0" applyFill="1" applyBorder="1" applyAlignment="1">
      <alignment vertical="center"/>
    </xf>
    <xf numFmtId="0" fontId="0" fillId="17" borderId="9" xfId="0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0" fillId="17" borderId="0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3" fillId="17" borderId="12" xfId="0" applyFont="1" applyFill="1" applyBorder="1" applyAlignment="1">
      <alignment vertical="center"/>
    </xf>
    <xf numFmtId="0" fontId="3" fillId="17" borderId="2" xfId="0" applyFont="1" applyFill="1" applyBorder="1" applyAlignment="1">
      <alignment vertical="center"/>
    </xf>
    <xf numFmtId="0" fontId="0" fillId="17" borderId="2" xfId="0" applyFont="1" applyFill="1" applyBorder="1" applyAlignment="1">
      <alignment vertical="center"/>
    </xf>
    <xf numFmtId="0" fontId="0" fillId="17" borderId="13" xfId="0" applyFont="1" applyFill="1" applyBorder="1" applyAlignment="1">
      <alignment vertical="center"/>
    </xf>
    <xf numFmtId="0" fontId="3" fillId="18" borderId="1" xfId="3" applyFont="1" applyFill="1" applyBorder="1" applyAlignment="1">
      <alignment horizontal="center"/>
    </xf>
    <xf numFmtId="167" fontId="0" fillId="17" borderId="1" xfId="0" applyNumberFormat="1" applyFont="1" applyFill="1" applyBorder="1" applyAlignment="1">
      <alignment horizontal="center" vertical="center"/>
    </xf>
    <xf numFmtId="167" fontId="13" fillId="17" borderId="1" xfId="0" applyNumberFormat="1" applyFont="1" applyFill="1" applyBorder="1" applyAlignment="1">
      <alignment horizontal="center" vertical="center"/>
    </xf>
    <xf numFmtId="44" fontId="0" fillId="17" borderId="1" xfId="1" applyFont="1" applyFill="1" applyBorder="1" applyAlignment="1">
      <alignment horizontal="left"/>
    </xf>
    <xf numFmtId="44" fontId="0" fillId="17" borderId="1" xfId="1" applyFont="1" applyFill="1" applyBorder="1"/>
    <xf numFmtId="0" fontId="3" fillId="19" borderId="1" xfId="0" applyFont="1" applyFill="1" applyBorder="1" applyAlignment="1">
      <alignment horizontal="center" vertical="center" wrapText="1"/>
    </xf>
    <xf numFmtId="0" fontId="9" fillId="17" borderId="1" xfId="11" applyFill="1" applyBorder="1" applyAlignment="1">
      <alignment horizontal="center" vertical="center"/>
    </xf>
    <xf numFmtId="170" fontId="0" fillId="17" borderId="1" xfId="0" applyNumberFormat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0" fontId="9" fillId="0" borderId="1" xfId="1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10" fillId="14" borderId="1" xfId="11" applyFont="1" applyFill="1" applyBorder="1" applyAlignment="1">
      <alignment horizontal="center" vertical="center"/>
    </xf>
    <xf numFmtId="44" fontId="0" fillId="17" borderId="1" xfId="0" applyNumberFormat="1" applyFill="1" applyBorder="1" applyAlignment="1">
      <alignment horizontal="center" vertical="center"/>
    </xf>
    <xf numFmtId="44" fontId="0" fillId="17" borderId="1" xfId="1" applyFont="1" applyFill="1" applyBorder="1" applyAlignment="1">
      <alignment horizontal="center" vertical="center"/>
    </xf>
    <xf numFmtId="168" fontId="0" fillId="17" borderId="1" xfId="0" applyNumberForma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170" fontId="8" fillId="17" borderId="1" xfId="0" applyNumberFormat="1" applyFont="1" applyFill="1" applyBorder="1"/>
    <xf numFmtId="44" fontId="0" fillId="17" borderId="1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44" fontId="1" fillId="17" borderId="1" xfId="1" applyFont="1" applyFill="1" applyBorder="1" applyAlignment="1">
      <alignment horizontal="center" vertical="center"/>
    </xf>
    <xf numFmtId="0" fontId="3" fillId="17" borderId="1" xfId="3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NumberFormat="1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6" fontId="21" fillId="17" borderId="1" xfId="6" applyNumberFormat="1" applyFont="1" applyFill="1" applyBorder="1" applyAlignment="1">
      <alignment horizontal="center" vertical="center"/>
    </xf>
    <xf numFmtId="166" fontId="9" fillId="17" borderId="1" xfId="6" applyNumberFormat="1" applyFont="1" applyFill="1" applyBorder="1" applyAlignment="1">
      <alignment horizontal="center" vertical="center"/>
    </xf>
    <xf numFmtId="0" fontId="9" fillId="17" borderId="1" xfId="3" applyNumberFormat="1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center"/>
    </xf>
    <xf numFmtId="0" fontId="10" fillId="20" borderId="1" xfId="3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left" vertical="center" indent="1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4" fontId="1" fillId="0" borderId="1" xfId="1" applyFont="1" applyBorder="1"/>
    <xf numFmtId="0" fontId="13" fillId="21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/>
    </xf>
    <xf numFmtId="0" fontId="24" fillId="0" borderId="0" xfId="0" applyFont="1"/>
    <xf numFmtId="0" fontId="13" fillId="21" borderId="5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71" fontId="24" fillId="17" borderId="1" xfId="0" applyNumberFormat="1" applyFont="1" applyFill="1" applyBorder="1" applyAlignment="1">
      <alignment horizontal="center" vertical="center"/>
    </xf>
    <xf numFmtId="44" fontId="24" fillId="0" borderId="0" xfId="0" applyNumberFormat="1" applyFont="1"/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171" fontId="24" fillId="0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44" fontId="0" fillId="20" borderId="1" xfId="0" applyNumberFormat="1" applyFill="1" applyBorder="1"/>
    <xf numFmtId="0" fontId="3" fillId="20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1" borderId="1" xfId="0" applyFont="1" applyFill="1" applyBorder="1" applyAlignment="1">
      <alignment horizontal="center" vertical="center"/>
    </xf>
    <xf numFmtId="170" fontId="0" fillId="21" borderId="1" xfId="0" applyNumberFormat="1" applyFont="1" applyFill="1" applyBorder="1"/>
    <xf numFmtId="0" fontId="3" fillId="0" borderId="1" xfId="0" applyFont="1" applyFill="1" applyBorder="1" applyAlignment="1">
      <alignment horizontal="left" indent="1"/>
    </xf>
    <xf numFmtId="44" fontId="1" fillId="0" borderId="1" xfId="1" applyFont="1" applyFill="1" applyBorder="1"/>
    <xf numFmtId="169" fontId="13" fillId="0" borderId="1" xfId="7" applyNumberFormat="1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center" vertical="center"/>
    </xf>
    <xf numFmtId="165" fontId="10" fillId="19" borderId="1" xfId="4" applyNumberFormat="1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indent="1"/>
    </xf>
    <xf numFmtId="0" fontId="3" fillId="0" borderId="1" xfId="0" applyFont="1" applyBorder="1" applyAlignment="1">
      <alignment horizontal="right" indent="1"/>
    </xf>
    <xf numFmtId="0" fontId="3" fillId="15" borderId="1" xfId="3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2" fillId="15" borderId="1" xfId="1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0" fillId="15" borderId="5" xfId="0" applyFont="1" applyFill="1" applyBorder="1" applyAlignment="1">
      <alignment horizontal="center" vertical="center" wrapText="1"/>
    </xf>
    <xf numFmtId="0" fontId="20" fillId="15" borderId="4" xfId="0" applyFont="1" applyFill="1" applyBorder="1" applyAlignment="1">
      <alignment horizontal="center" vertical="center" wrapText="1"/>
    </xf>
    <xf numFmtId="0" fontId="20" fillId="15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0" fillId="15" borderId="5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0" fillId="15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17" borderId="7" xfId="0" applyFont="1" applyFill="1" applyBorder="1" applyAlignment="1">
      <alignment horizontal="left" vertical="center" indent="1"/>
    </xf>
    <xf numFmtId="0" fontId="24" fillId="17" borderId="8" xfId="0" applyFont="1" applyFill="1" applyBorder="1" applyAlignment="1">
      <alignment horizontal="left" vertical="center" indent="1"/>
    </xf>
    <xf numFmtId="0" fontId="24" fillId="17" borderId="9" xfId="0" applyFont="1" applyFill="1" applyBorder="1" applyAlignment="1">
      <alignment horizontal="left" vertical="center" indent="1"/>
    </xf>
    <xf numFmtId="0" fontId="24" fillId="17" borderId="10" xfId="0" applyFont="1" applyFill="1" applyBorder="1" applyAlignment="1">
      <alignment horizontal="left" vertical="center" indent="1"/>
    </xf>
    <xf numFmtId="0" fontId="24" fillId="17" borderId="0" xfId="0" applyFont="1" applyFill="1" applyBorder="1" applyAlignment="1">
      <alignment horizontal="left" vertical="center" indent="1"/>
    </xf>
    <xf numFmtId="0" fontId="24" fillId="17" borderId="11" xfId="0" applyFont="1" applyFill="1" applyBorder="1" applyAlignment="1">
      <alignment horizontal="left" vertical="center" indent="1"/>
    </xf>
    <xf numFmtId="0" fontId="24" fillId="17" borderId="12" xfId="0" applyFont="1" applyFill="1" applyBorder="1" applyAlignment="1">
      <alignment horizontal="left" vertical="center" indent="1"/>
    </xf>
    <xf numFmtId="0" fontId="24" fillId="17" borderId="2" xfId="0" applyFont="1" applyFill="1" applyBorder="1" applyAlignment="1">
      <alignment horizontal="left" vertical="center" indent="1"/>
    </xf>
    <xf numFmtId="0" fontId="24" fillId="17" borderId="13" xfId="0" applyFont="1" applyFill="1" applyBorder="1" applyAlignment="1">
      <alignment horizontal="left" vertical="center" indent="1"/>
    </xf>
    <xf numFmtId="165" fontId="10" fillId="17" borderId="1" xfId="4" applyNumberFormat="1" applyFont="1" applyFill="1" applyBorder="1" applyAlignment="1">
      <alignment horizontal="center" vertical="center"/>
    </xf>
  </cellXfs>
  <cellStyles count="12">
    <cellStyle name="Moeda" xfId="1" builtinId="4"/>
    <cellStyle name="Moeda 2" xfId="9" xr:uid="{00000000-0005-0000-0000-000001000000}"/>
    <cellStyle name="Moeda 3" xfId="7" xr:uid="{00000000-0005-0000-0000-000002000000}"/>
    <cellStyle name="Normal" xfId="0" builtinId="0"/>
    <cellStyle name="Normal 2" xfId="3" xr:uid="{00000000-0005-0000-0000-000004000000}"/>
    <cellStyle name="Normal 3" xfId="11" xr:uid="{00000000-0005-0000-0000-000005000000}"/>
    <cellStyle name="Normal 4" xfId="10" xr:uid="{00000000-0005-0000-0000-000006000000}"/>
    <cellStyle name="Porcentagem" xfId="6" builtinId="5"/>
    <cellStyle name="Porcentagem 2" xfId="2" xr:uid="{00000000-0005-0000-0000-000008000000}"/>
    <cellStyle name="Porcentagem 2 2" xfId="8" xr:uid="{00000000-0005-0000-0000-000009000000}"/>
    <cellStyle name="Porcentagem 3" xfId="5" xr:uid="{00000000-0005-0000-0000-00000A000000}"/>
    <cellStyle name="Vírgula 2" xfId="4" xr:uid="{00000000-0005-0000-0000-00000B000000}"/>
  </cellStyles>
  <dxfs count="0"/>
  <tableStyles count="0" defaultTableStyle="TableStyleMedium2" defaultPivotStyle="PivotStyleLight16"/>
  <colors>
    <mruColors>
      <color rgb="FFFFFFCC"/>
      <color rgb="FF00FFCC"/>
      <color rgb="FF00FFFF"/>
      <color rgb="FF00FF99"/>
      <color rgb="FFFFFFA3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17471</xdr:colOff>
      <xdr:row>20</xdr:row>
      <xdr:rowOff>161925</xdr:rowOff>
    </xdr:from>
    <xdr:to>
      <xdr:col>7</xdr:col>
      <xdr:colOff>96301</xdr:colOff>
      <xdr:row>22</xdr:row>
      <xdr:rowOff>103315</xdr:rowOff>
    </xdr:to>
    <xdr:sp macro="" textlink="">
      <xdr:nvSpPr>
        <xdr:cNvPr id="2" name="Texto explicativo retangula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22771" y="3971925"/>
          <a:ext cx="1202780" cy="293815"/>
        </a:xfrm>
        <a:prstGeom prst="wedgeRectCallout">
          <a:avLst>
            <a:gd name="adj1" fmla="val -49348"/>
            <a:gd name="adj2" fmla="val -137726"/>
          </a:avLst>
        </a:prstGeom>
        <a:solidFill>
          <a:schemeClr val="accent2">
            <a:lumMod val="20000"/>
            <a:lumOff val="80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FUNÇÃO SOMA</a:t>
          </a:r>
        </a:p>
      </xdr:txBody>
    </xdr:sp>
    <xdr:clientData/>
  </xdr:twoCellAnchor>
  <xdr:twoCellAnchor>
    <xdr:from>
      <xdr:col>7</xdr:col>
      <xdr:colOff>287655</xdr:colOff>
      <xdr:row>2</xdr:row>
      <xdr:rowOff>38101</xdr:rowOff>
    </xdr:from>
    <xdr:to>
      <xdr:col>12</xdr:col>
      <xdr:colOff>219075</xdr:colOff>
      <xdr:row>6</xdr:row>
      <xdr:rowOff>95251</xdr:rowOff>
    </xdr:to>
    <xdr:sp macro="" textlink="">
      <xdr:nvSpPr>
        <xdr:cNvPr id="6" name="Texto explicativo retangular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716905" y="419101"/>
          <a:ext cx="5646420" cy="819150"/>
        </a:xfrm>
        <a:prstGeom prst="wedgeRectCallout">
          <a:avLst>
            <a:gd name="adj1" fmla="val -57184"/>
            <a:gd name="adj2" fmla="val -20580"/>
          </a:avLst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CALCULAR PORCENTAGEM USANDO O VALOR DE (N)  DIVIDINDO-SE PELO TOTAL GERAL (TG).</a:t>
          </a:r>
          <a:endParaRPr lang="pt-BR" b="1">
            <a:solidFill>
              <a:sysClr val="windowText" lastClr="000000"/>
            </a:solidFill>
            <a:effectLst/>
          </a:endParaRPr>
        </a:p>
        <a:p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N/TG  (Converter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porcentagem %)</a:t>
          </a:r>
        </a:p>
        <a:p>
          <a:endParaRPr lang="pt-BR" sz="1100" b="1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Obs: Fixar á célula E$20.</a:t>
          </a:r>
          <a:endParaRPr lang="pt-BR" b="1">
            <a:solidFill>
              <a:sysClr val="windowText" lastClr="000000"/>
            </a:solidFill>
            <a:effectLst/>
          </a:endParaRPr>
        </a:p>
        <a:p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N23"/>
  <sheetViews>
    <sheetView showGridLines="0" topLeftCell="A7" zoomScaleNormal="100" workbookViewId="0">
      <selection activeCell="F4" sqref="F4"/>
    </sheetView>
  </sheetViews>
  <sheetFormatPr defaultColWidth="9.140625" defaultRowHeight="12.75" x14ac:dyDescent="0.2"/>
  <cols>
    <col min="1" max="1" width="3" style="24" customWidth="1"/>
    <col min="2" max="2" width="26.140625" style="24" bestFit="1" customWidth="1"/>
    <col min="3" max="4" width="10.140625" style="24" bestFit="1" customWidth="1"/>
    <col min="5" max="5" width="15.140625" style="24" customWidth="1"/>
    <col min="6" max="6" width="14.7109375" style="24" customWidth="1"/>
    <col min="7" max="7" width="2.140625" style="24" customWidth="1"/>
    <col min="8" max="8" width="38.140625" style="24" bestFit="1" customWidth="1"/>
    <col min="9" max="9" width="21.7109375" style="24" customWidth="1"/>
    <col min="10" max="10" width="10.140625" style="24" customWidth="1"/>
    <col min="11" max="11" width="9.140625" style="24"/>
    <col min="12" max="12" width="6.5703125" style="24" customWidth="1"/>
    <col min="13" max="16384" width="9.140625" style="24"/>
  </cols>
  <sheetData>
    <row r="1" spans="2:14" ht="15" customHeight="1" x14ac:dyDescent="0.2"/>
    <row r="2" spans="2:14" ht="15" x14ac:dyDescent="0.25">
      <c r="B2" s="179" t="s">
        <v>44</v>
      </c>
      <c r="C2" s="181" t="s">
        <v>3</v>
      </c>
      <c r="D2" s="181"/>
      <c r="E2" s="181" t="s">
        <v>45</v>
      </c>
      <c r="F2" s="181"/>
      <c r="H2"/>
      <c r="I2"/>
      <c r="J2"/>
      <c r="K2"/>
      <c r="L2"/>
      <c r="M2"/>
      <c r="N2"/>
    </row>
    <row r="3" spans="2:14" ht="15" x14ac:dyDescent="0.25">
      <c r="B3" s="179"/>
      <c r="C3" s="150" t="s">
        <v>46</v>
      </c>
      <c r="D3" s="150" t="s">
        <v>47</v>
      </c>
      <c r="E3" s="49" t="s">
        <v>48</v>
      </c>
      <c r="F3" s="149" t="s">
        <v>49</v>
      </c>
      <c r="H3"/>
      <c r="I3"/>
      <c r="J3"/>
      <c r="K3"/>
      <c r="L3"/>
      <c r="M3"/>
      <c r="N3"/>
    </row>
    <row r="4" spans="2:14" ht="15" x14ac:dyDescent="0.25">
      <c r="B4" s="50" t="s">
        <v>50</v>
      </c>
      <c r="C4" s="51">
        <v>62170</v>
      </c>
      <c r="D4" s="51">
        <v>65188</v>
      </c>
      <c r="E4" s="52">
        <v>127358</v>
      </c>
      <c r="F4" s="146">
        <f>E4/E$20</f>
        <v>8.3317741540852891E-2</v>
      </c>
      <c r="G4" s="25" t="s">
        <v>112</v>
      </c>
      <c r="H4"/>
      <c r="I4"/>
      <c r="J4"/>
      <c r="K4"/>
      <c r="L4"/>
      <c r="M4"/>
      <c r="N4"/>
    </row>
    <row r="5" spans="2:14" ht="15" x14ac:dyDescent="0.25">
      <c r="B5" s="50" t="s">
        <v>51</v>
      </c>
      <c r="C5" s="51">
        <v>64904</v>
      </c>
      <c r="D5" s="51">
        <v>67828</v>
      </c>
      <c r="E5" s="52">
        <v>132732</v>
      </c>
      <c r="F5" s="146">
        <f t="shared" ref="F5:F19" si="0">E5/E$20</f>
        <v>8.6833418161407105E-2</v>
      </c>
      <c r="G5" s="26"/>
      <c r="H5"/>
      <c r="I5"/>
      <c r="J5"/>
      <c r="K5"/>
      <c r="L5"/>
      <c r="M5"/>
      <c r="N5"/>
    </row>
    <row r="6" spans="2:14" ht="15" x14ac:dyDescent="0.25">
      <c r="B6" s="50" t="s">
        <v>52</v>
      </c>
      <c r="C6" s="51">
        <v>65460</v>
      </c>
      <c r="D6" s="51">
        <v>67524</v>
      </c>
      <c r="E6" s="52">
        <v>132984</v>
      </c>
      <c r="F6" s="146">
        <f t="shared" si="0"/>
        <v>8.6998276834347132E-2</v>
      </c>
      <c r="G6" s="26"/>
      <c r="H6"/>
      <c r="I6"/>
      <c r="J6"/>
      <c r="K6"/>
      <c r="L6"/>
      <c r="M6"/>
      <c r="N6"/>
    </row>
    <row r="7" spans="2:14" ht="15" x14ac:dyDescent="0.25">
      <c r="B7" s="50" t="s">
        <v>53</v>
      </c>
      <c r="C7" s="51">
        <v>64288</v>
      </c>
      <c r="D7" s="51">
        <v>65357</v>
      </c>
      <c r="E7" s="52">
        <v>129645</v>
      </c>
      <c r="F7" s="146">
        <f t="shared" si="0"/>
        <v>8.4813899417891872E-2</v>
      </c>
      <c r="G7" s="26"/>
      <c r="H7"/>
      <c r="I7"/>
      <c r="J7"/>
      <c r="K7"/>
      <c r="L7"/>
      <c r="M7"/>
      <c r="N7"/>
    </row>
    <row r="8" spans="2:14" ht="15" x14ac:dyDescent="0.25">
      <c r="B8" s="50" t="s">
        <v>54</v>
      </c>
      <c r="C8" s="51">
        <v>67823</v>
      </c>
      <c r="D8" s="51">
        <v>66949</v>
      </c>
      <c r="E8" s="52">
        <v>134772</v>
      </c>
      <c r="F8" s="146">
        <f t="shared" si="0"/>
        <v>8.8167988370921546E-2</v>
      </c>
      <c r="G8" s="26"/>
      <c r="H8"/>
      <c r="I8"/>
      <c r="J8"/>
      <c r="K8"/>
      <c r="L8"/>
      <c r="M8"/>
      <c r="N8"/>
    </row>
    <row r="9" spans="2:14" ht="15" x14ac:dyDescent="0.25">
      <c r="B9" s="50" t="s">
        <v>55</v>
      </c>
      <c r="C9" s="51">
        <v>71478</v>
      </c>
      <c r="D9" s="51">
        <v>67767</v>
      </c>
      <c r="E9" s="52">
        <v>139245</v>
      </c>
      <c r="F9" s="146">
        <f t="shared" si="0"/>
        <v>9.1094229815606886E-2</v>
      </c>
      <c r="G9" s="26"/>
      <c r="H9"/>
      <c r="I9"/>
      <c r="J9"/>
      <c r="K9"/>
      <c r="L9"/>
      <c r="M9"/>
      <c r="N9"/>
    </row>
    <row r="10" spans="2:14" ht="15" x14ac:dyDescent="0.25">
      <c r="B10" s="50" t="s">
        <v>56</v>
      </c>
      <c r="C10" s="51">
        <v>69468</v>
      </c>
      <c r="D10" s="51">
        <v>65620</v>
      </c>
      <c r="E10" s="52">
        <v>135088</v>
      </c>
      <c r="F10" s="146">
        <f t="shared" si="0"/>
        <v>8.8374715913179663E-2</v>
      </c>
      <c r="G10" s="26"/>
      <c r="H10"/>
      <c r="I10"/>
      <c r="J10"/>
      <c r="K10"/>
      <c r="L10"/>
      <c r="M10"/>
      <c r="N10"/>
    </row>
    <row r="11" spans="2:14" ht="15" x14ac:dyDescent="0.25">
      <c r="B11" s="50" t="s">
        <v>57</v>
      </c>
      <c r="C11" s="51">
        <v>64244</v>
      </c>
      <c r="D11" s="51">
        <v>61264</v>
      </c>
      <c r="E11" s="52">
        <v>125508</v>
      </c>
      <c r="F11" s="146">
        <f t="shared" si="0"/>
        <v>8.2107469537126568E-2</v>
      </c>
      <c r="G11" s="26"/>
      <c r="H11"/>
      <c r="I11"/>
      <c r="J11"/>
      <c r="K11"/>
      <c r="L11"/>
      <c r="M11"/>
      <c r="N11"/>
    </row>
    <row r="12" spans="2:14" ht="15" x14ac:dyDescent="0.25">
      <c r="B12" s="50" t="s">
        <v>58</v>
      </c>
      <c r="C12" s="51">
        <v>58391</v>
      </c>
      <c r="D12" s="51">
        <v>55415</v>
      </c>
      <c r="E12" s="52">
        <v>113806</v>
      </c>
      <c r="F12" s="146">
        <f t="shared" si="0"/>
        <v>7.4452008462745217E-2</v>
      </c>
      <c r="G12" s="26"/>
      <c r="H12"/>
      <c r="I12"/>
      <c r="J12"/>
      <c r="K12"/>
      <c r="L12"/>
      <c r="M12"/>
      <c r="N12"/>
    </row>
    <row r="13" spans="2:14" ht="15" x14ac:dyDescent="0.25">
      <c r="B13" s="50" t="s">
        <v>59</v>
      </c>
      <c r="C13" s="51">
        <v>50998</v>
      </c>
      <c r="D13" s="51">
        <v>47188</v>
      </c>
      <c r="E13" s="52">
        <v>98186</v>
      </c>
      <c r="F13" s="146">
        <f t="shared" si="0"/>
        <v>6.4233387544796419E-2</v>
      </c>
      <c r="G13" s="26"/>
      <c r="J13"/>
      <c r="K13"/>
      <c r="L13"/>
      <c r="M13"/>
      <c r="N13"/>
    </row>
    <row r="14" spans="2:14" ht="15" x14ac:dyDescent="0.25">
      <c r="B14" s="50" t="s">
        <v>60</v>
      </c>
      <c r="C14" s="51">
        <v>41956</v>
      </c>
      <c r="D14" s="51">
        <v>38812</v>
      </c>
      <c r="E14" s="52">
        <v>80768</v>
      </c>
      <c r="F14" s="146">
        <f t="shared" si="0"/>
        <v>5.2838513079442255E-2</v>
      </c>
      <c r="G14" s="26"/>
      <c r="H14" s="36"/>
      <c r="I14" s="36"/>
      <c r="J14"/>
      <c r="K14"/>
      <c r="L14"/>
      <c r="M14"/>
      <c r="N14"/>
    </row>
    <row r="15" spans="2:14" ht="15" x14ac:dyDescent="0.25">
      <c r="B15" s="50" t="s">
        <v>61</v>
      </c>
      <c r="C15" s="51">
        <v>32169</v>
      </c>
      <c r="D15" s="51">
        <v>29791</v>
      </c>
      <c r="E15" s="52">
        <v>61960</v>
      </c>
      <c r="F15" s="146">
        <f t="shared" si="0"/>
        <v>4.0534299108585602E-2</v>
      </c>
      <c r="G15" s="26"/>
      <c r="H15" s="153" t="s">
        <v>236</v>
      </c>
      <c r="I15" s="147">
        <f>MAX(F4:F19)</f>
        <v>9.1094229815606886E-2</v>
      </c>
      <c r="J15" s="37" t="s">
        <v>159</v>
      </c>
      <c r="K15" s="36"/>
      <c r="L15" s="36"/>
      <c r="M15"/>
      <c r="N15"/>
    </row>
    <row r="16" spans="2:14" ht="15" x14ac:dyDescent="0.25">
      <c r="B16" s="50" t="s">
        <v>62</v>
      </c>
      <c r="C16" s="51">
        <v>23275</v>
      </c>
      <c r="D16" s="51">
        <v>20864</v>
      </c>
      <c r="E16" s="52">
        <v>44139</v>
      </c>
      <c r="F16" s="146">
        <f t="shared" si="0"/>
        <v>2.887578160674403E-2</v>
      </c>
      <c r="G16" s="26"/>
      <c r="H16" s="153" t="s">
        <v>237</v>
      </c>
      <c r="I16" s="147">
        <f>MIN(F4:F19)</f>
        <v>1.3346356296227484E-2</v>
      </c>
      <c r="J16" s="37" t="s">
        <v>160</v>
      </c>
      <c r="K16" s="36"/>
      <c r="L16" s="36"/>
      <c r="M16"/>
      <c r="N16"/>
    </row>
    <row r="17" spans="2:14" ht="15" x14ac:dyDescent="0.25">
      <c r="B17" s="50" t="s">
        <v>63</v>
      </c>
      <c r="C17" s="51">
        <v>15785</v>
      </c>
      <c r="D17" s="51">
        <v>13481</v>
      </c>
      <c r="E17" s="52">
        <v>29266</v>
      </c>
      <c r="F17" s="146">
        <f t="shared" si="0"/>
        <v>1.9145848897867437E-2</v>
      </c>
      <c r="G17" s="26"/>
      <c r="H17" s="153" t="s">
        <v>238</v>
      </c>
      <c r="I17" s="147">
        <f>AVERAGE(F4:F19)</f>
        <v>6.25E-2</v>
      </c>
      <c r="J17" s="37" t="s">
        <v>161</v>
      </c>
      <c r="K17"/>
      <c r="L17"/>
      <c r="M17"/>
      <c r="N17"/>
    </row>
    <row r="18" spans="2:14" ht="15" x14ac:dyDescent="0.25">
      <c r="B18" s="50" t="s">
        <v>64</v>
      </c>
      <c r="C18" s="51">
        <v>11524</v>
      </c>
      <c r="D18" s="51">
        <v>8877</v>
      </c>
      <c r="E18" s="52">
        <v>20401</v>
      </c>
      <c r="F18" s="146">
        <f t="shared" si="0"/>
        <v>1.3346356296227484E-2</v>
      </c>
      <c r="G18" s="26"/>
      <c r="H18" s="153" t="s">
        <v>239</v>
      </c>
      <c r="I18" s="148">
        <f>COUNTIF(F4:F19,"&gt;8%")</f>
        <v>8</v>
      </c>
      <c r="J18" s="37" t="s">
        <v>162</v>
      </c>
      <c r="K18" s="70" t="s">
        <v>20</v>
      </c>
      <c r="L18" s="38" t="s">
        <v>219</v>
      </c>
      <c r="M18"/>
      <c r="N18"/>
    </row>
    <row r="19" spans="2:14" ht="15" x14ac:dyDescent="0.25">
      <c r="B19" s="50" t="s">
        <v>65</v>
      </c>
      <c r="C19" s="51">
        <v>14162</v>
      </c>
      <c r="D19" s="51">
        <v>8562</v>
      </c>
      <c r="E19" s="52">
        <v>22724</v>
      </c>
      <c r="F19" s="146">
        <f t="shared" si="0"/>
        <v>1.4866065412257896E-2</v>
      </c>
      <c r="G19" s="26"/>
      <c r="H19" s="153" t="s">
        <v>240</v>
      </c>
      <c r="I19" s="148">
        <f>COUNTIF(F4:F19,"&lt;6%")</f>
        <v>6</v>
      </c>
      <c r="J19" s="37" t="s">
        <v>162</v>
      </c>
      <c r="K19" s="70" t="s">
        <v>20</v>
      </c>
      <c r="L19" s="39" t="s">
        <v>220</v>
      </c>
      <c r="M19"/>
      <c r="N19"/>
    </row>
    <row r="20" spans="2:14" ht="15" x14ac:dyDescent="0.25">
      <c r="C20" s="180" t="s">
        <v>67</v>
      </c>
      <c r="D20" s="180"/>
      <c r="E20" s="225">
        <f>SUM(E4:E19)</f>
        <v>1528582</v>
      </c>
      <c r="F20" s="27"/>
      <c r="G20" s="28"/>
      <c r="H20"/>
      <c r="I20"/>
      <c r="J20"/>
      <c r="K20"/>
      <c r="L20"/>
      <c r="M20"/>
      <c r="N20"/>
    </row>
    <row r="21" spans="2:14" ht="15" x14ac:dyDescent="0.25">
      <c r="E21" s="29"/>
      <c r="F21" s="30"/>
      <c r="G21" s="28"/>
      <c r="K21"/>
      <c r="L21"/>
    </row>
    <row r="22" spans="2:14" x14ac:dyDescent="0.2">
      <c r="B22" s="13"/>
    </row>
    <row r="23" spans="2:14" ht="15" x14ac:dyDescent="0.25">
      <c r="C23"/>
      <c r="D23"/>
      <c r="E23"/>
      <c r="F23"/>
    </row>
  </sheetData>
  <mergeCells count="4">
    <mergeCell ref="B2:B3"/>
    <mergeCell ref="C20:D20"/>
    <mergeCell ref="C2:D2"/>
    <mergeCell ref="E2:F2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J25"/>
  <sheetViews>
    <sheetView showGridLines="0" zoomScaleNormal="100" workbookViewId="0">
      <selection activeCell="F5" sqref="F5:F10"/>
    </sheetView>
  </sheetViews>
  <sheetFormatPr defaultRowHeight="15" x14ac:dyDescent="0.25"/>
  <cols>
    <col min="1" max="1" width="2.140625" customWidth="1"/>
    <col min="2" max="2" width="10.7109375" bestFit="1" customWidth="1"/>
    <col min="3" max="3" width="10.5703125" bestFit="1" customWidth="1"/>
    <col min="4" max="4" width="3" customWidth="1"/>
    <col min="5" max="5" width="10.7109375" bestFit="1" customWidth="1"/>
    <col min="6" max="6" width="30.7109375" customWidth="1"/>
  </cols>
  <sheetData>
    <row r="1" spans="2:10" ht="10.15" customHeight="1" x14ac:dyDescent="0.25"/>
    <row r="2" spans="2:10" ht="15.75" x14ac:dyDescent="0.25">
      <c r="B2" s="182" t="s">
        <v>66</v>
      </c>
      <c r="C2" s="182"/>
      <c r="D2" s="182"/>
      <c r="E2" s="182"/>
      <c r="F2" s="182"/>
    </row>
    <row r="3" spans="2:10" ht="5.0999999999999996" customHeight="1" x14ac:dyDescent="0.25"/>
    <row r="4" spans="2:10" x14ac:dyDescent="0.25">
      <c r="B4" s="98" t="s">
        <v>26</v>
      </c>
      <c r="C4" s="66" t="s">
        <v>17</v>
      </c>
      <c r="D4" s="11"/>
      <c r="E4" s="65" t="s">
        <v>26</v>
      </c>
      <c r="F4" s="66" t="s">
        <v>36</v>
      </c>
    </row>
    <row r="5" spans="2:10" x14ac:dyDescent="0.25">
      <c r="B5" s="63" t="s">
        <v>37</v>
      </c>
      <c r="C5" s="94">
        <v>23.9</v>
      </c>
      <c r="E5" s="67" t="s">
        <v>37</v>
      </c>
      <c r="F5" s="140">
        <f>SUMIF(B$5:B$25,E5,C$5:C$25)</f>
        <v>2384.9</v>
      </c>
      <c r="G5" s="16"/>
    </row>
    <row r="6" spans="2:10" x14ac:dyDescent="0.25">
      <c r="B6" s="63" t="s">
        <v>38</v>
      </c>
      <c r="C6" s="94">
        <v>51</v>
      </c>
      <c r="E6" s="67" t="s">
        <v>40</v>
      </c>
      <c r="F6" s="140">
        <f t="shared" ref="F6:F10" si="0">SUMIF(B$5:B$25,E6,C$5:C$25)</f>
        <v>1046.0999999999999</v>
      </c>
    </row>
    <row r="7" spans="2:10" x14ac:dyDescent="0.25">
      <c r="B7" s="63" t="s">
        <v>42</v>
      </c>
      <c r="C7" s="94">
        <v>51</v>
      </c>
      <c r="E7" s="67" t="s">
        <v>41</v>
      </c>
      <c r="F7" s="140">
        <f t="shared" si="0"/>
        <v>710</v>
      </c>
    </row>
    <row r="8" spans="2:10" x14ac:dyDescent="0.25">
      <c r="B8" s="63" t="s">
        <v>40</v>
      </c>
      <c r="C8" s="94">
        <v>56</v>
      </c>
      <c r="E8" s="67" t="s">
        <v>38</v>
      </c>
      <c r="F8" s="140">
        <f t="shared" si="0"/>
        <v>607</v>
      </c>
    </row>
    <row r="9" spans="2:10" x14ac:dyDescent="0.25">
      <c r="B9" s="63" t="s">
        <v>40</v>
      </c>
      <c r="C9" s="94">
        <v>61.1</v>
      </c>
      <c r="E9" s="67" t="s">
        <v>42</v>
      </c>
      <c r="F9" s="140">
        <f t="shared" si="0"/>
        <v>947</v>
      </c>
    </row>
    <row r="10" spans="2:10" x14ac:dyDescent="0.25">
      <c r="B10" s="63" t="s">
        <v>37</v>
      </c>
      <c r="C10" s="94">
        <v>141</v>
      </c>
      <c r="E10" s="67" t="s">
        <v>39</v>
      </c>
      <c r="F10" s="140">
        <f t="shared" si="0"/>
        <v>1475</v>
      </c>
    </row>
    <row r="11" spans="2:10" x14ac:dyDescent="0.25">
      <c r="B11" s="63" t="s">
        <v>39</v>
      </c>
      <c r="C11" s="94">
        <v>151</v>
      </c>
    </row>
    <row r="12" spans="2:10" x14ac:dyDescent="0.25">
      <c r="B12" s="63" t="s">
        <v>41</v>
      </c>
      <c r="C12" s="94">
        <v>195</v>
      </c>
    </row>
    <row r="13" spans="2:10" x14ac:dyDescent="0.25">
      <c r="B13" s="63" t="s">
        <v>39</v>
      </c>
      <c r="C13" s="94">
        <v>222</v>
      </c>
    </row>
    <row r="14" spans="2:10" x14ac:dyDescent="0.25">
      <c r="B14" s="63" t="s">
        <v>37</v>
      </c>
      <c r="C14" s="94">
        <v>223</v>
      </c>
      <c r="J14" s="31"/>
    </row>
    <row r="15" spans="2:10" x14ac:dyDescent="0.25">
      <c r="B15" s="63" t="s">
        <v>40</v>
      </c>
      <c r="C15" s="94">
        <v>415</v>
      </c>
    </row>
    <row r="16" spans="2:10" x14ac:dyDescent="0.25">
      <c r="B16" s="63" t="s">
        <v>42</v>
      </c>
      <c r="C16" s="94">
        <v>445</v>
      </c>
    </row>
    <row r="17" spans="2:3" x14ac:dyDescent="0.25">
      <c r="B17" s="63" t="s">
        <v>39</v>
      </c>
      <c r="C17" s="94">
        <v>451</v>
      </c>
    </row>
    <row r="18" spans="2:3" x14ac:dyDescent="0.25">
      <c r="B18" s="63" t="s">
        <v>37</v>
      </c>
      <c r="C18" s="94">
        <v>451</v>
      </c>
    </row>
    <row r="19" spans="2:3" x14ac:dyDescent="0.25">
      <c r="B19" s="63" t="s">
        <v>42</v>
      </c>
      <c r="C19" s="94">
        <v>451</v>
      </c>
    </row>
    <row r="20" spans="2:3" x14ac:dyDescent="0.25">
      <c r="B20" s="63" t="s">
        <v>40</v>
      </c>
      <c r="C20" s="94">
        <v>514</v>
      </c>
    </row>
    <row r="21" spans="2:3" x14ac:dyDescent="0.25">
      <c r="B21" s="63" t="s">
        <v>41</v>
      </c>
      <c r="C21" s="94">
        <v>515</v>
      </c>
    </row>
    <row r="22" spans="2:3" x14ac:dyDescent="0.25">
      <c r="B22" s="63" t="s">
        <v>38</v>
      </c>
      <c r="C22" s="94">
        <v>556</v>
      </c>
    </row>
    <row r="23" spans="2:3" x14ac:dyDescent="0.25">
      <c r="B23" s="63" t="s">
        <v>39</v>
      </c>
      <c r="C23" s="94">
        <v>651</v>
      </c>
    </row>
    <row r="24" spans="2:3" x14ac:dyDescent="0.25">
      <c r="B24" s="63" t="s">
        <v>37</v>
      </c>
      <c r="C24" s="94">
        <v>665</v>
      </c>
    </row>
    <row r="25" spans="2:3" x14ac:dyDescent="0.25">
      <c r="B25" s="63" t="s">
        <v>37</v>
      </c>
      <c r="C25" s="94">
        <v>881</v>
      </c>
    </row>
  </sheetData>
  <sortState xmlns:xlrd2="http://schemas.microsoft.com/office/spreadsheetml/2017/richdata2" ref="B5:C25">
    <sortCondition ref="C11"/>
  </sortState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K24"/>
  <sheetViews>
    <sheetView showGridLines="0" zoomScaleNormal="100" workbookViewId="0">
      <selection activeCell="F5" sqref="F5:F8"/>
    </sheetView>
  </sheetViews>
  <sheetFormatPr defaultRowHeight="15" x14ac:dyDescent="0.25"/>
  <cols>
    <col min="1" max="1" width="2.140625" style="20" customWidth="1"/>
    <col min="2" max="2" width="7" bestFit="1" customWidth="1"/>
    <col min="3" max="3" width="14.28515625" bestFit="1" customWidth="1"/>
    <col min="4" max="4" width="3.140625" customWidth="1"/>
    <col min="6" max="6" width="35.7109375" customWidth="1"/>
  </cols>
  <sheetData>
    <row r="1" spans="2:11" s="35" customFormat="1" ht="9.6" customHeight="1" x14ac:dyDescent="0.25"/>
    <row r="2" spans="2:11" ht="15.75" x14ac:dyDescent="0.25">
      <c r="B2" s="182" t="s">
        <v>66</v>
      </c>
      <c r="C2" s="182"/>
      <c r="D2" s="182"/>
      <c r="E2" s="182"/>
      <c r="F2" s="182"/>
    </row>
    <row r="3" spans="2:11" ht="5.0999999999999996" customHeight="1" x14ac:dyDescent="0.25"/>
    <row r="4" spans="2:11" x14ac:dyDescent="0.25">
      <c r="B4" s="152" t="s">
        <v>68</v>
      </c>
      <c r="C4" s="152" t="s">
        <v>69</v>
      </c>
      <c r="D4" s="20"/>
      <c r="E4" s="152" t="s">
        <v>68</v>
      </c>
      <c r="F4" s="152" t="s">
        <v>187</v>
      </c>
    </row>
    <row r="5" spans="2:11" x14ac:dyDescent="0.25">
      <c r="B5" s="63" t="s">
        <v>73</v>
      </c>
      <c r="C5" s="63">
        <v>5</v>
      </c>
      <c r="D5" s="20"/>
      <c r="E5" s="54" t="s">
        <v>70</v>
      </c>
      <c r="F5" s="139">
        <f>SUMIF(B$5:B$24,E5,C$5:C$24)</f>
        <v>787</v>
      </c>
      <c r="G5" s="19"/>
    </row>
    <row r="6" spans="2:11" x14ac:dyDescent="0.25">
      <c r="B6" s="63" t="s">
        <v>73</v>
      </c>
      <c r="C6" s="63">
        <v>7</v>
      </c>
      <c r="D6" s="20"/>
      <c r="E6" s="54" t="s">
        <v>71</v>
      </c>
      <c r="F6" s="139">
        <f t="shared" ref="F6:F8" si="0">SUMIF(B$5:B$24,E6,C$5:C$24)</f>
        <v>312</v>
      </c>
      <c r="G6" s="19"/>
    </row>
    <row r="7" spans="2:11" x14ac:dyDescent="0.25">
      <c r="B7" s="63" t="s">
        <v>73</v>
      </c>
      <c r="C7" s="63">
        <v>9</v>
      </c>
      <c r="D7" s="20"/>
      <c r="E7" s="54" t="s">
        <v>72</v>
      </c>
      <c r="F7" s="139">
        <f t="shared" si="0"/>
        <v>152</v>
      </c>
      <c r="G7" s="19"/>
    </row>
    <row r="8" spans="2:11" x14ac:dyDescent="0.25">
      <c r="B8" s="63" t="s">
        <v>73</v>
      </c>
      <c r="C8" s="63">
        <v>12</v>
      </c>
      <c r="D8" s="20"/>
      <c r="E8" s="54" t="s">
        <v>73</v>
      </c>
      <c r="F8" s="139">
        <f t="shared" si="0"/>
        <v>47</v>
      </c>
      <c r="G8" s="19"/>
    </row>
    <row r="9" spans="2:11" x14ac:dyDescent="0.25">
      <c r="B9" s="63" t="s">
        <v>73</v>
      </c>
      <c r="C9" s="63">
        <v>14</v>
      </c>
      <c r="D9" s="20"/>
      <c r="E9" s="20"/>
      <c r="F9" s="20"/>
    </row>
    <row r="10" spans="2:11" x14ac:dyDescent="0.25">
      <c r="B10" s="63" t="s">
        <v>72</v>
      </c>
      <c r="C10" s="63">
        <v>21</v>
      </c>
      <c r="D10" s="20"/>
      <c r="E10" s="21"/>
      <c r="F10" s="21"/>
      <c r="G10" s="21"/>
    </row>
    <row r="11" spans="2:11" x14ac:dyDescent="0.25">
      <c r="B11" s="63" t="s">
        <v>72</v>
      </c>
      <c r="C11" s="63">
        <v>23</v>
      </c>
      <c r="D11" s="20"/>
      <c r="E11" s="21"/>
      <c r="F11" s="21"/>
      <c r="G11" s="21"/>
      <c r="H11" s="21"/>
      <c r="I11" s="21"/>
      <c r="J11" s="21"/>
      <c r="K11" s="21"/>
    </row>
    <row r="12" spans="2:11" x14ac:dyDescent="0.25">
      <c r="B12" s="63" t="s">
        <v>72</v>
      </c>
      <c r="C12" s="63">
        <v>32</v>
      </c>
      <c r="D12" s="20"/>
      <c r="E12" s="21"/>
      <c r="F12" s="21"/>
      <c r="G12" s="21"/>
      <c r="H12" s="21"/>
      <c r="I12" s="21"/>
      <c r="J12" s="21"/>
      <c r="K12" s="21"/>
    </row>
    <row r="13" spans="2:11" x14ac:dyDescent="0.25">
      <c r="B13" s="63" t="s">
        <v>72</v>
      </c>
      <c r="C13" s="63">
        <v>35</v>
      </c>
      <c r="D13" s="20"/>
      <c r="E13" s="21"/>
      <c r="F13" s="20"/>
      <c r="G13" s="21"/>
      <c r="H13" s="21"/>
      <c r="I13" s="21"/>
      <c r="J13" s="21"/>
      <c r="K13" s="21"/>
    </row>
    <row r="14" spans="2:11" x14ac:dyDescent="0.25">
      <c r="B14" s="63" t="s">
        <v>71</v>
      </c>
      <c r="C14" s="63">
        <v>38</v>
      </c>
      <c r="D14" s="20"/>
      <c r="E14" s="21"/>
      <c r="F14" s="21"/>
      <c r="G14" s="21"/>
      <c r="H14" s="21"/>
      <c r="I14" s="21"/>
      <c r="J14" s="21"/>
      <c r="K14" s="21"/>
    </row>
    <row r="15" spans="2:11" x14ac:dyDescent="0.25">
      <c r="B15" s="63" t="s">
        <v>72</v>
      </c>
      <c r="C15" s="63">
        <v>41</v>
      </c>
      <c r="D15" s="20"/>
      <c r="E15" s="21"/>
      <c r="F15" s="21"/>
      <c r="G15" s="21"/>
      <c r="H15" s="21"/>
      <c r="I15" s="21"/>
      <c r="J15" s="21"/>
      <c r="K15" s="21"/>
    </row>
    <row r="16" spans="2:11" x14ac:dyDescent="0.25">
      <c r="B16" s="63" t="s">
        <v>71</v>
      </c>
      <c r="C16" s="63">
        <v>44</v>
      </c>
      <c r="D16" s="20"/>
      <c r="E16" s="20"/>
      <c r="F16" s="20"/>
      <c r="H16" s="21"/>
      <c r="I16" s="21"/>
      <c r="J16" s="21"/>
      <c r="K16" s="21"/>
    </row>
    <row r="17" spans="2:11" x14ac:dyDescent="0.25">
      <c r="B17" s="63" t="s">
        <v>71</v>
      </c>
      <c r="C17" s="63">
        <v>57</v>
      </c>
      <c r="D17" s="20"/>
      <c r="E17" s="20"/>
      <c r="F17" s="20"/>
      <c r="H17" s="21"/>
      <c r="I17" s="21"/>
      <c r="J17" s="21"/>
      <c r="K17" s="21"/>
    </row>
    <row r="18" spans="2:11" x14ac:dyDescent="0.25">
      <c r="B18" s="63" t="s">
        <v>71</v>
      </c>
      <c r="C18" s="63">
        <v>85</v>
      </c>
      <c r="H18" s="21"/>
      <c r="I18" s="21"/>
      <c r="J18" s="21"/>
      <c r="K18" s="21"/>
    </row>
    <row r="19" spans="2:11" x14ac:dyDescent="0.25">
      <c r="B19" s="63" t="s">
        <v>71</v>
      </c>
      <c r="C19" s="63">
        <v>88</v>
      </c>
      <c r="H19" s="21"/>
      <c r="I19" s="21"/>
      <c r="J19" s="21"/>
      <c r="K19" s="21"/>
    </row>
    <row r="20" spans="2:11" x14ac:dyDescent="0.25">
      <c r="B20" s="63" t="s">
        <v>70</v>
      </c>
      <c r="C20" s="63">
        <v>125</v>
      </c>
      <c r="H20" s="21"/>
      <c r="I20" s="21"/>
      <c r="J20" s="21"/>
      <c r="K20" s="21"/>
    </row>
    <row r="21" spans="2:11" x14ac:dyDescent="0.25">
      <c r="B21" s="63" t="s">
        <v>70</v>
      </c>
      <c r="C21" s="63">
        <v>149</v>
      </c>
    </row>
    <row r="22" spans="2:11" x14ac:dyDescent="0.25">
      <c r="B22" s="63" t="s">
        <v>70</v>
      </c>
      <c r="C22" s="63">
        <v>159</v>
      </c>
    </row>
    <row r="23" spans="2:11" x14ac:dyDescent="0.25">
      <c r="B23" s="63" t="s">
        <v>70</v>
      </c>
      <c r="C23" s="63">
        <v>176</v>
      </c>
    </row>
    <row r="24" spans="2:11" x14ac:dyDescent="0.25">
      <c r="B24" s="63" t="s">
        <v>70</v>
      </c>
      <c r="C24" s="63">
        <v>178</v>
      </c>
    </row>
  </sheetData>
  <sortState xmlns:xlrd2="http://schemas.microsoft.com/office/spreadsheetml/2017/richdata2" ref="B5:C24">
    <sortCondition ref="C9"/>
  </sortState>
  <mergeCells count="1">
    <mergeCell ref="B2:F2"/>
  </mergeCells>
  <dataValidations count="1">
    <dataValidation type="list" allowBlank="1" showInputMessage="1" showErrorMessage="1" sqref="E11" xr:uid="{00000000-0002-0000-0A00-000000000000}">
      <formula1>$I$11:$I$14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1:G21"/>
  <sheetViews>
    <sheetView showGridLines="0" workbookViewId="0">
      <selection activeCell="F4" sqref="F4:F7"/>
    </sheetView>
  </sheetViews>
  <sheetFormatPr defaultColWidth="9.140625" defaultRowHeight="15" x14ac:dyDescent="0.25"/>
  <cols>
    <col min="1" max="1" width="2" style="35" customWidth="1"/>
    <col min="2" max="3" width="12.7109375" style="35" customWidth="1"/>
    <col min="4" max="4" width="3.85546875" style="35" customWidth="1"/>
    <col min="5" max="5" width="11" style="35" customWidth="1"/>
    <col min="6" max="6" width="32.7109375" style="35" customWidth="1"/>
    <col min="7" max="8" width="9.140625" style="35"/>
    <col min="9" max="9" width="14.85546875" style="35" customWidth="1"/>
    <col min="10" max="10" width="9.140625" style="35"/>
    <col min="11" max="11" width="12.140625" style="35" bestFit="1" customWidth="1"/>
    <col min="12" max="16384" width="9.140625" style="35"/>
  </cols>
  <sheetData>
    <row r="1" spans="2:7" ht="12" customHeight="1" x14ac:dyDescent="0.25"/>
    <row r="2" spans="2:7" x14ac:dyDescent="0.25">
      <c r="B2" s="99" t="s">
        <v>164</v>
      </c>
      <c r="C2" s="99" t="s">
        <v>231</v>
      </c>
      <c r="E2" s="190" t="s">
        <v>163</v>
      </c>
      <c r="F2" s="190"/>
    </row>
    <row r="3" spans="2:7" x14ac:dyDescent="0.25">
      <c r="B3" s="127" t="s">
        <v>165</v>
      </c>
      <c r="C3" s="128">
        <v>750</v>
      </c>
      <c r="F3" s="158" t="s">
        <v>229</v>
      </c>
    </row>
    <row r="4" spans="2:7" x14ac:dyDescent="0.25">
      <c r="B4" s="127" t="s">
        <v>168</v>
      </c>
      <c r="C4" s="128">
        <v>830</v>
      </c>
      <c r="E4" s="138" t="s">
        <v>165</v>
      </c>
      <c r="F4" s="137">
        <f>SUMIF(B$3:B$17,E12,C3:C17)</f>
        <v>3750</v>
      </c>
      <c r="G4" s="16"/>
    </row>
    <row r="5" spans="2:7" x14ac:dyDescent="0.25">
      <c r="B5" s="127" t="s">
        <v>168</v>
      </c>
      <c r="C5" s="128">
        <v>840</v>
      </c>
      <c r="E5" s="138" t="s">
        <v>166</v>
      </c>
      <c r="F5" s="137">
        <f t="shared" ref="F5:F7" si="0">SUMIF(B$3:B$17,E13,C4:C18)</f>
        <v>4430</v>
      </c>
    </row>
    <row r="6" spans="2:7" x14ac:dyDescent="0.25">
      <c r="B6" s="127" t="s">
        <v>165</v>
      </c>
      <c r="C6" s="128">
        <v>900</v>
      </c>
      <c r="E6" s="138" t="s">
        <v>168</v>
      </c>
      <c r="F6" s="137">
        <f t="shared" si="0"/>
        <v>2950</v>
      </c>
    </row>
    <row r="7" spans="2:7" x14ac:dyDescent="0.25">
      <c r="B7" s="127" t="s">
        <v>166</v>
      </c>
      <c r="C7" s="128">
        <v>950</v>
      </c>
      <c r="E7" s="138" t="s">
        <v>167</v>
      </c>
      <c r="F7" s="137">
        <f t="shared" si="0"/>
        <v>2400</v>
      </c>
    </row>
    <row r="8" spans="2:7" x14ac:dyDescent="0.25">
      <c r="B8" s="127" t="s">
        <v>166</v>
      </c>
      <c r="C8" s="128">
        <v>950</v>
      </c>
    </row>
    <row r="9" spans="2:7" x14ac:dyDescent="0.25">
      <c r="B9" s="127" t="s">
        <v>167</v>
      </c>
      <c r="C9" s="128">
        <v>980</v>
      </c>
      <c r="E9"/>
      <c r="F9"/>
    </row>
    <row r="10" spans="2:7" x14ac:dyDescent="0.25">
      <c r="B10" s="127" t="s">
        <v>168</v>
      </c>
      <c r="C10" s="128">
        <v>1000</v>
      </c>
      <c r="E10" s="190" t="s">
        <v>169</v>
      </c>
      <c r="F10" s="190"/>
    </row>
    <row r="11" spans="2:7" x14ac:dyDescent="0.25">
      <c r="B11" s="127" t="s">
        <v>165</v>
      </c>
      <c r="C11" s="128">
        <v>1000</v>
      </c>
      <c r="F11" s="157" t="s">
        <v>230</v>
      </c>
      <c r="G11" s="16"/>
    </row>
    <row r="12" spans="2:7" x14ac:dyDescent="0.25">
      <c r="B12" s="127" t="s">
        <v>165</v>
      </c>
      <c r="C12" s="128">
        <v>1100</v>
      </c>
      <c r="E12" s="138" t="s">
        <v>165</v>
      </c>
      <c r="F12" s="137">
        <f>AVERAGEIF(B$3:B$17,E12,C$3:C$17)</f>
        <v>937.5</v>
      </c>
    </row>
    <row r="13" spans="2:7" x14ac:dyDescent="0.25">
      <c r="B13" s="127" t="s">
        <v>167</v>
      </c>
      <c r="C13" s="128">
        <v>1150</v>
      </c>
      <c r="E13" s="138" t="s">
        <v>166</v>
      </c>
      <c r="F13" s="137">
        <f t="shared" ref="F13:F15" si="1">AVERAGEIF(B$3:B$17,E13,C$3:C$17)</f>
        <v>1075</v>
      </c>
    </row>
    <row r="14" spans="2:7" x14ac:dyDescent="0.25">
      <c r="B14" s="127" t="s">
        <v>166</v>
      </c>
      <c r="C14" s="128">
        <v>1200</v>
      </c>
      <c r="E14" s="138" t="s">
        <v>168</v>
      </c>
      <c r="F14" s="137">
        <f t="shared" si="1"/>
        <v>890</v>
      </c>
    </row>
    <row r="15" spans="2:7" x14ac:dyDescent="0.25">
      <c r="B15" s="127" t="s">
        <v>166</v>
      </c>
      <c r="C15" s="128">
        <v>1200</v>
      </c>
      <c r="E15" s="138" t="s">
        <v>167</v>
      </c>
      <c r="F15" s="137">
        <f t="shared" si="1"/>
        <v>1232.5</v>
      </c>
    </row>
    <row r="16" spans="2:7" x14ac:dyDescent="0.25">
      <c r="B16" s="127" t="s">
        <v>167</v>
      </c>
      <c r="C16" s="128">
        <v>1300</v>
      </c>
    </row>
    <row r="17" spans="2:7" x14ac:dyDescent="0.25">
      <c r="B17" s="127" t="s">
        <v>167</v>
      </c>
      <c r="C17" s="128">
        <v>1500</v>
      </c>
    </row>
    <row r="18" spans="2:7" x14ac:dyDescent="0.25">
      <c r="G18" s="16"/>
    </row>
    <row r="21" spans="2:7" x14ac:dyDescent="0.25">
      <c r="C21" s="16"/>
    </row>
  </sheetData>
  <sortState xmlns:xlrd2="http://schemas.microsoft.com/office/spreadsheetml/2017/richdata2" ref="B3:C17">
    <sortCondition ref="C6"/>
  </sortState>
  <mergeCells count="2">
    <mergeCell ref="E2:F2"/>
    <mergeCell ref="E10:F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19"/>
  <sheetViews>
    <sheetView showGridLines="0" workbookViewId="0">
      <selection activeCell="F13" sqref="F13"/>
    </sheetView>
  </sheetViews>
  <sheetFormatPr defaultRowHeight="12.75" x14ac:dyDescent="0.2"/>
  <cols>
    <col min="1" max="1" width="2.5703125" style="41" customWidth="1"/>
    <col min="2" max="2" width="10.140625" style="41" bestFit="1" customWidth="1"/>
    <col min="3" max="3" width="13.140625" style="41" bestFit="1" customWidth="1"/>
    <col min="4" max="4" width="3.42578125" style="41" customWidth="1"/>
    <col min="5" max="5" width="9.7109375" style="41" bestFit="1" customWidth="1"/>
    <col min="6" max="6" width="35.7109375" style="41" customWidth="1"/>
    <col min="7" max="256" width="9.140625" style="41"/>
    <col min="257" max="257" width="12" style="41" customWidth="1"/>
    <col min="258" max="258" width="13.140625" style="41" bestFit="1" customWidth="1"/>
    <col min="259" max="261" width="9.140625" style="41"/>
    <col min="262" max="262" width="14.140625" style="41" customWidth="1"/>
    <col min="263" max="512" width="9.140625" style="41"/>
    <col min="513" max="513" width="12" style="41" customWidth="1"/>
    <col min="514" max="514" width="13.140625" style="41" bestFit="1" customWidth="1"/>
    <col min="515" max="517" width="9.140625" style="41"/>
    <col min="518" max="518" width="14.140625" style="41" customWidth="1"/>
    <col min="519" max="768" width="9.140625" style="41"/>
    <col min="769" max="769" width="12" style="41" customWidth="1"/>
    <col min="770" max="770" width="13.140625" style="41" bestFit="1" customWidth="1"/>
    <col min="771" max="773" width="9.140625" style="41"/>
    <col min="774" max="774" width="14.140625" style="41" customWidth="1"/>
    <col min="775" max="1024" width="9.140625" style="41"/>
    <col min="1025" max="1025" width="12" style="41" customWidth="1"/>
    <col min="1026" max="1026" width="13.140625" style="41" bestFit="1" customWidth="1"/>
    <col min="1027" max="1029" width="9.140625" style="41"/>
    <col min="1030" max="1030" width="14.140625" style="41" customWidth="1"/>
    <col min="1031" max="1280" width="9.140625" style="41"/>
    <col min="1281" max="1281" width="12" style="41" customWidth="1"/>
    <col min="1282" max="1282" width="13.140625" style="41" bestFit="1" customWidth="1"/>
    <col min="1283" max="1285" width="9.140625" style="41"/>
    <col min="1286" max="1286" width="14.140625" style="41" customWidth="1"/>
    <col min="1287" max="1536" width="9.140625" style="41"/>
    <col min="1537" max="1537" width="12" style="41" customWidth="1"/>
    <col min="1538" max="1538" width="13.140625" style="41" bestFit="1" customWidth="1"/>
    <col min="1539" max="1541" width="9.140625" style="41"/>
    <col min="1542" max="1542" width="14.140625" style="41" customWidth="1"/>
    <col min="1543" max="1792" width="9.140625" style="41"/>
    <col min="1793" max="1793" width="12" style="41" customWidth="1"/>
    <col min="1794" max="1794" width="13.140625" style="41" bestFit="1" customWidth="1"/>
    <col min="1795" max="1797" width="9.140625" style="41"/>
    <col min="1798" max="1798" width="14.140625" style="41" customWidth="1"/>
    <col min="1799" max="2048" width="9.140625" style="41"/>
    <col min="2049" max="2049" width="12" style="41" customWidth="1"/>
    <col min="2050" max="2050" width="13.140625" style="41" bestFit="1" customWidth="1"/>
    <col min="2051" max="2053" width="9.140625" style="41"/>
    <col min="2054" max="2054" width="14.140625" style="41" customWidth="1"/>
    <col min="2055" max="2304" width="9.140625" style="41"/>
    <col min="2305" max="2305" width="12" style="41" customWidth="1"/>
    <col min="2306" max="2306" width="13.140625" style="41" bestFit="1" customWidth="1"/>
    <col min="2307" max="2309" width="9.140625" style="41"/>
    <col min="2310" max="2310" width="14.140625" style="41" customWidth="1"/>
    <col min="2311" max="2560" width="9.140625" style="41"/>
    <col min="2561" max="2561" width="12" style="41" customWidth="1"/>
    <col min="2562" max="2562" width="13.140625" style="41" bestFit="1" customWidth="1"/>
    <col min="2563" max="2565" width="9.140625" style="41"/>
    <col min="2566" max="2566" width="14.140625" style="41" customWidth="1"/>
    <col min="2567" max="2816" width="9.140625" style="41"/>
    <col min="2817" max="2817" width="12" style="41" customWidth="1"/>
    <col min="2818" max="2818" width="13.140625" style="41" bestFit="1" customWidth="1"/>
    <col min="2819" max="2821" width="9.140625" style="41"/>
    <col min="2822" max="2822" width="14.140625" style="41" customWidth="1"/>
    <col min="2823" max="3072" width="9.140625" style="41"/>
    <col min="3073" max="3073" width="12" style="41" customWidth="1"/>
    <col min="3074" max="3074" width="13.140625" style="41" bestFit="1" customWidth="1"/>
    <col min="3075" max="3077" width="9.140625" style="41"/>
    <col min="3078" max="3078" width="14.140625" style="41" customWidth="1"/>
    <col min="3079" max="3328" width="9.140625" style="41"/>
    <col min="3329" max="3329" width="12" style="41" customWidth="1"/>
    <col min="3330" max="3330" width="13.140625" style="41" bestFit="1" customWidth="1"/>
    <col min="3331" max="3333" width="9.140625" style="41"/>
    <col min="3334" max="3334" width="14.140625" style="41" customWidth="1"/>
    <col min="3335" max="3584" width="9.140625" style="41"/>
    <col min="3585" max="3585" width="12" style="41" customWidth="1"/>
    <col min="3586" max="3586" width="13.140625" style="41" bestFit="1" customWidth="1"/>
    <col min="3587" max="3589" width="9.140625" style="41"/>
    <col min="3590" max="3590" width="14.140625" style="41" customWidth="1"/>
    <col min="3591" max="3840" width="9.140625" style="41"/>
    <col min="3841" max="3841" width="12" style="41" customWidth="1"/>
    <col min="3842" max="3842" width="13.140625" style="41" bestFit="1" customWidth="1"/>
    <col min="3843" max="3845" width="9.140625" style="41"/>
    <col min="3846" max="3846" width="14.140625" style="41" customWidth="1"/>
    <col min="3847" max="4096" width="9.140625" style="41"/>
    <col min="4097" max="4097" width="12" style="41" customWidth="1"/>
    <col min="4098" max="4098" width="13.140625" style="41" bestFit="1" customWidth="1"/>
    <col min="4099" max="4101" width="9.140625" style="41"/>
    <col min="4102" max="4102" width="14.140625" style="41" customWidth="1"/>
    <col min="4103" max="4352" width="9.140625" style="41"/>
    <col min="4353" max="4353" width="12" style="41" customWidth="1"/>
    <col min="4354" max="4354" width="13.140625" style="41" bestFit="1" customWidth="1"/>
    <col min="4355" max="4357" width="9.140625" style="41"/>
    <col min="4358" max="4358" width="14.140625" style="41" customWidth="1"/>
    <col min="4359" max="4608" width="9.140625" style="41"/>
    <col min="4609" max="4609" width="12" style="41" customWidth="1"/>
    <col min="4610" max="4610" width="13.140625" style="41" bestFit="1" customWidth="1"/>
    <col min="4611" max="4613" width="9.140625" style="41"/>
    <col min="4614" max="4614" width="14.140625" style="41" customWidth="1"/>
    <col min="4615" max="4864" width="9.140625" style="41"/>
    <col min="4865" max="4865" width="12" style="41" customWidth="1"/>
    <col min="4866" max="4866" width="13.140625" style="41" bestFit="1" customWidth="1"/>
    <col min="4867" max="4869" width="9.140625" style="41"/>
    <col min="4870" max="4870" width="14.140625" style="41" customWidth="1"/>
    <col min="4871" max="5120" width="9.140625" style="41"/>
    <col min="5121" max="5121" width="12" style="41" customWidth="1"/>
    <col min="5122" max="5122" width="13.140625" style="41" bestFit="1" customWidth="1"/>
    <col min="5123" max="5125" width="9.140625" style="41"/>
    <col min="5126" max="5126" width="14.140625" style="41" customWidth="1"/>
    <col min="5127" max="5376" width="9.140625" style="41"/>
    <col min="5377" max="5377" width="12" style="41" customWidth="1"/>
    <col min="5378" max="5378" width="13.140625" style="41" bestFit="1" customWidth="1"/>
    <col min="5379" max="5381" width="9.140625" style="41"/>
    <col min="5382" max="5382" width="14.140625" style="41" customWidth="1"/>
    <col min="5383" max="5632" width="9.140625" style="41"/>
    <col min="5633" max="5633" width="12" style="41" customWidth="1"/>
    <col min="5634" max="5634" width="13.140625" style="41" bestFit="1" customWidth="1"/>
    <col min="5635" max="5637" width="9.140625" style="41"/>
    <col min="5638" max="5638" width="14.140625" style="41" customWidth="1"/>
    <col min="5639" max="5888" width="9.140625" style="41"/>
    <col min="5889" max="5889" width="12" style="41" customWidth="1"/>
    <col min="5890" max="5890" width="13.140625" style="41" bestFit="1" customWidth="1"/>
    <col min="5891" max="5893" width="9.140625" style="41"/>
    <col min="5894" max="5894" width="14.140625" style="41" customWidth="1"/>
    <col min="5895" max="6144" width="9.140625" style="41"/>
    <col min="6145" max="6145" width="12" style="41" customWidth="1"/>
    <col min="6146" max="6146" width="13.140625" style="41" bestFit="1" customWidth="1"/>
    <col min="6147" max="6149" width="9.140625" style="41"/>
    <col min="6150" max="6150" width="14.140625" style="41" customWidth="1"/>
    <col min="6151" max="6400" width="9.140625" style="41"/>
    <col min="6401" max="6401" width="12" style="41" customWidth="1"/>
    <col min="6402" max="6402" width="13.140625" style="41" bestFit="1" customWidth="1"/>
    <col min="6403" max="6405" width="9.140625" style="41"/>
    <col min="6406" max="6406" width="14.140625" style="41" customWidth="1"/>
    <col min="6407" max="6656" width="9.140625" style="41"/>
    <col min="6657" max="6657" width="12" style="41" customWidth="1"/>
    <col min="6658" max="6658" width="13.140625" style="41" bestFit="1" customWidth="1"/>
    <col min="6659" max="6661" width="9.140625" style="41"/>
    <col min="6662" max="6662" width="14.140625" style="41" customWidth="1"/>
    <col min="6663" max="6912" width="9.140625" style="41"/>
    <col min="6913" max="6913" width="12" style="41" customWidth="1"/>
    <col min="6914" max="6914" width="13.140625" style="41" bestFit="1" customWidth="1"/>
    <col min="6915" max="6917" width="9.140625" style="41"/>
    <col min="6918" max="6918" width="14.140625" style="41" customWidth="1"/>
    <col min="6919" max="7168" width="9.140625" style="41"/>
    <col min="7169" max="7169" width="12" style="41" customWidth="1"/>
    <col min="7170" max="7170" width="13.140625" style="41" bestFit="1" customWidth="1"/>
    <col min="7171" max="7173" width="9.140625" style="41"/>
    <col min="7174" max="7174" width="14.140625" style="41" customWidth="1"/>
    <col min="7175" max="7424" width="9.140625" style="41"/>
    <col min="7425" max="7425" width="12" style="41" customWidth="1"/>
    <col min="7426" max="7426" width="13.140625" style="41" bestFit="1" customWidth="1"/>
    <col min="7427" max="7429" width="9.140625" style="41"/>
    <col min="7430" max="7430" width="14.140625" style="41" customWidth="1"/>
    <col min="7431" max="7680" width="9.140625" style="41"/>
    <col min="7681" max="7681" width="12" style="41" customWidth="1"/>
    <col min="7682" max="7682" width="13.140625" style="41" bestFit="1" customWidth="1"/>
    <col min="7683" max="7685" width="9.140625" style="41"/>
    <col min="7686" max="7686" width="14.140625" style="41" customWidth="1"/>
    <col min="7687" max="7936" width="9.140625" style="41"/>
    <col min="7937" max="7937" width="12" style="41" customWidth="1"/>
    <col min="7938" max="7938" width="13.140625" style="41" bestFit="1" customWidth="1"/>
    <col min="7939" max="7941" width="9.140625" style="41"/>
    <col min="7942" max="7942" width="14.140625" style="41" customWidth="1"/>
    <col min="7943" max="8192" width="9.140625" style="41"/>
    <col min="8193" max="8193" width="12" style="41" customWidth="1"/>
    <col min="8194" max="8194" width="13.140625" style="41" bestFit="1" customWidth="1"/>
    <col min="8195" max="8197" width="9.140625" style="41"/>
    <col min="8198" max="8198" width="14.140625" style="41" customWidth="1"/>
    <col min="8199" max="8448" width="9.140625" style="41"/>
    <col min="8449" max="8449" width="12" style="41" customWidth="1"/>
    <col min="8450" max="8450" width="13.140625" style="41" bestFit="1" customWidth="1"/>
    <col min="8451" max="8453" width="9.140625" style="41"/>
    <col min="8454" max="8454" width="14.140625" style="41" customWidth="1"/>
    <col min="8455" max="8704" width="9.140625" style="41"/>
    <col min="8705" max="8705" width="12" style="41" customWidth="1"/>
    <col min="8706" max="8706" width="13.140625" style="41" bestFit="1" customWidth="1"/>
    <col min="8707" max="8709" width="9.140625" style="41"/>
    <col min="8710" max="8710" width="14.140625" style="41" customWidth="1"/>
    <col min="8711" max="8960" width="9.140625" style="41"/>
    <col min="8961" max="8961" width="12" style="41" customWidth="1"/>
    <col min="8962" max="8962" width="13.140625" style="41" bestFit="1" customWidth="1"/>
    <col min="8963" max="8965" width="9.140625" style="41"/>
    <col min="8966" max="8966" width="14.140625" style="41" customWidth="1"/>
    <col min="8967" max="9216" width="9.140625" style="41"/>
    <col min="9217" max="9217" width="12" style="41" customWidth="1"/>
    <col min="9218" max="9218" width="13.140625" style="41" bestFit="1" customWidth="1"/>
    <col min="9219" max="9221" width="9.140625" style="41"/>
    <col min="9222" max="9222" width="14.140625" style="41" customWidth="1"/>
    <col min="9223" max="9472" width="9.140625" style="41"/>
    <col min="9473" max="9473" width="12" style="41" customWidth="1"/>
    <col min="9474" max="9474" width="13.140625" style="41" bestFit="1" customWidth="1"/>
    <col min="9475" max="9477" width="9.140625" style="41"/>
    <col min="9478" max="9478" width="14.140625" style="41" customWidth="1"/>
    <col min="9479" max="9728" width="9.140625" style="41"/>
    <col min="9729" max="9729" width="12" style="41" customWidth="1"/>
    <col min="9730" max="9730" width="13.140625" style="41" bestFit="1" customWidth="1"/>
    <col min="9731" max="9733" width="9.140625" style="41"/>
    <col min="9734" max="9734" width="14.140625" style="41" customWidth="1"/>
    <col min="9735" max="9984" width="9.140625" style="41"/>
    <col min="9985" max="9985" width="12" style="41" customWidth="1"/>
    <col min="9986" max="9986" width="13.140625" style="41" bestFit="1" customWidth="1"/>
    <col min="9987" max="9989" width="9.140625" style="41"/>
    <col min="9990" max="9990" width="14.140625" style="41" customWidth="1"/>
    <col min="9991" max="10240" width="9.140625" style="41"/>
    <col min="10241" max="10241" width="12" style="41" customWidth="1"/>
    <col min="10242" max="10242" width="13.140625" style="41" bestFit="1" customWidth="1"/>
    <col min="10243" max="10245" width="9.140625" style="41"/>
    <col min="10246" max="10246" width="14.140625" style="41" customWidth="1"/>
    <col min="10247" max="10496" width="9.140625" style="41"/>
    <col min="10497" max="10497" width="12" style="41" customWidth="1"/>
    <col min="10498" max="10498" width="13.140625" style="41" bestFit="1" customWidth="1"/>
    <col min="10499" max="10501" width="9.140625" style="41"/>
    <col min="10502" max="10502" width="14.140625" style="41" customWidth="1"/>
    <col min="10503" max="10752" width="9.140625" style="41"/>
    <col min="10753" max="10753" width="12" style="41" customWidth="1"/>
    <col min="10754" max="10754" width="13.140625" style="41" bestFit="1" customWidth="1"/>
    <col min="10755" max="10757" width="9.140625" style="41"/>
    <col min="10758" max="10758" width="14.140625" style="41" customWidth="1"/>
    <col min="10759" max="11008" width="9.140625" style="41"/>
    <col min="11009" max="11009" width="12" style="41" customWidth="1"/>
    <col min="11010" max="11010" width="13.140625" style="41" bestFit="1" customWidth="1"/>
    <col min="11011" max="11013" width="9.140625" style="41"/>
    <col min="11014" max="11014" width="14.140625" style="41" customWidth="1"/>
    <col min="11015" max="11264" width="9.140625" style="41"/>
    <col min="11265" max="11265" width="12" style="41" customWidth="1"/>
    <col min="11266" max="11266" width="13.140625" style="41" bestFit="1" customWidth="1"/>
    <col min="11267" max="11269" width="9.140625" style="41"/>
    <col min="11270" max="11270" width="14.140625" style="41" customWidth="1"/>
    <col min="11271" max="11520" width="9.140625" style="41"/>
    <col min="11521" max="11521" width="12" style="41" customWidth="1"/>
    <col min="11522" max="11522" width="13.140625" style="41" bestFit="1" customWidth="1"/>
    <col min="11523" max="11525" width="9.140625" style="41"/>
    <col min="11526" max="11526" width="14.140625" style="41" customWidth="1"/>
    <col min="11527" max="11776" width="9.140625" style="41"/>
    <col min="11777" max="11777" width="12" style="41" customWidth="1"/>
    <col min="11778" max="11778" width="13.140625" style="41" bestFit="1" customWidth="1"/>
    <col min="11779" max="11781" width="9.140625" style="41"/>
    <col min="11782" max="11782" width="14.140625" style="41" customWidth="1"/>
    <col min="11783" max="12032" width="9.140625" style="41"/>
    <col min="12033" max="12033" width="12" style="41" customWidth="1"/>
    <col min="12034" max="12034" width="13.140625" style="41" bestFit="1" customWidth="1"/>
    <col min="12035" max="12037" width="9.140625" style="41"/>
    <col min="12038" max="12038" width="14.140625" style="41" customWidth="1"/>
    <col min="12039" max="12288" width="9.140625" style="41"/>
    <col min="12289" max="12289" width="12" style="41" customWidth="1"/>
    <col min="12290" max="12290" width="13.140625" style="41" bestFit="1" customWidth="1"/>
    <col min="12291" max="12293" width="9.140625" style="41"/>
    <col min="12294" max="12294" width="14.140625" style="41" customWidth="1"/>
    <col min="12295" max="12544" width="9.140625" style="41"/>
    <col min="12545" max="12545" width="12" style="41" customWidth="1"/>
    <col min="12546" max="12546" width="13.140625" style="41" bestFit="1" customWidth="1"/>
    <col min="12547" max="12549" width="9.140625" style="41"/>
    <col min="12550" max="12550" width="14.140625" style="41" customWidth="1"/>
    <col min="12551" max="12800" width="9.140625" style="41"/>
    <col min="12801" max="12801" width="12" style="41" customWidth="1"/>
    <col min="12802" max="12802" width="13.140625" style="41" bestFit="1" customWidth="1"/>
    <col min="12803" max="12805" width="9.140625" style="41"/>
    <col min="12806" max="12806" width="14.140625" style="41" customWidth="1"/>
    <col min="12807" max="13056" width="9.140625" style="41"/>
    <col min="13057" max="13057" width="12" style="41" customWidth="1"/>
    <col min="13058" max="13058" width="13.140625" style="41" bestFit="1" customWidth="1"/>
    <col min="13059" max="13061" width="9.140625" style="41"/>
    <col min="13062" max="13062" width="14.140625" style="41" customWidth="1"/>
    <col min="13063" max="13312" width="9.140625" style="41"/>
    <col min="13313" max="13313" width="12" style="41" customWidth="1"/>
    <col min="13314" max="13314" width="13.140625" style="41" bestFit="1" customWidth="1"/>
    <col min="13315" max="13317" width="9.140625" style="41"/>
    <col min="13318" max="13318" width="14.140625" style="41" customWidth="1"/>
    <col min="13319" max="13568" width="9.140625" style="41"/>
    <col min="13569" max="13569" width="12" style="41" customWidth="1"/>
    <col min="13570" max="13570" width="13.140625" style="41" bestFit="1" customWidth="1"/>
    <col min="13571" max="13573" width="9.140625" style="41"/>
    <col min="13574" max="13574" width="14.140625" style="41" customWidth="1"/>
    <col min="13575" max="13824" width="9.140625" style="41"/>
    <col min="13825" max="13825" width="12" style="41" customWidth="1"/>
    <col min="13826" max="13826" width="13.140625" style="41" bestFit="1" customWidth="1"/>
    <col min="13827" max="13829" width="9.140625" style="41"/>
    <col min="13830" max="13830" width="14.140625" style="41" customWidth="1"/>
    <col min="13831" max="14080" width="9.140625" style="41"/>
    <col min="14081" max="14081" width="12" style="41" customWidth="1"/>
    <col min="14082" max="14082" width="13.140625" style="41" bestFit="1" customWidth="1"/>
    <col min="14083" max="14085" width="9.140625" style="41"/>
    <col min="14086" max="14086" width="14.140625" style="41" customWidth="1"/>
    <col min="14087" max="14336" width="9.140625" style="41"/>
    <col min="14337" max="14337" width="12" style="41" customWidth="1"/>
    <col min="14338" max="14338" width="13.140625" style="41" bestFit="1" customWidth="1"/>
    <col min="14339" max="14341" width="9.140625" style="41"/>
    <col min="14342" max="14342" width="14.140625" style="41" customWidth="1"/>
    <col min="14343" max="14592" width="9.140625" style="41"/>
    <col min="14593" max="14593" width="12" style="41" customWidth="1"/>
    <col min="14594" max="14594" width="13.140625" style="41" bestFit="1" customWidth="1"/>
    <col min="14595" max="14597" width="9.140625" style="41"/>
    <col min="14598" max="14598" width="14.140625" style="41" customWidth="1"/>
    <col min="14599" max="14848" width="9.140625" style="41"/>
    <col min="14849" max="14849" width="12" style="41" customWidth="1"/>
    <col min="14850" max="14850" width="13.140625" style="41" bestFit="1" customWidth="1"/>
    <col min="14851" max="14853" width="9.140625" style="41"/>
    <col min="14854" max="14854" width="14.140625" style="41" customWidth="1"/>
    <col min="14855" max="15104" width="9.140625" style="41"/>
    <col min="15105" max="15105" width="12" style="41" customWidth="1"/>
    <col min="15106" max="15106" width="13.140625" style="41" bestFit="1" customWidth="1"/>
    <col min="15107" max="15109" width="9.140625" style="41"/>
    <col min="15110" max="15110" width="14.140625" style="41" customWidth="1"/>
    <col min="15111" max="15360" width="9.140625" style="41"/>
    <col min="15361" max="15361" width="12" style="41" customWidth="1"/>
    <col min="15362" max="15362" width="13.140625" style="41" bestFit="1" customWidth="1"/>
    <col min="15363" max="15365" width="9.140625" style="41"/>
    <col min="15366" max="15366" width="14.140625" style="41" customWidth="1"/>
    <col min="15367" max="15616" width="9.140625" style="41"/>
    <col min="15617" max="15617" width="12" style="41" customWidth="1"/>
    <col min="15618" max="15618" width="13.140625" style="41" bestFit="1" customWidth="1"/>
    <col min="15619" max="15621" width="9.140625" style="41"/>
    <col min="15622" max="15622" width="14.140625" style="41" customWidth="1"/>
    <col min="15623" max="15872" width="9.140625" style="41"/>
    <col min="15873" max="15873" width="12" style="41" customWidth="1"/>
    <col min="15874" max="15874" width="13.140625" style="41" bestFit="1" customWidth="1"/>
    <col min="15875" max="15877" width="9.140625" style="41"/>
    <col min="15878" max="15878" width="14.140625" style="41" customWidth="1"/>
    <col min="15879" max="16128" width="9.140625" style="41"/>
    <col min="16129" max="16129" width="12" style="41" customWidth="1"/>
    <col min="16130" max="16130" width="13.140625" style="41" bestFit="1" customWidth="1"/>
    <col min="16131" max="16133" width="9.140625" style="41"/>
    <col min="16134" max="16134" width="14.140625" style="41" customWidth="1"/>
    <col min="16135" max="16384" width="9.140625" style="41"/>
  </cols>
  <sheetData>
    <row r="1" spans="2:7" ht="12.6" customHeight="1" x14ac:dyDescent="0.2"/>
    <row r="2" spans="2:7" ht="15" customHeight="1" x14ac:dyDescent="0.25">
      <c r="B2" s="191" t="s">
        <v>66</v>
      </c>
      <c r="C2" s="191"/>
      <c r="D2" s="191"/>
      <c r="E2" s="191"/>
      <c r="F2" s="191"/>
    </row>
    <row r="3" spans="2:7" ht="5.0999999999999996" customHeight="1" x14ac:dyDescent="0.2"/>
    <row r="4" spans="2:7" ht="15" customHeight="1" x14ac:dyDescent="0.2">
      <c r="B4" s="100" t="s">
        <v>204</v>
      </c>
      <c r="C4" s="100" t="s">
        <v>157</v>
      </c>
      <c r="E4" s="69" t="s">
        <v>204</v>
      </c>
      <c r="F4" s="69" t="s">
        <v>157</v>
      </c>
    </row>
    <row r="5" spans="2:7" ht="15" customHeight="1" x14ac:dyDescent="0.2">
      <c r="B5" s="129" t="s">
        <v>205</v>
      </c>
      <c r="C5" s="129">
        <v>20</v>
      </c>
      <c r="E5" s="131" t="s">
        <v>206</v>
      </c>
      <c r="F5" s="125">
        <f>SUMIF(B$5:B$13,E5,C5:C13)</f>
        <v>200</v>
      </c>
      <c r="G5" s="44"/>
    </row>
    <row r="6" spans="2:7" ht="15" customHeight="1" x14ac:dyDescent="0.2">
      <c r="B6" s="129" t="s">
        <v>205</v>
      </c>
      <c r="C6" s="129">
        <v>20</v>
      </c>
      <c r="E6" s="131" t="s">
        <v>205</v>
      </c>
      <c r="F6" s="125">
        <f>SUMIF(B$5:B$13,E6,C6:C14)</f>
        <v>140</v>
      </c>
    </row>
    <row r="7" spans="2:7" ht="15" customHeight="1" x14ac:dyDescent="0.2">
      <c r="B7" s="129" t="s">
        <v>206</v>
      </c>
      <c r="C7" s="129">
        <v>30</v>
      </c>
    </row>
    <row r="8" spans="2:7" ht="15" customHeight="1" x14ac:dyDescent="0.2">
      <c r="B8" s="129" t="s">
        <v>206</v>
      </c>
      <c r="C8" s="129">
        <v>30</v>
      </c>
    </row>
    <row r="9" spans="2:7" ht="15" customHeight="1" x14ac:dyDescent="0.2">
      <c r="B9" s="129" t="s">
        <v>205</v>
      </c>
      <c r="C9" s="129">
        <v>40</v>
      </c>
    </row>
    <row r="10" spans="2:7" ht="15" customHeight="1" x14ac:dyDescent="0.2">
      <c r="B10" s="129" t="s">
        <v>206</v>
      </c>
      <c r="C10" s="129">
        <v>40</v>
      </c>
    </row>
    <row r="11" spans="2:7" ht="15" customHeight="1" x14ac:dyDescent="0.2">
      <c r="B11" s="129" t="s">
        <v>205</v>
      </c>
      <c r="C11" s="129">
        <v>50</v>
      </c>
    </row>
    <row r="12" spans="2:7" ht="15" customHeight="1" x14ac:dyDescent="0.2">
      <c r="B12" s="129" t="s">
        <v>206</v>
      </c>
      <c r="C12" s="129">
        <v>50</v>
      </c>
    </row>
    <row r="13" spans="2:7" ht="15" customHeight="1" x14ac:dyDescent="0.2">
      <c r="B13" s="129" t="s">
        <v>206</v>
      </c>
      <c r="C13" s="129">
        <v>50</v>
      </c>
    </row>
    <row r="14" spans="2:7" ht="15" customHeight="1" x14ac:dyDescent="0.2"/>
    <row r="15" spans="2:7" ht="15" customHeight="1" x14ac:dyDescent="0.2"/>
    <row r="16" spans="2:7" ht="15" customHeight="1" x14ac:dyDescent="0.2"/>
    <row r="17" spans="7:7" ht="15" customHeight="1" x14ac:dyDescent="0.2">
      <c r="G17" s="47"/>
    </row>
    <row r="19" spans="7:7" x14ac:dyDescent="0.2">
      <c r="G19" s="47"/>
    </row>
  </sheetData>
  <sortState xmlns:xlrd2="http://schemas.microsoft.com/office/spreadsheetml/2017/richdata2" ref="B5:C13">
    <sortCondition ref="C5"/>
  </sortState>
  <mergeCells count="1">
    <mergeCell ref="B2:F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B1:L20"/>
  <sheetViews>
    <sheetView showGridLines="0" workbookViewId="0">
      <selection activeCell="I7" sqref="I7"/>
    </sheetView>
  </sheetViews>
  <sheetFormatPr defaultColWidth="9.140625" defaultRowHeight="15" x14ac:dyDescent="0.25"/>
  <cols>
    <col min="1" max="1" width="2" style="35" customWidth="1"/>
    <col min="2" max="2" width="17" style="48" customWidth="1"/>
    <col min="3" max="3" width="12.140625" style="35" bestFit="1" customWidth="1"/>
    <col min="4" max="4" width="10.7109375" style="35" customWidth="1"/>
    <col min="5" max="5" width="18.28515625" style="35" customWidth="1"/>
    <col min="6" max="7" width="35.7109375" style="35" customWidth="1"/>
    <col min="8" max="16384" width="9.140625" style="35"/>
  </cols>
  <sheetData>
    <row r="1" spans="2:12" ht="12" customHeight="1" x14ac:dyDescent="0.25"/>
    <row r="2" spans="2:12" x14ac:dyDescent="0.25">
      <c r="B2" s="39" t="s">
        <v>207</v>
      </c>
      <c r="C2" s="39" t="s">
        <v>208</v>
      </c>
      <c r="F2" s="82" t="s">
        <v>232</v>
      </c>
      <c r="G2" s="82" t="s">
        <v>233</v>
      </c>
    </row>
    <row r="3" spans="2:12" x14ac:dyDescent="0.25">
      <c r="B3" s="127" t="s">
        <v>209</v>
      </c>
      <c r="C3" s="128">
        <v>4</v>
      </c>
      <c r="E3" s="70" t="s">
        <v>207</v>
      </c>
      <c r="F3" s="70" t="s">
        <v>213</v>
      </c>
      <c r="G3" s="70" t="s">
        <v>214</v>
      </c>
    </row>
    <row r="4" spans="2:12" x14ac:dyDescent="0.25">
      <c r="B4" s="127" t="s">
        <v>209</v>
      </c>
      <c r="C4" s="128">
        <v>4</v>
      </c>
      <c r="E4" s="71" t="s">
        <v>209</v>
      </c>
      <c r="F4" s="123">
        <f>SUMIF(B$3:B$20,E4,C$3:C$20)</f>
        <v>7374</v>
      </c>
      <c r="G4" s="123">
        <f ca="1">AVERAGEIF(B$3:B$21,E4,C3:C20)</f>
        <v>491.6</v>
      </c>
    </row>
    <row r="5" spans="2:12" x14ac:dyDescent="0.25">
      <c r="B5" s="127" t="s">
        <v>209</v>
      </c>
      <c r="C5" s="128">
        <v>7</v>
      </c>
      <c r="E5" s="71" t="s">
        <v>210</v>
      </c>
      <c r="F5" s="123">
        <f t="shared" ref="F5:F7" si="0">SUMIF(B$3:B$20,E5,C$3:C$20)</f>
        <v>551</v>
      </c>
      <c r="G5" s="123">
        <f t="shared" ref="G5:G7" ca="1" si="1">AVERAGEIF(B$3:B$21,E5,C4:C21)</f>
        <v>2209</v>
      </c>
    </row>
    <row r="6" spans="2:12" x14ac:dyDescent="0.25">
      <c r="B6" s="127" t="s">
        <v>209</v>
      </c>
      <c r="C6" s="128">
        <v>10</v>
      </c>
      <c r="E6" s="71" t="s">
        <v>211</v>
      </c>
      <c r="F6" s="123">
        <f t="shared" si="0"/>
        <v>351</v>
      </c>
      <c r="G6" s="123">
        <f t="shared" ca="1" si="1"/>
        <v>2209</v>
      </c>
    </row>
    <row r="7" spans="2:12" x14ac:dyDescent="0.25">
      <c r="B7" s="127" t="s">
        <v>209</v>
      </c>
      <c r="C7" s="128">
        <v>12</v>
      </c>
      <c r="E7" s="71" t="s">
        <v>212</v>
      </c>
      <c r="F7" s="123">
        <f t="shared" si="0"/>
        <v>164</v>
      </c>
      <c r="G7" s="123">
        <f t="shared" ca="1" si="1"/>
        <v>551</v>
      </c>
      <c r="I7" s="35" t="s">
        <v>277</v>
      </c>
    </row>
    <row r="8" spans="2:12" x14ac:dyDescent="0.25">
      <c r="B8" s="127" t="s">
        <v>209</v>
      </c>
      <c r="C8" s="128">
        <v>14</v>
      </c>
    </row>
    <row r="9" spans="2:12" x14ac:dyDescent="0.25">
      <c r="B9" s="127" t="s">
        <v>209</v>
      </c>
      <c r="C9" s="128">
        <v>15</v>
      </c>
    </row>
    <row r="10" spans="2:12" x14ac:dyDescent="0.25">
      <c r="B10" s="127" t="s">
        <v>209</v>
      </c>
      <c r="C10" s="128">
        <v>22</v>
      </c>
    </row>
    <row r="11" spans="2:12" x14ac:dyDescent="0.25">
      <c r="B11" s="127" t="s">
        <v>209</v>
      </c>
      <c r="C11" s="128">
        <v>45</v>
      </c>
    </row>
    <row r="12" spans="2:12" x14ac:dyDescent="0.25">
      <c r="B12" s="127" t="s">
        <v>209</v>
      </c>
      <c r="C12" s="128">
        <v>53</v>
      </c>
      <c r="H12" s="16"/>
      <c r="L12" s="16"/>
    </row>
    <row r="13" spans="2:12" x14ac:dyDescent="0.25">
      <c r="B13" s="127" t="s">
        <v>209</v>
      </c>
      <c r="C13" s="128">
        <v>103</v>
      </c>
    </row>
    <row r="14" spans="2:12" x14ac:dyDescent="0.25">
      <c r="B14" s="127" t="s">
        <v>209</v>
      </c>
      <c r="C14" s="128">
        <v>159</v>
      </c>
    </row>
    <row r="15" spans="2:12" x14ac:dyDescent="0.25">
      <c r="B15" s="127" t="s">
        <v>212</v>
      </c>
      <c r="C15" s="128">
        <v>164</v>
      </c>
    </row>
    <row r="16" spans="2:12" x14ac:dyDescent="0.25">
      <c r="B16" s="127" t="s">
        <v>209</v>
      </c>
      <c r="C16" s="128">
        <v>219</v>
      </c>
    </row>
    <row r="17" spans="2:7" x14ac:dyDescent="0.25">
      <c r="B17" s="127" t="s">
        <v>211</v>
      </c>
      <c r="C17" s="128">
        <v>351</v>
      </c>
      <c r="F17" s="16"/>
    </row>
    <row r="18" spans="2:7" x14ac:dyDescent="0.25">
      <c r="B18" s="127" t="s">
        <v>210</v>
      </c>
      <c r="C18" s="128">
        <v>551</v>
      </c>
      <c r="G18" s="16"/>
    </row>
    <row r="19" spans="2:7" x14ac:dyDescent="0.25">
      <c r="B19" s="127" t="s">
        <v>209</v>
      </c>
      <c r="C19" s="128">
        <v>2209</v>
      </c>
    </row>
    <row r="20" spans="2:7" x14ac:dyDescent="0.25">
      <c r="B20" s="127" t="s">
        <v>209</v>
      </c>
      <c r="C20" s="128">
        <v>4498</v>
      </c>
    </row>
  </sheetData>
  <sortState xmlns:xlrd2="http://schemas.microsoft.com/office/spreadsheetml/2017/richdata2" ref="B3:C20">
    <sortCondition ref="C3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P28"/>
  <sheetViews>
    <sheetView showGridLines="0" zoomScaleNormal="100" workbookViewId="0">
      <selection activeCell="F7" sqref="F7"/>
    </sheetView>
  </sheetViews>
  <sheetFormatPr defaultRowHeight="15" x14ac:dyDescent="0.25"/>
  <cols>
    <col min="1" max="1" width="3.7109375" style="21" customWidth="1"/>
    <col min="2" max="2" width="10.5703125" bestFit="1" customWidth="1"/>
    <col min="3" max="3" width="15.85546875" bestFit="1" customWidth="1"/>
    <col min="4" max="4" width="3.85546875" customWidth="1"/>
    <col min="5" max="5" width="10.5703125" bestFit="1" customWidth="1"/>
    <col min="6" max="6" width="35.7109375" customWidth="1"/>
  </cols>
  <sheetData>
    <row r="1" spans="2:16" s="21" customFormat="1" x14ac:dyDescent="0.25"/>
    <row r="2" spans="2:16" s="35" customFormat="1" ht="15.75" x14ac:dyDescent="0.25">
      <c r="B2" s="182" t="s">
        <v>217</v>
      </c>
      <c r="C2" s="182"/>
      <c r="D2" s="182"/>
      <c r="E2" s="182"/>
      <c r="F2" s="182"/>
    </row>
    <row r="3" spans="2:16" s="35" customFormat="1" ht="5.0999999999999996" customHeight="1" x14ac:dyDescent="0.25"/>
    <row r="4" spans="2:16" ht="15.75" x14ac:dyDescent="0.25">
      <c r="B4" s="192" t="s">
        <v>113</v>
      </c>
      <c r="C4" s="192"/>
      <c r="D4" s="21"/>
      <c r="F4" s="101" t="s">
        <v>114</v>
      </c>
    </row>
    <row r="5" spans="2:16" ht="5.0999999999999996" customHeight="1" x14ac:dyDescent="0.25">
      <c r="L5" s="21"/>
      <c r="M5" s="21"/>
      <c r="N5" s="21"/>
      <c r="O5" s="21"/>
      <c r="P5" s="21"/>
    </row>
    <row r="6" spans="2:16" ht="15.75" x14ac:dyDescent="0.25">
      <c r="B6" s="72" t="s">
        <v>26</v>
      </c>
      <c r="C6" s="72" t="s">
        <v>115</v>
      </c>
      <c r="D6" s="21"/>
      <c r="E6" s="72" t="s">
        <v>26</v>
      </c>
      <c r="F6" s="72" t="s">
        <v>215</v>
      </c>
      <c r="L6" s="21"/>
      <c r="M6" s="21"/>
      <c r="N6" s="21"/>
      <c r="O6" s="21"/>
      <c r="P6" s="21"/>
    </row>
    <row r="7" spans="2:16" x14ac:dyDescent="0.25">
      <c r="B7" s="63" t="s">
        <v>117</v>
      </c>
      <c r="C7" s="61">
        <v>1050</v>
      </c>
      <c r="D7" s="21"/>
      <c r="E7" s="63" t="s">
        <v>116</v>
      </c>
      <c r="F7" s="122">
        <f>AVERAGEIF(B$7:B$28,E7,C$7:C$28)</f>
        <v>2010</v>
      </c>
      <c r="G7" s="16"/>
      <c r="L7" s="21"/>
      <c r="M7" s="21"/>
      <c r="N7" s="21"/>
      <c r="O7" s="21"/>
      <c r="P7" s="21"/>
    </row>
    <row r="8" spans="2:16" x14ac:dyDescent="0.25">
      <c r="B8" s="63" t="s">
        <v>116</v>
      </c>
      <c r="C8" s="61">
        <v>1230</v>
      </c>
      <c r="D8" s="21"/>
      <c r="E8" s="63" t="s">
        <v>117</v>
      </c>
      <c r="F8" s="122">
        <f t="shared" ref="F8:F14" si="0">AVERAGEIF(B$7:B$28,E8,C$7:C$28)</f>
        <v>1897.5</v>
      </c>
      <c r="L8" s="21"/>
      <c r="M8" s="21"/>
      <c r="N8" s="21"/>
      <c r="O8" s="21"/>
      <c r="P8" s="21"/>
    </row>
    <row r="9" spans="2:16" x14ac:dyDescent="0.25">
      <c r="B9" s="63" t="s">
        <v>123</v>
      </c>
      <c r="C9" s="61">
        <v>1235</v>
      </c>
      <c r="D9" s="21"/>
      <c r="E9" s="63" t="s">
        <v>119</v>
      </c>
      <c r="F9" s="122">
        <f t="shared" si="0"/>
        <v>1920</v>
      </c>
      <c r="L9" s="21"/>
      <c r="M9" s="21"/>
      <c r="N9" s="21"/>
      <c r="O9" s="21"/>
      <c r="P9" s="21"/>
    </row>
    <row r="10" spans="2:16" x14ac:dyDescent="0.25">
      <c r="B10" s="63" t="s">
        <v>123</v>
      </c>
      <c r="C10" s="61">
        <v>1380</v>
      </c>
      <c r="D10" s="21"/>
      <c r="E10" s="63" t="s">
        <v>120</v>
      </c>
      <c r="F10" s="122">
        <f t="shared" si="0"/>
        <v>1667.5</v>
      </c>
      <c r="L10" s="21"/>
      <c r="M10" s="21"/>
      <c r="N10" s="21"/>
      <c r="O10" s="21"/>
      <c r="P10" s="21"/>
    </row>
    <row r="11" spans="2:16" x14ac:dyDescent="0.25">
      <c r="B11" s="63" t="s">
        <v>120</v>
      </c>
      <c r="C11" s="61">
        <v>1390</v>
      </c>
      <c r="D11" s="21"/>
      <c r="E11" s="63" t="s">
        <v>121</v>
      </c>
      <c r="F11" s="122">
        <f t="shared" si="0"/>
        <v>2522.5</v>
      </c>
      <c r="L11" s="21"/>
      <c r="M11" s="21"/>
      <c r="N11" s="21"/>
      <c r="O11" s="21"/>
      <c r="P11" s="21"/>
    </row>
    <row r="12" spans="2:16" x14ac:dyDescent="0.25">
      <c r="B12" s="63" t="s">
        <v>122</v>
      </c>
      <c r="C12" s="61">
        <v>1425</v>
      </c>
      <c r="D12" s="21"/>
      <c r="E12" s="63" t="s">
        <v>122</v>
      </c>
      <c r="F12" s="122">
        <f t="shared" si="0"/>
        <v>1967.5</v>
      </c>
      <c r="L12" s="21"/>
      <c r="M12" s="21"/>
      <c r="N12" s="21"/>
      <c r="O12" s="21"/>
      <c r="P12" s="21"/>
    </row>
    <row r="13" spans="2:16" x14ac:dyDescent="0.25">
      <c r="B13" s="63" t="s">
        <v>117</v>
      </c>
      <c r="C13" s="61">
        <v>1590</v>
      </c>
      <c r="D13" s="21"/>
      <c r="E13" s="63" t="s">
        <v>118</v>
      </c>
      <c r="F13" s="122">
        <f t="shared" si="0"/>
        <v>2426.6666666666665</v>
      </c>
      <c r="L13" s="21"/>
      <c r="M13" s="21"/>
      <c r="N13" s="21"/>
      <c r="O13" s="21"/>
      <c r="P13" s="21"/>
    </row>
    <row r="14" spans="2:16" x14ac:dyDescent="0.25">
      <c r="B14" s="63" t="s">
        <v>116</v>
      </c>
      <c r="C14" s="61">
        <v>1620</v>
      </c>
      <c r="D14" s="21"/>
      <c r="E14" s="63" t="s">
        <v>123</v>
      </c>
      <c r="F14" s="122">
        <f t="shared" si="0"/>
        <v>1431.6666666666667</v>
      </c>
      <c r="L14" s="21"/>
      <c r="M14" s="21"/>
      <c r="N14" s="21"/>
      <c r="O14" s="21"/>
      <c r="P14" s="21"/>
    </row>
    <row r="15" spans="2:16" x14ac:dyDescent="0.25">
      <c r="B15" s="63" t="s">
        <v>123</v>
      </c>
      <c r="C15" s="61">
        <v>1680</v>
      </c>
      <c r="D15" s="21"/>
      <c r="E15" s="21"/>
      <c r="F15" s="21"/>
      <c r="L15" s="21"/>
      <c r="M15" s="21"/>
      <c r="N15" s="21"/>
      <c r="P15" s="21"/>
    </row>
    <row r="16" spans="2:16" x14ac:dyDescent="0.25">
      <c r="B16" s="63" t="s">
        <v>117</v>
      </c>
      <c r="C16" s="61">
        <v>1750</v>
      </c>
      <c r="D16" s="21"/>
      <c r="E16" s="21"/>
      <c r="F16" s="21"/>
      <c r="G16" s="21"/>
      <c r="H16" s="21"/>
      <c r="I16" s="21"/>
      <c r="L16" s="21"/>
      <c r="M16" s="21"/>
      <c r="N16" s="21"/>
      <c r="P16" s="21"/>
    </row>
    <row r="17" spans="2:16" x14ac:dyDescent="0.25">
      <c r="B17" s="63" t="s">
        <v>119</v>
      </c>
      <c r="C17" s="61">
        <v>1910</v>
      </c>
      <c r="D17" s="21"/>
      <c r="E17" s="21"/>
      <c r="F17" s="21"/>
      <c r="G17" s="21"/>
      <c r="H17" s="21"/>
      <c r="I17" s="21"/>
      <c r="L17" s="21"/>
      <c r="M17" s="21"/>
      <c r="N17" s="21"/>
      <c r="O17" s="21"/>
      <c r="P17" s="21"/>
    </row>
    <row r="18" spans="2:16" x14ac:dyDescent="0.25">
      <c r="B18" s="63" t="s">
        <v>119</v>
      </c>
      <c r="C18" s="61">
        <v>1930</v>
      </c>
      <c r="D18" s="21"/>
      <c r="E18" s="21"/>
      <c r="F18" s="21"/>
      <c r="G18" s="21"/>
      <c r="H18" s="21"/>
      <c r="I18" s="21"/>
      <c r="L18" s="21"/>
      <c r="M18" s="21"/>
      <c r="N18" s="21"/>
      <c r="O18" s="21"/>
      <c r="P18" s="21"/>
    </row>
    <row r="19" spans="2:16" x14ac:dyDescent="0.25">
      <c r="B19" s="63" t="s">
        <v>120</v>
      </c>
      <c r="C19" s="61">
        <v>1945</v>
      </c>
      <c r="D19" s="21"/>
      <c r="E19" s="21"/>
      <c r="F19" s="21"/>
      <c r="G19" s="21"/>
      <c r="H19" s="21"/>
      <c r="I19" s="21"/>
      <c r="L19" s="21"/>
      <c r="M19" s="21"/>
      <c r="N19" s="21"/>
      <c r="O19" s="21"/>
      <c r="P19" s="21"/>
    </row>
    <row r="20" spans="2:16" x14ac:dyDescent="0.25">
      <c r="B20" s="63" t="s">
        <v>118</v>
      </c>
      <c r="C20" s="61">
        <v>2100</v>
      </c>
      <c r="E20" s="21"/>
      <c r="F20" s="21"/>
      <c r="G20" s="21"/>
      <c r="H20" s="21"/>
      <c r="I20" s="21"/>
      <c r="L20" s="21"/>
      <c r="M20" s="21"/>
      <c r="N20" s="21"/>
      <c r="O20" s="21"/>
      <c r="P20" s="21"/>
    </row>
    <row r="21" spans="2:16" x14ac:dyDescent="0.25">
      <c r="B21" s="63" t="s">
        <v>116</v>
      </c>
      <c r="C21" s="61">
        <v>2250</v>
      </c>
      <c r="E21" s="21"/>
      <c r="F21" s="21"/>
      <c r="G21" s="21"/>
      <c r="H21" s="21"/>
      <c r="I21" s="21"/>
      <c r="L21" s="21"/>
      <c r="M21" s="21"/>
      <c r="N21" s="21"/>
      <c r="O21" s="21"/>
      <c r="P21" s="21"/>
    </row>
    <row r="22" spans="2:16" x14ac:dyDescent="0.25">
      <c r="B22" s="63" t="s">
        <v>121</v>
      </c>
      <c r="C22" s="61">
        <v>2290</v>
      </c>
      <c r="E22" s="21"/>
      <c r="F22" s="21"/>
      <c r="G22" s="21"/>
      <c r="H22" s="21"/>
      <c r="I22" s="21"/>
      <c r="L22" s="21"/>
      <c r="M22" s="21"/>
      <c r="N22" s="21"/>
      <c r="O22" s="21"/>
      <c r="P22" s="21"/>
    </row>
    <row r="23" spans="2:16" x14ac:dyDescent="0.25">
      <c r="B23" s="63" t="s">
        <v>118</v>
      </c>
      <c r="C23" s="61">
        <v>2450</v>
      </c>
      <c r="L23" s="21"/>
      <c r="M23" s="21"/>
      <c r="N23" s="21"/>
      <c r="O23" s="21"/>
      <c r="P23" s="21"/>
    </row>
    <row r="24" spans="2:16" x14ac:dyDescent="0.25">
      <c r="B24" s="63" t="s">
        <v>122</v>
      </c>
      <c r="C24" s="61">
        <v>2510</v>
      </c>
      <c r="L24" s="21"/>
      <c r="M24" s="21"/>
      <c r="N24" s="21"/>
      <c r="O24" s="21"/>
      <c r="P24" s="21"/>
    </row>
    <row r="25" spans="2:16" x14ac:dyDescent="0.25">
      <c r="B25" s="63" t="s">
        <v>118</v>
      </c>
      <c r="C25" s="61">
        <v>2730</v>
      </c>
      <c r="L25" s="21"/>
      <c r="M25" s="21"/>
      <c r="N25" s="21"/>
      <c r="O25" s="21"/>
      <c r="P25" s="21"/>
    </row>
    <row r="26" spans="2:16" x14ac:dyDescent="0.25">
      <c r="B26" s="63" t="s">
        <v>121</v>
      </c>
      <c r="C26" s="61">
        <v>2755</v>
      </c>
    </row>
    <row r="27" spans="2:16" x14ac:dyDescent="0.25">
      <c r="B27" s="63" t="s">
        <v>116</v>
      </c>
      <c r="C27" s="61">
        <v>2940</v>
      </c>
    </row>
    <row r="28" spans="2:16" x14ac:dyDescent="0.25">
      <c r="B28" s="63" t="s">
        <v>117</v>
      </c>
      <c r="C28" s="61">
        <v>3200</v>
      </c>
    </row>
  </sheetData>
  <sortState xmlns:xlrd2="http://schemas.microsoft.com/office/spreadsheetml/2017/richdata2" ref="B7:C28">
    <sortCondition ref="C11"/>
  </sortState>
  <mergeCells count="2">
    <mergeCell ref="B4:C4"/>
    <mergeCell ref="B2:F2"/>
  </mergeCells>
  <dataValidations count="1">
    <dataValidation type="list" allowBlank="1" showInputMessage="1" showErrorMessage="1" sqref="E17" xr:uid="{00000000-0002-0000-0E00-000000000000}">
      <formula1>$M$5:$M$12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B2:F19"/>
  <sheetViews>
    <sheetView showGridLines="0" topLeftCell="A4" zoomScaleNormal="100" workbookViewId="0">
      <selection activeCell="E8" sqref="E8:E18"/>
    </sheetView>
  </sheetViews>
  <sheetFormatPr defaultColWidth="8.85546875" defaultRowHeight="15" x14ac:dyDescent="0.25"/>
  <cols>
    <col min="1" max="1" width="3" style="74" customWidth="1"/>
    <col min="2" max="2" width="10.42578125" style="74" bestFit="1" customWidth="1"/>
    <col min="3" max="3" width="16.140625" style="74" bestFit="1" customWidth="1"/>
    <col min="4" max="5" width="17.7109375" style="74" customWidth="1"/>
    <col min="6" max="6" width="5.85546875" style="74" customWidth="1"/>
    <col min="7" max="16384" width="8.85546875" style="74"/>
  </cols>
  <sheetData>
    <row r="2" spans="2:6" ht="15.75" customHeight="1" x14ac:dyDescent="0.25">
      <c r="B2" s="193" t="s">
        <v>74</v>
      </c>
      <c r="C2" s="194"/>
      <c r="D2" s="195"/>
      <c r="E2"/>
    </row>
    <row r="3" spans="2:6" ht="5.0999999999999996" customHeight="1" x14ac:dyDescent="0.25">
      <c r="B3" s="198"/>
      <c r="C3" s="198"/>
      <c r="D3" s="198"/>
      <c r="E3" s="198"/>
      <c r="F3" s="75"/>
    </row>
    <row r="4" spans="2:6" x14ac:dyDescent="0.25">
      <c r="B4" s="196" t="s">
        <v>75</v>
      </c>
      <c r="C4" s="196"/>
      <c r="D4" s="102">
        <v>0.4</v>
      </c>
      <c r="E4" s="198"/>
      <c r="F4" s="75"/>
    </row>
    <row r="5" spans="2:6" x14ac:dyDescent="0.25">
      <c r="B5" s="197" t="s">
        <v>76</v>
      </c>
      <c r="C5" s="197"/>
      <c r="D5" s="103">
        <v>0.1</v>
      </c>
      <c r="E5" s="198"/>
      <c r="F5" s="75"/>
    </row>
    <row r="6" spans="2:6" ht="5.0999999999999996" customHeight="1" x14ac:dyDescent="0.25">
      <c r="B6" s="198"/>
      <c r="C6" s="198"/>
      <c r="D6" s="198"/>
      <c r="E6" s="198"/>
      <c r="F6" s="75"/>
    </row>
    <row r="7" spans="2:6" ht="30" x14ac:dyDescent="0.25">
      <c r="B7" s="124" t="s">
        <v>77</v>
      </c>
      <c r="C7" s="124" t="s">
        <v>78</v>
      </c>
      <c r="D7" s="124" t="s">
        <v>235</v>
      </c>
      <c r="E7" s="124" t="s">
        <v>188</v>
      </c>
      <c r="F7" s="76"/>
    </row>
    <row r="8" spans="2:6" x14ac:dyDescent="0.25">
      <c r="B8" s="77" t="s">
        <v>85</v>
      </c>
      <c r="C8" s="78">
        <v>0.45</v>
      </c>
      <c r="D8" s="120">
        <f>C8*D$5*C8</f>
        <v>2.0250000000000004E-2</v>
      </c>
      <c r="E8" s="120">
        <f>C8*D$5+C8</f>
        <v>0.495</v>
      </c>
      <c r="F8" s="19"/>
    </row>
    <row r="9" spans="2:6" x14ac:dyDescent="0.25">
      <c r="B9" s="77" t="s">
        <v>84</v>
      </c>
      <c r="C9" s="78">
        <v>0.25</v>
      </c>
      <c r="D9" s="120">
        <f t="shared" ref="D9:D17" si="0">C9*D$5*C9</f>
        <v>6.2500000000000003E-3</v>
      </c>
      <c r="E9" s="120">
        <f t="shared" ref="E9:E17" si="1">C9*D$5+C9</f>
        <v>0.27500000000000002</v>
      </c>
    </row>
    <row r="10" spans="2:6" x14ac:dyDescent="0.25">
      <c r="B10" s="77" t="s">
        <v>81</v>
      </c>
      <c r="C10" s="78">
        <v>0.99</v>
      </c>
      <c r="D10" s="120">
        <f t="shared" si="0"/>
        <v>9.801E-2</v>
      </c>
      <c r="E10" s="120">
        <f t="shared" si="1"/>
        <v>1.089</v>
      </c>
    </row>
    <row r="11" spans="2:6" x14ac:dyDescent="0.25">
      <c r="B11" s="77" t="s">
        <v>79</v>
      </c>
      <c r="C11" s="78">
        <v>0.35</v>
      </c>
      <c r="D11" s="120">
        <f t="shared" si="0"/>
        <v>1.2249999999999999E-2</v>
      </c>
      <c r="E11" s="120">
        <f t="shared" si="1"/>
        <v>0.38499999999999995</v>
      </c>
    </row>
    <row r="12" spans="2:6" x14ac:dyDescent="0.25">
      <c r="B12" s="77" t="s">
        <v>82</v>
      </c>
      <c r="C12" s="78">
        <v>10.25</v>
      </c>
      <c r="D12" s="120">
        <f t="shared" si="0"/>
        <v>10.506250000000001</v>
      </c>
      <c r="E12" s="120">
        <f t="shared" si="1"/>
        <v>11.275</v>
      </c>
    </row>
    <row r="13" spans="2:6" x14ac:dyDescent="0.25">
      <c r="B13" s="77" t="s">
        <v>86</v>
      </c>
      <c r="C13" s="78">
        <v>3.19</v>
      </c>
      <c r="D13" s="120">
        <f t="shared" si="0"/>
        <v>1.0176099999999999</v>
      </c>
      <c r="E13" s="120">
        <f t="shared" si="1"/>
        <v>3.5089999999999999</v>
      </c>
    </row>
    <row r="14" spans="2:6" x14ac:dyDescent="0.25">
      <c r="B14" s="77" t="s">
        <v>88</v>
      </c>
      <c r="C14" s="78">
        <v>0.95</v>
      </c>
      <c r="D14" s="120">
        <f t="shared" si="0"/>
        <v>9.0249999999999997E-2</v>
      </c>
      <c r="E14" s="120">
        <f t="shared" si="1"/>
        <v>1.0449999999999999</v>
      </c>
    </row>
    <row r="15" spans="2:6" x14ac:dyDescent="0.25">
      <c r="B15" s="77" t="s">
        <v>83</v>
      </c>
      <c r="C15" s="78">
        <v>3.85</v>
      </c>
      <c r="D15" s="120">
        <f t="shared" si="0"/>
        <v>1.4822500000000001</v>
      </c>
      <c r="E15" s="120">
        <f t="shared" si="1"/>
        <v>4.2350000000000003</v>
      </c>
    </row>
    <row r="16" spans="2:6" x14ac:dyDescent="0.25">
      <c r="B16" s="77" t="s">
        <v>80</v>
      </c>
      <c r="C16" s="78">
        <v>0.15</v>
      </c>
      <c r="D16" s="120">
        <f t="shared" si="0"/>
        <v>2.2499999999999998E-3</v>
      </c>
      <c r="E16" s="120">
        <f t="shared" si="1"/>
        <v>0.16499999999999998</v>
      </c>
    </row>
    <row r="17" spans="2:5" x14ac:dyDescent="0.25">
      <c r="B17" s="77" t="s">
        <v>87</v>
      </c>
      <c r="C17" s="78">
        <v>0.75</v>
      </c>
      <c r="D17" s="120">
        <f t="shared" si="0"/>
        <v>5.6250000000000008E-2</v>
      </c>
      <c r="E17" s="120">
        <f t="shared" si="1"/>
        <v>0.82499999999999996</v>
      </c>
    </row>
    <row r="18" spans="2:5" customFormat="1" ht="5.0999999999999996" customHeight="1" x14ac:dyDescent="0.25"/>
    <row r="19" spans="2:5" x14ac:dyDescent="0.25">
      <c r="D19" s="73" t="s">
        <v>218</v>
      </c>
      <c r="E19" s="121">
        <f>SUM(D8:E17)</f>
        <v>36.589620000000004</v>
      </c>
    </row>
  </sheetData>
  <sortState xmlns:xlrd2="http://schemas.microsoft.com/office/spreadsheetml/2017/richdata2" ref="B8:E19">
    <sortCondition ref="B8"/>
  </sortState>
  <mergeCells count="6">
    <mergeCell ref="B2:D2"/>
    <mergeCell ref="B4:C4"/>
    <mergeCell ref="B5:C5"/>
    <mergeCell ref="B3:E3"/>
    <mergeCell ref="B6:E6"/>
    <mergeCell ref="E4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J20"/>
  <sheetViews>
    <sheetView showGridLines="0" zoomScaleNormal="100" workbookViewId="0">
      <selection activeCell="E8" sqref="E8"/>
    </sheetView>
  </sheetViews>
  <sheetFormatPr defaultRowHeight="15" x14ac:dyDescent="0.25"/>
  <cols>
    <col min="1" max="1" width="1.85546875" style="21" customWidth="1"/>
    <col min="2" max="2" width="13.7109375" bestFit="1" customWidth="1"/>
    <col min="3" max="3" width="15.7109375" customWidth="1"/>
    <col min="4" max="4" width="18" bestFit="1" customWidth="1"/>
    <col min="5" max="6" width="20.7109375" customWidth="1"/>
  </cols>
  <sheetData>
    <row r="1" spans="2:10" s="21" customFormat="1" ht="9.6" customHeight="1" x14ac:dyDescent="0.25"/>
    <row r="2" spans="2:10" ht="15.75" x14ac:dyDescent="0.25">
      <c r="B2" s="199" t="s">
        <v>89</v>
      </c>
      <c r="C2" s="200"/>
      <c r="D2" s="201"/>
    </row>
    <row r="3" spans="2:10" ht="5.0999999999999996" customHeight="1" x14ac:dyDescent="0.25">
      <c r="B3" s="205" t="s">
        <v>90</v>
      </c>
      <c r="C3" s="205"/>
      <c r="D3" s="205"/>
      <c r="E3" s="205"/>
      <c r="F3" s="205"/>
    </row>
    <row r="4" spans="2:10" x14ac:dyDescent="0.25">
      <c r="B4" s="203" t="s">
        <v>91</v>
      </c>
      <c r="C4" s="203"/>
      <c r="D4" s="80">
        <v>3.5</v>
      </c>
      <c r="E4" s="32"/>
      <c r="F4" s="7"/>
    </row>
    <row r="5" spans="2:10" x14ac:dyDescent="0.25">
      <c r="B5" s="204" t="s">
        <v>75</v>
      </c>
      <c r="C5" s="204"/>
      <c r="D5" s="81">
        <v>0.4</v>
      </c>
      <c r="E5" s="32"/>
      <c r="F5" s="7"/>
    </row>
    <row r="6" spans="2:10" ht="5.0999999999999996" customHeight="1" x14ac:dyDescent="0.25">
      <c r="B6" s="202"/>
      <c r="C6" s="202"/>
      <c r="D6" s="202"/>
      <c r="E6" s="202"/>
      <c r="F6" s="202"/>
      <c r="G6" s="7"/>
    </row>
    <row r="7" spans="2:10" ht="33.75" customHeight="1" x14ac:dyDescent="0.25">
      <c r="B7" s="161" t="s">
        <v>77</v>
      </c>
      <c r="C7" s="161" t="s">
        <v>92</v>
      </c>
      <c r="D7" s="161" t="s">
        <v>222</v>
      </c>
      <c r="E7" s="161" t="s">
        <v>225</v>
      </c>
      <c r="F7" s="161" t="s">
        <v>223</v>
      </c>
    </row>
    <row r="8" spans="2:10" x14ac:dyDescent="0.25">
      <c r="B8" s="79" t="s">
        <v>93</v>
      </c>
      <c r="C8" s="178">
        <v>25</v>
      </c>
      <c r="D8" s="136">
        <f>C8*D$4</f>
        <v>87.5</v>
      </c>
      <c r="E8" s="136">
        <f>D8*D$5+D8</f>
        <v>122.5</v>
      </c>
      <c r="F8" s="136">
        <f>SUM(E8:E16)</f>
        <v>2464.6999999999998</v>
      </c>
      <c r="G8" s="19"/>
      <c r="H8" s="19"/>
      <c r="I8" s="19"/>
      <c r="J8" s="19"/>
    </row>
    <row r="9" spans="2:10" x14ac:dyDescent="0.25">
      <c r="B9" s="79" t="s">
        <v>94</v>
      </c>
      <c r="C9" s="178">
        <v>15</v>
      </c>
      <c r="D9" s="136">
        <f t="shared" ref="D9:D16" si="0">C9*D$4</f>
        <v>52.5</v>
      </c>
      <c r="E9" s="136">
        <f t="shared" ref="E9:E16" si="1">D9*D$5+D9</f>
        <v>73.5</v>
      </c>
      <c r="F9" s="136">
        <f t="shared" ref="F9:F16" si="2">SUM(E9:E17)</f>
        <v>2342.1999999999998</v>
      </c>
    </row>
    <row r="10" spans="2:10" x14ac:dyDescent="0.25">
      <c r="B10" s="79" t="s">
        <v>95</v>
      </c>
      <c r="C10" s="178">
        <v>20</v>
      </c>
      <c r="D10" s="136">
        <f t="shared" si="0"/>
        <v>70</v>
      </c>
      <c r="E10" s="136">
        <f t="shared" si="1"/>
        <v>98</v>
      </c>
      <c r="F10" s="136">
        <f t="shared" si="2"/>
        <v>2268.6999999999998</v>
      </c>
    </row>
    <row r="11" spans="2:10" x14ac:dyDescent="0.25">
      <c r="B11" s="79" t="s">
        <v>96</v>
      </c>
      <c r="C11" s="178">
        <v>23</v>
      </c>
      <c r="D11" s="136">
        <f t="shared" si="0"/>
        <v>80.5</v>
      </c>
      <c r="E11" s="136">
        <f t="shared" si="1"/>
        <v>112.7</v>
      </c>
      <c r="F11" s="136">
        <f t="shared" si="2"/>
        <v>2170.6999999999998</v>
      </c>
    </row>
    <row r="12" spans="2:10" x14ac:dyDescent="0.25">
      <c r="B12" s="79" t="s">
        <v>97</v>
      </c>
      <c r="C12" s="178">
        <v>30</v>
      </c>
      <c r="D12" s="136">
        <f t="shared" si="0"/>
        <v>105</v>
      </c>
      <c r="E12" s="136">
        <f t="shared" si="1"/>
        <v>147</v>
      </c>
      <c r="F12" s="136">
        <f t="shared" si="2"/>
        <v>2058</v>
      </c>
    </row>
    <row r="13" spans="2:10" x14ac:dyDescent="0.25">
      <c r="B13" s="79" t="s">
        <v>98</v>
      </c>
      <c r="C13" s="178">
        <v>60</v>
      </c>
      <c r="D13" s="136">
        <f t="shared" si="0"/>
        <v>210</v>
      </c>
      <c r="E13" s="136">
        <f t="shared" si="1"/>
        <v>294</v>
      </c>
      <c r="F13" s="136">
        <f t="shared" si="2"/>
        <v>1911</v>
      </c>
    </row>
    <row r="14" spans="2:10" x14ac:dyDescent="0.25">
      <c r="B14" s="79" t="s">
        <v>99</v>
      </c>
      <c r="C14" s="178">
        <v>70</v>
      </c>
      <c r="D14" s="136">
        <f t="shared" si="0"/>
        <v>245</v>
      </c>
      <c r="E14" s="136">
        <f t="shared" si="1"/>
        <v>343</v>
      </c>
      <c r="F14" s="136">
        <f t="shared" si="2"/>
        <v>1617</v>
      </c>
    </row>
    <row r="15" spans="2:10" x14ac:dyDescent="0.25">
      <c r="B15" s="79" t="s">
        <v>100</v>
      </c>
      <c r="C15" s="178">
        <v>115</v>
      </c>
      <c r="D15" s="136">
        <f t="shared" si="0"/>
        <v>402.5</v>
      </c>
      <c r="E15" s="136">
        <f t="shared" si="1"/>
        <v>563.5</v>
      </c>
      <c r="F15" s="136">
        <f t="shared" si="2"/>
        <v>1274</v>
      </c>
    </row>
    <row r="16" spans="2:10" x14ac:dyDescent="0.25">
      <c r="B16" s="79" t="s">
        <v>101</v>
      </c>
      <c r="C16" s="178">
        <v>145</v>
      </c>
      <c r="D16" s="136">
        <f t="shared" si="0"/>
        <v>507.5</v>
      </c>
      <c r="E16" s="136">
        <f t="shared" si="1"/>
        <v>710.5</v>
      </c>
      <c r="F16" s="136">
        <f t="shared" si="2"/>
        <v>710.5</v>
      </c>
    </row>
    <row r="17" spans="2:8" x14ac:dyDescent="0.25">
      <c r="B17" s="202"/>
      <c r="C17" s="202"/>
      <c r="D17" s="202"/>
      <c r="E17" s="202"/>
      <c r="F17" s="202"/>
      <c r="G17" s="32"/>
    </row>
    <row r="18" spans="2:8" x14ac:dyDescent="0.25">
      <c r="B18" s="32"/>
      <c r="C18" s="32"/>
      <c r="D18" s="32"/>
      <c r="E18" s="32"/>
      <c r="F18" s="32"/>
    </row>
    <row r="19" spans="2:8" ht="15.75" thickBot="1" x14ac:dyDescent="0.3">
      <c r="B19" s="32"/>
      <c r="C19" s="32"/>
      <c r="D19" s="32"/>
      <c r="E19" s="32"/>
      <c r="F19" s="32"/>
    </row>
    <row r="20" spans="2:8" ht="15.75" thickBot="1" x14ac:dyDescent="0.3">
      <c r="H20" s="33"/>
    </row>
  </sheetData>
  <sortState xmlns:xlrd2="http://schemas.microsoft.com/office/spreadsheetml/2017/richdata2" ref="C8:C16">
    <sortCondition ref="C8"/>
  </sortState>
  <mergeCells count="6">
    <mergeCell ref="B2:D2"/>
    <mergeCell ref="B17:F17"/>
    <mergeCell ref="B4:C4"/>
    <mergeCell ref="B5:C5"/>
    <mergeCell ref="B3:F3"/>
    <mergeCell ref="B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N16"/>
  <sheetViews>
    <sheetView showGridLines="0" zoomScaleNormal="100" workbookViewId="0">
      <selection activeCell="D7" sqref="D7"/>
    </sheetView>
  </sheetViews>
  <sheetFormatPr defaultRowHeight="15" x14ac:dyDescent="0.25"/>
  <cols>
    <col min="1" max="1" width="4" style="21" customWidth="1"/>
    <col min="2" max="2" width="12.85546875" bestFit="1" customWidth="1"/>
    <col min="3" max="8" width="14.7109375" customWidth="1"/>
    <col min="9" max="9" width="18.5703125" bestFit="1" customWidth="1"/>
    <col min="14" max="14" width="9.5703125" bestFit="1" customWidth="1"/>
  </cols>
  <sheetData>
    <row r="1" spans="2:14" s="21" customFormat="1" x14ac:dyDescent="0.25"/>
    <row r="2" spans="2:14" ht="15.75" x14ac:dyDescent="0.25">
      <c r="B2" s="208" t="s">
        <v>102</v>
      </c>
      <c r="C2" s="209"/>
      <c r="D2" s="210"/>
    </row>
    <row r="3" spans="2:14" ht="5.0999999999999996" customHeight="1" x14ac:dyDescent="0.25"/>
    <row r="4" spans="2:14" ht="15.75" x14ac:dyDescent="0.25">
      <c r="B4" s="104" t="s">
        <v>103</v>
      </c>
      <c r="C4" s="105">
        <v>0.02</v>
      </c>
      <c r="D4" s="104" t="s">
        <v>104</v>
      </c>
      <c r="E4" s="34"/>
    </row>
    <row r="5" spans="2:14" ht="5.0999999999999996" customHeight="1" x14ac:dyDescent="0.25">
      <c r="D5" s="19"/>
    </row>
    <row r="6" spans="2:14" x14ac:dyDescent="0.25">
      <c r="B6" s="70" t="s">
        <v>77</v>
      </c>
      <c r="C6" s="70" t="s">
        <v>105</v>
      </c>
      <c r="D6" s="70" t="s">
        <v>106</v>
      </c>
      <c r="E6" s="70" t="s">
        <v>107</v>
      </c>
      <c r="F6" s="70" t="s">
        <v>108</v>
      </c>
      <c r="G6" s="70" t="s">
        <v>109</v>
      </c>
      <c r="H6" s="70" t="s">
        <v>110</v>
      </c>
      <c r="I6" s="174" t="s">
        <v>241</v>
      </c>
    </row>
    <row r="7" spans="2:14" x14ac:dyDescent="0.25">
      <c r="B7" s="176" t="s">
        <v>111</v>
      </c>
      <c r="C7" s="177">
        <v>10</v>
      </c>
      <c r="D7" s="126">
        <f>C7*$C$4+C7</f>
        <v>10.199999999999999</v>
      </c>
      <c r="E7" s="126">
        <f>D7*C$4+D7</f>
        <v>10.404</v>
      </c>
      <c r="F7" s="126">
        <f>E7*C$4+E7</f>
        <v>10.612080000000001</v>
      </c>
      <c r="G7" s="126">
        <f>F7*C$4+F7</f>
        <v>10.824321600000001</v>
      </c>
      <c r="H7" s="126">
        <f>G7*C$4+G7</f>
        <v>11.040808032000001</v>
      </c>
      <c r="I7" s="175">
        <f>AVERAGE(C7:H7)</f>
        <v>10.513534938666666</v>
      </c>
    </row>
    <row r="8" spans="2:14" x14ac:dyDescent="0.25">
      <c r="B8" s="176" t="s">
        <v>93</v>
      </c>
      <c r="C8" s="177">
        <v>30</v>
      </c>
      <c r="D8" s="126">
        <f t="shared" ref="D8:D14" si="0">C8*$C$4+C8</f>
        <v>30.6</v>
      </c>
      <c r="E8" s="126">
        <f t="shared" ref="E8:F14" si="1">D8*C$4+D8</f>
        <v>31.212</v>
      </c>
      <c r="F8" s="126">
        <f t="shared" ref="F8:F14" si="2">E8*C$4+E8</f>
        <v>31.83624</v>
      </c>
      <c r="G8" s="126">
        <f t="shared" ref="G8:G14" si="3">F8*C$4+F8</f>
        <v>32.4729648</v>
      </c>
      <c r="H8" s="126">
        <f t="shared" ref="H8:H14" si="4">G8*C$4+G8</f>
        <v>33.122424096000003</v>
      </c>
      <c r="I8" s="175">
        <f t="shared" ref="I8:I14" si="5">AVERAGE(C8:H8)</f>
        <v>31.540604815999998</v>
      </c>
    </row>
    <row r="9" spans="2:14" x14ac:dyDescent="0.25">
      <c r="B9" s="176" t="s">
        <v>94</v>
      </c>
      <c r="C9" s="177">
        <v>50</v>
      </c>
      <c r="D9" s="126">
        <f t="shared" si="0"/>
        <v>51</v>
      </c>
      <c r="E9" s="126">
        <f t="shared" si="1"/>
        <v>52.02</v>
      </c>
      <c r="F9" s="126">
        <f t="shared" si="2"/>
        <v>53.060400000000001</v>
      </c>
      <c r="G9" s="126">
        <f t="shared" si="3"/>
        <v>54.121608000000002</v>
      </c>
      <c r="H9" s="126">
        <f t="shared" si="4"/>
        <v>55.204040160000005</v>
      </c>
      <c r="I9" s="175">
        <f t="shared" si="5"/>
        <v>52.567674693333323</v>
      </c>
      <c r="N9" s="14"/>
    </row>
    <row r="10" spans="2:14" x14ac:dyDescent="0.25">
      <c r="B10" s="176" t="s">
        <v>100</v>
      </c>
      <c r="C10" s="177">
        <v>70</v>
      </c>
      <c r="D10" s="126">
        <f t="shared" si="0"/>
        <v>71.400000000000006</v>
      </c>
      <c r="E10" s="126">
        <f t="shared" si="1"/>
        <v>72.828000000000003</v>
      </c>
      <c r="F10" s="126">
        <f t="shared" si="2"/>
        <v>74.284559999999999</v>
      </c>
      <c r="G10" s="126">
        <f t="shared" si="3"/>
        <v>75.770251200000004</v>
      </c>
      <c r="H10" s="126">
        <f t="shared" si="4"/>
        <v>77.285656224000007</v>
      </c>
      <c r="I10" s="175">
        <f t="shared" si="5"/>
        <v>73.594744570666663</v>
      </c>
    </row>
    <row r="11" spans="2:14" x14ac:dyDescent="0.25">
      <c r="B11" s="176" t="s">
        <v>99</v>
      </c>
      <c r="C11" s="177">
        <v>80</v>
      </c>
      <c r="D11" s="126">
        <f t="shared" si="0"/>
        <v>81.599999999999994</v>
      </c>
      <c r="E11" s="126">
        <f t="shared" si="1"/>
        <v>83.231999999999999</v>
      </c>
      <c r="F11" s="126">
        <f t="shared" si="2"/>
        <v>84.896640000000005</v>
      </c>
      <c r="G11" s="126">
        <f t="shared" si="3"/>
        <v>86.594572800000009</v>
      </c>
      <c r="H11" s="126">
        <f t="shared" si="4"/>
        <v>88.326464256000008</v>
      </c>
      <c r="I11" s="175">
        <f t="shared" si="5"/>
        <v>84.108279509333329</v>
      </c>
    </row>
    <row r="12" spans="2:14" x14ac:dyDescent="0.25">
      <c r="B12" s="176" t="s">
        <v>98</v>
      </c>
      <c r="C12" s="177">
        <v>140</v>
      </c>
      <c r="D12" s="126">
        <f t="shared" si="0"/>
        <v>142.80000000000001</v>
      </c>
      <c r="E12" s="126">
        <f t="shared" si="1"/>
        <v>145.65600000000001</v>
      </c>
      <c r="F12" s="126">
        <f t="shared" si="2"/>
        <v>148.56912</v>
      </c>
      <c r="G12" s="126">
        <f t="shared" si="3"/>
        <v>151.54050240000001</v>
      </c>
      <c r="H12" s="126">
        <f t="shared" si="4"/>
        <v>154.57131244800001</v>
      </c>
      <c r="I12" s="175">
        <f t="shared" si="5"/>
        <v>147.18948914133333</v>
      </c>
    </row>
    <row r="13" spans="2:14" x14ac:dyDescent="0.25">
      <c r="B13" s="176" t="s">
        <v>97</v>
      </c>
      <c r="C13" s="177">
        <v>220</v>
      </c>
      <c r="D13" s="126">
        <f t="shared" si="0"/>
        <v>224.4</v>
      </c>
      <c r="E13" s="126">
        <f t="shared" si="1"/>
        <v>228.88800000000001</v>
      </c>
      <c r="F13" s="126">
        <f t="shared" si="2"/>
        <v>233.46576000000002</v>
      </c>
      <c r="G13" s="126">
        <f t="shared" si="3"/>
        <v>238.13507520000002</v>
      </c>
      <c r="H13" s="126">
        <f t="shared" si="4"/>
        <v>242.89777670400002</v>
      </c>
      <c r="I13" s="175">
        <f t="shared" si="5"/>
        <v>231.29776865066671</v>
      </c>
    </row>
    <row r="14" spans="2:14" x14ac:dyDescent="0.25">
      <c r="B14" s="176" t="s">
        <v>96</v>
      </c>
      <c r="C14" s="177">
        <v>400</v>
      </c>
      <c r="D14" s="126">
        <f t="shared" si="0"/>
        <v>408</v>
      </c>
      <c r="E14" s="126">
        <f t="shared" si="1"/>
        <v>416.16</v>
      </c>
      <c r="F14" s="126">
        <f t="shared" si="2"/>
        <v>424.48320000000001</v>
      </c>
      <c r="G14" s="126">
        <f t="shared" si="3"/>
        <v>432.97286400000002</v>
      </c>
      <c r="H14" s="126">
        <f t="shared" si="4"/>
        <v>441.63232128000004</v>
      </c>
      <c r="I14" s="175">
        <f t="shared" si="5"/>
        <v>420.54139754666659</v>
      </c>
    </row>
    <row r="15" spans="2:14" x14ac:dyDescent="0.25">
      <c r="B15" s="206"/>
      <c r="C15" s="206"/>
      <c r="D15" s="206"/>
      <c r="E15" s="206"/>
      <c r="F15" s="206"/>
      <c r="G15" s="206"/>
      <c r="H15" s="206"/>
      <c r="I15" s="206"/>
      <c r="J15" s="32"/>
    </row>
    <row r="16" spans="2:14" x14ac:dyDescent="0.25">
      <c r="B16" s="207" t="s">
        <v>152</v>
      </c>
      <c r="C16" s="207"/>
      <c r="D16" s="207"/>
      <c r="E16" s="32"/>
      <c r="F16" s="32"/>
      <c r="G16" s="32"/>
      <c r="H16" s="32"/>
    </row>
  </sheetData>
  <mergeCells count="3">
    <mergeCell ref="B15:I15"/>
    <mergeCell ref="B16:D16"/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G16"/>
  <sheetViews>
    <sheetView showGridLines="0" zoomScaleNormal="100" workbookViewId="0">
      <selection activeCell="I15" sqref="I15"/>
    </sheetView>
  </sheetViews>
  <sheetFormatPr defaultRowHeight="15" x14ac:dyDescent="0.25"/>
  <cols>
    <col min="1" max="1" width="3.5703125" style="21" customWidth="1"/>
    <col min="2" max="7" width="12.7109375" style="11" customWidth="1"/>
  </cols>
  <sheetData>
    <row r="1" spans="1:7" s="21" customFormat="1" ht="15" customHeight="1" x14ac:dyDescent="0.25">
      <c r="B1" s="11"/>
      <c r="C1" s="11"/>
      <c r="D1" s="11"/>
      <c r="E1" s="11"/>
      <c r="F1" s="11"/>
      <c r="G1" s="11"/>
    </row>
    <row r="2" spans="1:7" ht="20.100000000000001" customHeight="1" x14ac:dyDescent="0.25">
      <c r="A2"/>
      <c r="B2" s="2"/>
      <c r="C2" s="212" t="s">
        <v>153</v>
      </c>
      <c r="D2" s="212"/>
      <c r="E2" s="212"/>
      <c r="F2" s="212"/>
      <c r="G2" s="212"/>
    </row>
    <row r="3" spans="1:7" ht="5.0999999999999996" customHeight="1" x14ac:dyDescent="0.25">
      <c r="B3" s="211"/>
      <c r="C3" s="211"/>
      <c r="D3" s="211"/>
      <c r="E3" s="211"/>
      <c r="F3" s="211"/>
      <c r="G3" s="211"/>
    </row>
    <row r="4" spans="1:7" ht="20.100000000000001" customHeight="1" x14ac:dyDescent="0.25">
      <c r="C4" s="82">
        <v>1</v>
      </c>
      <c r="D4" s="82">
        <v>2</v>
      </c>
      <c r="E4" s="82">
        <v>3</v>
      </c>
      <c r="F4" s="82">
        <v>4</v>
      </c>
      <c r="G4" s="82">
        <v>5</v>
      </c>
    </row>
    <row r="5" spans="1:7" ht="20.100000000000001" customHeight="1" x14ac:dyDescent="0.25">
      <c r="B5" s="82">
        <v>1</v>
      </c>
      <c r="C5" s="135">
        <f>$B5*C$4</f>
        <v>1</v>
      </c>
      <c r="D5" s="135">
        <f t="shared" ref="D5:G5" si="0">$B5*D$4</f>
        <v>2</v>
      </c>
      <c r="E5" s="135">
        <f t="shared" si="0"/>
        <v>3</v>
      </c>
      <c r="F5" s="135">
        <f t="shared" si="0"/>
        <v>4</v>
      </c>
      <c r="G5" s="135">
        <f t="shared" si="0"/>
        <v>5</v>
      </c>
    </row>
    <row r="6" spans="1:7" ht="20.100000000000001" customHeight="1" x14ac:dyDescent="0.25">
      <c r="B6" s="82">
        <v>2</v>
      </c>
      <c r="C6" s="135">
        <f t="shared" ref="C6:G14" si="1">$B6*C$4</f>
        <v>2</v>
      </c>
      <c r="D6" s="135">
        <f t="shared" si="1"/>
        <v>4</v>
      </c>
      <c r="E6" s="135">
        <f t="shared" si="1"/>
        <v>6</v>
      </c>
      <c r="F6" s="135">
        <f t="shared" si="1"/>
        <v>8</v>
      </c>
      <c r="G6" s="135">
        <f t="shared" si="1"/>
        <v>10</v>
      </c>
    </row>
    <row r="7" spans="1:7" ht="20.100000000000001" customHeight="1" x14ac:dyDescent="0.25">
      <c r="B7" s="82">
        <v>3</v>
      </c>
      <c r="C7" s="135">
        <f t="shared" si="1"/>
        <v>3</v>
      </c>
      <c r="D7" s="135">
        <f t="shared" si="1"/>
        <v>6</v>
      </c>
      <c r="E7" s="135">
        <f t="shared" si="1"/>
        <v>9</v>
      </c>
      <c r="F7" s="135">
        <f t="shared" si="1"/>
        <v>12</v>
      </c>
      <c r="G7" s="135">
        <f t="shared" si="1"/>
        <v>15</v>
      </c>
    </row>
    <row r="8" spans="1:7" ht="20.100000000000001" customHeight="1" x14ac:dyDescent="0.25">
      <c r="B8" s="82">
        <v>4</v>
      </c>
      <c r="C8" s="135">
        <f t="shared" si="1"/>
        <v>4</v>
      </c>
      <c r="D8" s="135">
        <f t="shared" si="1"/>
        <v>8</v>
      </c>
      <c r="E8" s="135">
        <f t="shared" si="1"/>
        <v>12</v>
      </c>
      <c r="F8" s="135">
        <f t="shared" si="1"/>
        <v>16</v>
      </c>
      <c r="G8" s="135">
        <f t="shared" si="1"/>
        <v>20</v>
      </c>
    </row>
    <row r="9" spans="1:7" ht="20.100000000000001" customHeight="1" x14ac:dyDescent="0.25">
      <c r="B9" s="82">
        <v>5</v>
      </c>
      <c r="C9" s="135">
        <f t="shared" si="1"/>
        <v>5</v>
      </c>
      <c r="D9" s="135">
        <f t="shared" si="1"/>
        <v>10</v>
      </c>
      <c r="E9" s="135">
        <f t="shared" si="1"/>
        <v>15</v>
      </c>
      <c r="F9" s="135">
        <f t="shared" si="1"/>
        <v>20</v>
      </c>
      <c r="G9" s="135">
        <f t="shared" si="1"/>
        <v>25</v>
      </c>
    </row>
    <row r="10" spans="1:7" ht="20.100000000000001" customHeight="1" x14ac:dyDescent="0.25">
      <c r="B10" s="82">
        <v>6</v>
      </c>
      <c r="C10" s="135">
        <f t="shared" si="1"/>
        <v>6</v>
      </c>
      <c r="D10" s="135">
        <f t="shared" si="1"/>
        <v>12</v>
      </c>
      <c r="E10" s="135">
        <f t="shared" si="1"/>
        <v>18</v>
      </c>
      <c r="F10" s="135">
        <f t="shared" si="1"/>
        <v>24</v>
      </c>
      <c r="G10" s="135">
        <f t="shared" si="1"/>
        <v>30</v>
      </c>
    </row>
    <row r="11" spans="1:7" ht="20.100000000000001" customHeight="1" x14ac:dyDescent="0.25">
      <c r="B11" s="82">
        <v>7</v>
      </c>
      <c r="C11" s="135">
        <f t="shared" si="1"/>
        <v>7</v>
      </c>
      <c r="D11" s="135">
        <f t="shared" si="1"/>
        <v>14</v>
      </c>
      <c r="E11" s="135">
        <f t="shared" si="1"/>
        <v>21</v>
      </c>
      <c r="F11" s="135">
        <f t="shared" si="1"/>
        <v>28</v>
      </c>
      <c r="G11" s="135">
        <f t="shared" si="1"/>
        <v>35</v>
      </c>
    </row>
    <row r="12" spans="1:7" ht="20.100000000000001" customHeight="1" x14ac:dyDescent="0.25">
      <c r="B12" s="82">
        <v>8</v>
      </c>
      <c r="C12" s="135">
        <f t="shared" si="1"/>
        <v>8</v>
      </c>
      <c r="D12" s="135">
        <f t="shared" si="1"/>
        <v>16</v>
      </c>
      <c r="E12" s="135">
        <f t="shared" si="1"/>
        <v>24</v>
      </c>
      <c r="F12" s="135">
        <f t="shared" si="1"/>
        <v>32</v>
      </c>
      <c r="G12" s="135">
        <f t="shared" si="1"/>
        <v>40</v>
      </c>
    </row>
    <row r="13" spans="1:7" ht="20.100000000000001" customHeight="1" x14ac:dyDescent="0.25">
      <c r="B13" s="82">
        <v>9</v>
      </c>
      <c r="C13" s="135">
        <f t="shared" si="1"/>
        <v>9</v>
      </c>
      <c r="D13" s="135">
        <f t="shared" si="1"/>
        <v>18</v>
      </c>
      <c r="E13" s="135">
        <f t="shared" si="1"/>
        <v>27</v>
      </c>
      <c r="F13" s="135">
        <f t="shared" si="1"/>
        <v>36</v>
      </c>
      <c r="G13" s="135">
        <f t="shared" si="1"/>
        <v>45</v>
      </c>
    </row>
    <row r="14" spans="1:7" ht="20.100000000000001" customHeight="1" x14ac:dyDescent="0.25">
      <c r="B14" s="82">
        <v>10</v>
      </c>
      <c r="C14" s="135">
        <f t="shared" si="1"/>
        <v>10</v>
      </c>
      <c r="D14" s="135">
        <f t="shared" si="1"/>
        <v>20</v>
      </c>
      <c r="E14" s="135">
        <f t="shared" si="1"/>
        <v>30</v>
      </c>
      <c r="F14" s="135">
        <f t="shared" si="1"/>
        <v>40</v>
      </c>
      <c r="G14" s="135">
        <f t="shared" si="1"/>
        <v>50</v>
      </c>
    </row>
    <row r="15" spans="1:7" x14ac:dyDescent="0.25">
      <c r="C15" s="92"/>
      <c r="D15" s="92"/>
      <c r="E15" s="92"/>
      <c r="F15" s="92"/>
      <c r="G15" s="92"/>
    </row>
    <row r="16" spans="1:7" ht="15.75" x14ac:dyDescent="0.25">
      <c r="A16"/>
      <c r="C16" s="213" t="s">
        <v>158</v>
      </c>
      <c r="D16" s="213"/>
      <c r="E16" s="213"/>
      <c r="F16" s="213"/>
      <c r="G16" s="213"/>
    </row>
  </sheetData>
  <mergeCells count="3">
    <mergeCell ref="B3:G3"/>
    <mergeCell ref="C2:G2"/>
    <mergeCell ref="C16:G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I16"/>
  <sheetViews>
    <sheetView showGridLines="0" zoomScaleNormal="100" workbookViewId="0">
      <selection activeCell="G10" sqref="G10"/>
    </sheetView>
  </sheetViews>
  <sheetFormatPr defaultColWidth="9.140625" defaultRowHeight="15" customHeight="1" x14ac:dyDescent="0.25"/>
  <cols>
    <col min="1" max="1" width="3.5703125" customWidth="1"/>
    <col min="2" max="3" width="10.7109375" customWidth="1"/>
    <col min="4" max="4" width="12.140625" bestFit="1" customWidth="1"/>
    <col min="5" max="5" width="3.42578125" customWidth="1"/>
    <col min="6" max="6" width="7.5703125" bestFit="1" customWidth="1"/>
    <col min="7" max="7" width="25.7109375" customWidth="1"/>
    <col min="8" max="8" width="12.5703125" customWidth="1"/>
    <col min="9" max="9" width="13.42578125" customWidth="1"/>
  </cols>
  <sheetData>
    <row r="2" spans="2:9" ht="15.75" x14ac:dyDescent="0.25">
      <c r="B2" s="182" t="s">
        <v>14</v>
      </c>
      <c r="C2" s="182"/>
      <c r="D2" s="182"/>
    </row>
    <row r="3" spans="2:9" ht="5.0999999999999996" customHeight="1" x14ac:dyDescent="0.25"/>
    <row r="4" spans="2:9" x14ac:dyDescent="0.25">
      <c r="B4" s="53" t="s">
        <v>15</v>
      </c>
      <c r="C4" s="53" t="s">
        <v>16</v>
      </c>
      <c r="D4" s="53" t="s">
        <v>17</v>
      </c>
      <c r="F4" s="55" t="s">
        <v>18</v>
      </c>
      <c r="G4" s="145">
        <f>COUNTIF(B5:B16,"CRÉDITO")</f>
        <v>5</v>
      </c>
      <c r="H4" s="15"/>
      <c r="I4" s="5"/>
    </row>
    <row r="5" spans="2:9" x14ac:dyDescent="0.25">
      <c r="B5" s="154" t="s">
        <v>18</v>
      </c>
      <c r="C5" s="155">
        <v>2</v>
      </c>
      <c r="D5" s="156">
        <v>1851.55</v>
      </c>
      <c r="F5" s="55" t="s">
        <v>19</v>
      </c>
      <c r="G5" s="145">
        <f>COUNTIF(B6:B17,"DÉBITO")</f>
        <v>7</v>
      </c>
      <c r="H5" s="16"/>
      <c r="I5" s="5"/>
    </row>
    <row r="6" spans="2:9" x14ac:dyDescent="0.25">
      <c r="B6" s="154" t="s">
        <v>18</v>
      </c>
      <c r="C6" s="155">
        <v>3</v>
      </c>
      <c r="D6" s="156">
        <v>718</v>
      </c>
    </row>
    <row r="7" spans="2:9" x14ac:dyDescent="0.25">
      <c r="B7" s="154" t="s">
        <v>19</v>
      </c>
      <c r="C7" s="155">
        <v>14</v>
      </c>
      <c r="D7" s="156">
        <v>1115</v>
      </c>
    </row>
    <row r="8" spans="2:9" x14ac:dyDescent="0.25">
      <c r="B8" s="154" t="s">
        <v>18</v>
      </c>
      <c r="C8" s="155">
        <v>15</v>
      </c>
      <c r="D8" s="156">
        <v>511</v>
      </c>
    </row>
    <row r="9" spans="2:9" x14ac:dyDescent="0.25">
      <c r="B9" s="154" t="s">
        <v>19</v>
      </c>
      <c r="C9" s="155">
        <v>16</v>
      </c>
      <c r="D9" s="156">
        <v>185</v>
      </c>
    </row>
    <row r="10" spans="2:9" x14ac:dyDescent="0.25">
      <c r="B10" s="154" t="s">
        <v>19</v>
      </c>
      <c r="C10" s="155">
        <v>17</v>
      </c>
      <c r="D10" s="156">
        <v>216</v>
      </c>
    </row>
    <row r="11" spans="2:9" ht="15" customHeight="1" x14ac:dyDescent="0.25">
      <c r="B11" s="154" t="s">
        <v>18</v>
      </c>
      <c r="C11" s="155">
        <v>18</v>
      </c>
      <c r="D11" s="156">
        <v>51</v>
      </c>
    </row>
    <row r="12" spans="2:9" x14ac:dyDescent="0.25">
      <c r="B12" s="154" t="s">
        <v>19</v>
      </c>
      <c r="C12" s="155">
        <v>18</v>
      </c>
      <c r="D12" s="156">
        <v>189</v>
      </c>
    </row>
    <row r="13" spans="2:9" x14ac:dyDescent="0.25">
      <c r="B13" s="154" t="s">
        <v>19</v>
      </c>
      <c r="C13" s="155">
        <v>19</v>
      </c>
      <c r="D13" s="156">
        <v>211</v>
      </c>
    </row>
    <row r="14" spans="2:9" x14ac:dyDescent="0.25">
      <c r="B14" s="154" t="s">
        <v>19</v>
      </c>
      <c r="C14" s="155">
        <v>20</v>
      </c>
      <c r="D14" s="156">
        <v>333</v>
      </c>
    </row>
    <row r="15" spans="2:9" x14ac:dyDescent="0.25">
      <c r="B15" s="154" t="s">
        <v>18</v>
      </c>
      <c r="C15" s="155">
        <v>21</v>
      </c>
      <c r="D15" s="156">
        <v>181</v>
      </c>
    </row>
    <row r="16" spans="2:9" x14ac:dyDescent="0.25">
      <c r="B16" s="154" t="s">
        <v>19</v>
      </c>
      <c r="C16" s="155">
        <v>22</v>
      </c>
      <c r="D16" s="156">
        <v>751</v>
      </c>
    </row>
  </sheetData>
  <sortState xmlns:xlrd2="http://schemas.microsoft.com/office/spreadsheetml/2017/richdata2" ref="B5:D16">
    <sortCondition ref="C5"/>
  </sortState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B2:F20"/>
  <sheetViews>
    <sheetView showGridLines="0" topLeftCell="A4" workbookViewId="0">
      <selection activeCell="L13" sqref="L13"/>
    </sheetView>
  </sheetViews>
  <sheetFormatPr defaultRowHeight="15" x14ac:dyDescent="0.25"/>
  <cols>
    <col min="1" max="1" width="3.28515625" style="35" customWidth="1"/>
    <col min="2" max="2" width="8.140625" style="35" bestFit="1" customWidth="1"/>
    <col min="3" max="3" width="13.85546875" style="35" bestFit="1" customWidth="1"/>
    <col min="4" max="4" width="19.7109375" style="35" customWidth="1"/>
    <col min="5" max="6" width="25.7109375" style="35" customWidth="1"/>
    <col min="7" max="7" width="15.140625" style="35" customWidth="1"/>
    <col min="8" max="255" width="9.140625" style="35"/>
    <col min="256" max="256" width="8.140625" style="35" bestFit="1" customWidth="1"/>
    <col min="257" max="257" width="19" style="35" bestFit="1" customWidth="1"/>
    <col min="258" max="258" width="14.28515625" style="35" bestFit="1" customWidth="1"/>
    <col min="259" max="259" width="14.85546875" style="35" bestFit="1" customWidth="1"/>
    <col min="260" max="260" width="22.42578125" style="35" customWidth="1"/>
    <col min="261" max="262" width="19.42578125" style="35" bestFit="1" customWidth="1"/>
    <col min="263" max="263" width="15.140625" style="35" customWidth="1"/>
    <col min="264" max="511" width="9.140625" style="35"/>
    <col min="512" max="512" width="8.140625" style="35" bestFit="1" customWidth="1"/>
    <col min="513" max="513" width="19" style="35" bestFit="1" customWidth="1"/>
    <col min="514" max="514" width="14.28515625" style="35" bestFit="1" customWidth="1"/>
    <col min="515" max="515" width="14.85546875" style="35" bestFit="1" customWidth="1"/>
    <col min="516" max="516" width="22.42578125" style="35" customWidth="1"/>
    <col min="517" max="518" width="19.42578125" style="35" bestFit="1" customWidth="1"/>
    <col min="519" max="519" width="15.140625" style="35" customWidth="1"/>
    <col min="520" max="767" width="9.140625" style="35"/>
    <col min="768" max="768" width="8.140625" style="35" bestFit="1" customWidth="1"/>
    <col min="769" max="769" width="19" style="35" bestFit="1" customWidth="1"/>
    <col min="770" max="770" width="14.28515625" style="35" bestFit="1" customWidth="1"/>
    <col min="771" max="771" width="14.85546875" style="35" bestFit="1" customWidth="1"/>
    <col min="772" max="772" width="22.42578125" style="35" customWidth="1"/>
    <col min="773" max="774" width="19.42578125" style="35" bestFit="1" customWidth="1"/>
    <col min="775" max="775" width="15.140625" style="35" customWidth="1"/>
    <col min="776" max="1023" width="9.140625" style="35"/>
    <col min="1024" max="1024" width="8.140625" style="35" bestFit="1" customWidth="1"/>
    <col min="1025" max="1025" width="19" style="35" bestFit="1" customWidth="1"/>
    <col min="1026" max="1026" width="14.28515625" style="35" bestFit="1" customWidth="1"/>
    <col min="1027" max="1027" width="14.85546875" style="35" bestFit="1" customWidth="1"/>
    <col min="1028" max="1028" width="22.42578125" style="35" customWidth="1"/>
    <col min="1029" max="1030" width="19.42578125" style="35" bestFit="1" customWidth="1"/>
    <col min="1031" max="1031" width="15.140625" style="35" customWidth="1"/>
    <col min="1032" max="1279" width="9.140625" style="35"/>
    <col min="1280" max="1280" width="8.140625" style="35" bestFit="1" customWidth="1"/>
    <col min="1281" max="1281" width="19" style="35" bestFit="1" customWidth="1"/>
    <col min="1282" max="1282" width="14.28515625" style="35" bestFit="1" customWidth="1"/>
    <col min="1283" max="1283" width="14.85546875" style="35" bestFit="1" customWidth="1"/>
    <col min="1284" max="1284" width="22.42578125" style="35" customWidth="1"/>
    <col min="1285" max="1286" width="19.42578125" style="35" bestFit="1" customWidth="1"/>
    <col min="1287" max="1287" width="15.140625" style="35" customWidth="1"/>
    <col min="1288" max="1535" width="9.140625" style="35"/>
    <col min="1536" max="1536" width="8.140625" style="35" bestFit="1" customWidth="1"/>
    <col min="1537" max="1537" width="19" style="35" bestFit="1" customWidth="1"/>
    <col min="1538" max="1538" width="14.28515625" style="35" bestFit="1" customWidth="1"/>
    <col min="1539" max="1539" width="14.85546875" style="35" bestFit="1" customWidth="1"/>
    <col min="1540" max="1540" width="22.42578125" style="35" customWidth="1"/>
    <col min="1541" max="1542" width="19.42578125" style="35" bestFit="1" customWidth="1"/>
    <col min="1543" max="1543" width="15.140625" style="35" customWidth="1"/>
    <col min="1544" max="1791" width="9.140625" style="35"/>
    <col min="1792" max="1792" width="8.140625" style="35" bestFit="1" customWidth="1"/>
    <col min="1793" max="1793" width="19" style="35" bestFit="1" customWidth="1"/>
    <col min="1794" max="1794" width="14.28515625" style="35" bestFit="1" customWidth="1"/>
    <col min="1795" max="1795" width="14.85546875" style="35" bestFit="1" customWidth="1"/>
    <col min="1796" max="1796" width="22.42578125" style="35" customWidth="1"/>
    <col min="1797" max="1798" width="19.42578125" style="35" bestFit="1" customWidth="1"/>
    <col min="1799" max="1799" width="15.140625" style="35" customWidth="1"/>
    <col min="1800" max="2047" width="9.140625" style="35"/>
    <col min="2048" max="2048" width="8.140625" style="35" bestFit="1" customWidth="1"/>
    <col min="2049" max="2049" width="19" style="35" bestFit="1" customWidth="1"/>
    <col min="2050" max="2050" width="14.28515625" style="35" bestFit="1" customWidth="1"/>
    <col min="2051" max="2051" width="14.85546875" style="35" bestFit="1" customWidth="1"/>
    <col min="2052" max="2052" width="22.42578125" style="35" customWidth="1"/>
    <col min="2053" max="2054" width="19.42578125" style="35" bestFit="1" customWidth="1"/>
    <col min="2055" max="2055" width="15.140625" style="35" customWidth="1"/>
    <col min="2056" max="2303" width="9.140625" style="35"/>
    <col min="2304" max="2304" width="8.140625" style="35" bestFit="1" customWidth="1"/>
    <col min="2305" max="2305" width="19" style="35" bestFit="1" customWidth="1"/>
    <col min="2306" max="2306" width="14.28515625" style="35" bestFit="1" customWidth="1"/>
    <col min="2307" max="2307" width="14.85546875" style="35" bestFit="1" customWidth="1"/>
    <col min="2308" max="2308" width="22.42578125" style="35" customWidth="1"/>
    <col min="2309" max="2310" width="19.42578125" style="35" bestFit="1" customWidth="1"/>
    <col min="2311" max="2311" width="15.140625" style="35" customWidth="1"/>
    <col min="2312" max="2559" width="9.140625" style="35"/>
    <col min="2560" max="2560" width="8.140625" style="35" bestFit="1" customWidth="1"/>
    <col min="2561" max="2561" width="19" style="35" bestFit="1" customWidth="1"/>
    <col min="2562" max="2562" width="14.28515625" style="35" bestFit="1" customWidth="1"/>
    <col min="2563" max="2563" width="14.85546875" style="35" bestFit="1" customWidth="1"/>
    <col min="2564" max="2564" width="22.42578125" style="35" customWidth="1"/>
    <col min="2565" max="2566" width="19.42578125" style="35" bestFit="1" customWidth="1"/>
    <col min="2567" max="2567" width="15.140625" style="35" customWidth="1"/>
    <col min="2568" max="2815" width="9.140625" style="35"/>
    <col min="2816" max="2816" width="8.140625" style="35" bestFit="1" customWidth="1"/>
    <col min="2817" max="2817" width="19" style="35" bestFit="1" customWidth="1"/>
    <col min="2818" max="2818" width="14.28515625" style="35" bestFit="1" customWidth="1"/>
    <col min="2819" max="2819" width="14.85546875" style="35" bestFit="1" customWidth="1"/>
    <col min="2820" max="2820" width="22.42578125" style="35" customWidth="1"/>
    <col min="2821" max="2822" width="19.42578125" style="35" bestFit="1" customWidth="1"/>
    <col min="2823" max="2823" width="15.140625" style="35" customWidth="1"/>
    <col min="2824" max="3071" width="9.140625" style="35"/>
    <col min="3072" max="3072" width="8.140625" style="35" bestFit="1" customWidth="1"/>
    <col min="3073" max="3073" width="19" style="35" bestFit="1" customWidth="1"/>
    <col min="3074" max="3074" width="14.28515625" style="35" bestFit="1" customWidth="1"/>
    <col min="3075" max="3075" width="14.85546875" style="35" bestFit="1" customWidth="1"/>
    <col min="3076" max="3076" width="22.42578125" style="35" customWidth="1"/>
    <col min="3077" max="3078" width="19.42578125" style="35" bestFit="1" customWidth="1"/>
    <col min="3079" max="3079" width="15.140625" style="35" customWidth="1"/>
    <col min="3080" max="3327" width="9.140625" style="35"/>
    <col min="3328" max="3328" width="8.140625" style="35" bestFit="1" customWidth="1"/>
    <col min="3329" max="3329" width="19" style="35" bestFit="1" customWidth="1"/>
    <col min="3330" max="3330" width="14.28515625" style="35" bestFit="1" customWidth="1"/>
    <col min="3331" max="3331" width="14.85546875" style="35" bestFit="1" customWidth="1"/>
    <col min="3332" max="3332" width="22.42578125" style="35" customWidth="1"/>
    <col min="3333" max="3334" width="19.42578125" style="35" bestFit="1" customWidth="1"/>
    <col min="3335" max="3335" width="15.140625" style="35" customWidth="1"/>
    <col min="3336" max="3583" width="9.140625" style="35"/>
    <col min="3584" max="3584" width="8.140625" style="35" bestFit="1" customWidth="1"/>
    <col min="3585" max="3585" width="19" style="35" bestFit="1" customWidth="1"/>
    <col min="3586" max="3586" width="14.28515625" style="35" bestFit="1" customWidth="1"/>
    <col min="3587" max="3587" width="14.85546875" style="35" bestFit="1" customWidth="1"/>
    <col min="3588" max="3588" width="22.42578125" style="35" customWidth="1"/>
    <col min="3589" max="3590" width="19.42578125" style="35" bestFit="1" customWidth="1"/>
    <col min="3591" max="3591" width="15.140625" style="35" customWidth="1"/>
    <col min="3592" max="3839" width="9.140625" style="35"/>
    <col min="3840" max="3840" width="8.140625" style="35" bestFit="1" customWidth="1"/>
    <col min="3841" max="3841" width="19" style="35" bestFit="1" customWidth="1"/>
    <col min="3842" max="3842" width="14.28515625" style="35" bestFit="1" customWidth="1"/>
    <col min="3843" max="3843" width="14.85546875" style="35" bestFit="1" customWidth="1"/>
    <col min="3844" max="3844" width="22.42578125" style="35" customWidth="1"/>
    <col min="3845" max="3846" width="19.42578125" style="35" bestFit="1" customWidth="1"/>
    <col min="3847" max="3847" width="15.140625" style="35" customWidth="1"/>
    <col min="3848" max="4095" width="9.140625" style="35"/>
    <col min="4096" max="4096" width="8.140625" style="35" bestFit="1" customWidth="1"/>
    <col min="4097" max="4097" width="19" style="35" bestFit="1" customWidth="1"/>
    <col min="4098" max="4098" width="14.28515625" style="35" bestFit="1" customWidth="1"/>
    <col min="4099" max="4099" width="14.85546875" style="35" bestFit="1" customWidth="1"/>
    <col min="4100" max="4100" width="22.42578125" style="35" customWidth="1"/>
    <col min="4101" max="4102" width="19.42578125" style="35" bestFit="1" customWidth="1"/>
    <col min="4103" max="4103" width="15.140625" style="35" customWidth="1"/>
    <col min="4104" max="4351" width="9.140625" style="35"/>
    <col min="4352" max="4352" width="8.140625" style="35" bestFit="1" customWidth="1"/>
    <col min="4353" max="4353" width="19" style="35" bestFit="1" customWidth="1"/>
    <col min="4354" max="4354" width="14.28515625" style="35" bestFit="1" customWidth="1"/>
    <col min="4355" max="4355" width="14.85546875" style="35" bestFit="1" customWidth="1"/>
    <col min="4356" max="4356" width="22.42578125" style="35" customWidth="1"/>
    <col min="4357" max="4358" width="19.42578125" style="35" bestFit="1" customWidth="1"/>
    <col min="4359" max="4359" width="15.140625" style="35" customWidth="1"/>
    <col min="4360" max="4607" width="9.140625" style="35"/>
    <col min="4608" max="4608" width="8.140625" style="35" bestFit="1" customWidth="1"/>
    <col min="4609" max="4609" width="19" style="35" bestFit="1" customWidth="1"/>
    <col min="4610" max="4610" width="14.28515625" style="35" bestFit="1" customWidth="1"/>
    <col min="4611" max="4611" width="14.85546875" style="35" bestFit="1" customWidth="1"/>
    <col min="4612" max="4612" width="22.42578125" style="35" customWidth="1"/>
    <col min="4613" max="4614" width="19.42578125" style="35" bestFit="1" customWidth="1"/>
    <col min="4615" max="4615" width="15.140625" style="35" customWidth="1"/>
    <col min="4616" max="4863" width="9.140625" style="35"/>
    <col min="4864" max="4864" width="8.140625" style="35" bestFit="1" customWidth="1"/>
    <col min="4865" max="4865" width="19" style="35" bestFit="1" customWidth="1"/>
    <col min="4866" max="4866" width="14.28515625" style="35" bestFit="1" customWidth="1"/>
    <col min="4867" max="4867" width="14.85546875" style="35" bestFit="1" customWidth="1"/>
    <col min="4868" max="4868" width="22.42578125" style="35" customWidth="1"/>
    <col min="4869" max="4870" width="19.42578125" style="35" bestFit="1" customWidth="1"/>
    <col min="4871" max="4871" width="15.140625" style="35" customWidth="1"/>
    <col min="4872" max="5119" width="9.140625" style="35"/>
    <col min="5120" max="5120" width="8.140625" style="35" bestFit="1" customWidth="1"/>
    <col min="5121" max="5121" width="19" style="35" bestFit="1" customWidth="1"/>
    <col min="5122" max="5122" width="14.28515625" style="35" bestFit="1" customWidth="1"/>
    <col min="5123" max="5123" width="14.85546875" style="35" bestFit="1" customWidth="1"/>
    <col min="5124" max="5124" width="22.42578125" style="35" customWidth="1"/>
    <col min="5125" max="5126" width="19.42578125" style="35" bestFit="1" customWidth="1"/>
    <col min="5127" max="5127" width="15.140625" style="35" customWidth="1"/>
    <col min="5128" max="5375" width="9.140625" style="35"/>
    <col min="5376" max="5376" width="8.140625" style="35" bestFit="1" customWidth="1"/>
    <col min="5377" max="5377" width="19" style="35" bestFit="1" customWidth="1"/>
    <col min="5378" max="5378" width="14.28515625" style="35" bestFit="1" customWidth="1"/>
    <col min="5379" max="5379" width="14.85546875" style="35" bestFit="1" customWidth="1"/>
    <col min="5380" max="5380" width="22.42578125" style="35" customWidth="1"/>
    <col min="5381" max="5382" width="19.42578125" style="35" bestFit="1" customWidth="1"/>
    <col min="5383" max="5383" width="15.140625" style="35" customWidth="1"/>
    <col min="5384" max="5631" width="9.140625" style="35"/>
    <col min="5632" max="5632" width="8.140625" style="35" bestFit="1" customWidth="1"/>
    <col min="5633" max="5633" width="19" style="35" bestFit="1" customWidth="1"/>
    <col min="5634" max="5634" width="14.28515625" style="35" bestFit="1" customWidth="1"/>
    <col min="5635" max="5635" width="14.85546875" style="35" bestFit="1" customWidth="1"/>
    <col min="5636" max="5636" width="22.42578125" style="35" customWidth="1"/>
    <col min="5637" max="5638" width="19.42578125" style="35" bestFit="1" customWidth="1"/>
    <col min="5639" max="5639" width="15.140625" style="35" customWidth="1"/>
    <col min="5640" max="5887" width="9.140625" style="35"/>
    <col min="5888" max="5888" width="8.140625" style="35" bestFit="1" customWidth="1"/>
    <col min="5889" max="5889" width="19" style="35" bestFit="1" customWidth="1"/>
    <col min="5890" max="5890" width="14.28515625" style="35" bestFit="1" customWidth="1"/>
    <col min="5891" max="5891" width="14.85546875" style="35" bestFit="1" customWidth="1"/>
    <col min="5892" max="5892" width="22.42578125" style="35" customWidth="1"/>
    <col min="5893" max="5894" width="19.42578125" style="35" bestFit="1" customWidth="1"/>
    <col min="5895" max="5895" width="15.140625" style="35" customWidth="1"/>
    <col min="5896" max="6143" width="9.140625" style="35"/>
    <col min="6144" max="6144" width="8.140625" style="35" bestFit="1" customWidth="1"/>
    <col min="6145" max="6145" width="19" style="35" bestFit="1" customWidth="1"/>
    <col min="6146" max="6146" width="14.28515625" style="35" bestFit="1" customWidth="1"/>
    <col min="6147" max="6147" width="14.85546875" style="35" bestFit="1" customWidth="1"/>
    <col min="6148" max="6148" width="22.42578125" style="35" customWidth="1"/>
    <col min="6149" max="6150" width="19.42578125" style="35" bestFit="1" customWidth="1"/>
    <col min="6151" max="6151" width="15.140625" style="35" customWidth="1"/>
    <col min="6152" max="6399" width="9.140625" style="35"/>
    <col min="6400" max="6400" width="8.140625" style="35" bestFit="1" customWidth="1"/>
    <col min="6401" max="6401" width="19" style="35" bestFit="1" customWidth="1"/>
    <col min="6402" max="6402" width="14.28515625" style="35" bestFit="1" customWidth="1"/>
    <col min="6403" max="6403" width="14.85546875" style="35" bestFit="1" customWidth="1"/>
    <col min="6404" max="6404" width="22.42578125" style="35" customWidth="1"/>
    <col min="6405" max="6406" width="19.42578125" style="35" bestFit="1" customWidth="1"/>
    <col min="6407" max="6407" width="15.140625" style="35" customWidth="1"/>
    <col min="6408" max="6655" width="9.140625" style="35"/>
    <col min="6656" max="6656" width="8.140625" style="35" bestFit="1" customWidth="1"/>
    <col min="6657" max="6657" width="19" style="35" bestFit="1" customWidth="1"/>
    <col min="6658" max="6658" width="14.28515625" style="35" bestFit="1" customWidth="1"/>
    <col min="6659" max="6659" width="14.85546875" style="35" bestFit="1" customWidth="1"/>
    <col min="6660" max="6660" width="22.42578125" style="35" customWidth="1"/>
    <col min="6661" max="6662" width="19.42578125" style="35" bestFit="1" customWidth="1"/>
    <col min="6663" max="6663" width="15.140625" style="35" customWidth="1"/>
    <col min="6664" max="6911" width="9.140625" style="35"/>
    <col min="6912" max="6912" width="8.140625" style="35" bestFit="1" customWidth="1"/>
    <col min="6913" max="6913" width="19" style="35" bestFit="1" customWidth="1"/>
    <col min="6914" max="6914" width="14.28515625" style="35" bestFit="1" customWidth="1"/>
    <col min="6915" max="6915" width="14.85546875" style="35" bestFit="1" customWidth="1"/>
    <col min="6916" max="6916" width="22.42578125" style="35" customWidth="1"/>
    <col min="6917" max="6918" width="19.42578125" style="35" bestFit="1" customWidth="1"/>
    <col min="6919" max="6919" width="15.140625" style="35" customWidth="1"/>
    <col min="6920" max="7167" width="9.140625" style="35"/>
    <col min="7168" max="7168" width="8.140625" style="35" bestFit="1" customWidth="1"/>
    <col min="7169" max="7169" width="19" style="35" bestFit="1" customWidth="1"/>
    <col min="7170" max="7170" width="14.28515625" style="35" bestFit="1" customWidth="1"/>
    <col min="7171" max="7171" width="14.85546875" style="35" bestFit="1" customWidth="1"/>
    <col min="7172" max="7172" width="22.42578125" style="35" customWidth="1"/>
    <col min="7173" max="7174" width="19.42578125" style="35" bestFit="1" customWidth="1"/>
    <col min="7175" max="7175" width="15.140625" style="35" customWidth="1"/>
    <col min="7176" max="7423" width="9.140625" style="35"/>
    <col min="7424" max="7424" width="8.140625" style="35" bestFit="1" customWidth="1"/>
    <col min="7425" max="7425" width="19" style="35" bestFit="1" customWidth="1"/>
    <col min="7426" max="7426" width="14.28515625" style="35" bestFit="1" customWidth="1"/>
    <col min="7427" max="7427" width="14.85546875" style="35" bestFit="1" customWidth="1"/>
    <col min="7428" max="7428" width="22.42578125" style="35" customWidth="1"/>
    <col min="7429" max="7430" width="19.42578125" style="35" bestFit="1" customWidth="1"/>
    <col min="7431" max="7431" width="15.140625" style="35" customWidth="1"/>
    <col min="7432" max="7679" width="9.140625" style="35"/>
    <col min="7680" max="7680" width="8.140625" style="35" bestFit="1" customWidth="1"/>
    <col min="7681" max="7681" width="19" style="35" bestFit="1" customWidth="1"/>
    <col min="7682" max="7682" width="14.28515625" style="35" bestFit="1" customWidth="1"/>
    <col min="7683" max="7683" width="14.85546875" style="35" bestFit="1" customWidth="1"/>
    <col min="7684" max="7684" width="22.42578125" style="35" customWidth="1"/>
    <col min="7685" max="7686" width="19.42578125" style="35" bestFit="1" customWidth="1"/>
    <col min="7687" max="7687" width="15.140625" style="35" customWidth="1"/>
    <col min="7688" max="7935" width="9.140625" style="35"/>
    <col min="7936" max="7936" width="8.140625" style="35" bestFit="1" customWidth="1"/>
    <col min="7937" max="7937" width="19" style="35" bestFit="1" customWidth="1"/>
    <col min="7938" max="7938" width="14.28515625" style="35" bestFit="1" customWidth="1"/>
    <col min="7939" max="7939" width="14.85546875" style="35" bestFit="1" customWidth="1"/>
    <col min="7940" max="7940" width="22.42578125" style="35" customWidth="1"/>
    <col min="7941" max="7942" width="19.42578125" style="35" bestFit="1" customWidth="1"/>
    <col min="7943" max="7943" width="15.140625" style="35" customWidth="1"/>
    <col min="7944" max="8191" width="9.140625" style="35"/>
    <col min="8192" max="8192" width="8.140625" style="35" bestFit="1" customWidth="1"/>
    <col min="8193" max="8193" width="19" style="35" bestFit="1" customWidth="1"/>
    <col min="8194" max="8194" width="14.28515625" style="35" bestFit="1" customWidth="1"/>
    <col min="8195" max="8195" width="14.85546875" style="35" bestFit="1" customWidth="1"/>
    <col min="8196" max="8196" width="22.42578125" style="35" customWidth="1"/>
    <col min="8197" max="8198" width="19.42578125" style="35" bestFit="1" customWidth="1"/>
    <col min="8199" max="8199" width="15.140625" style="35" customWidth="1"/>
    <col min="8200" max="8447" width="9.140625" style="35"/>
    <col min="8448" max="8448" width="8.140625" style="35" bestFit="1" customWidth="1"/>
    <col min="8449" max="8449" width="19" style="35" bestFit="1" customWidth="1"/>
    <col min="8450" max="8450" width="14.28515625" style="35" bestFit="1" customWidth="1"/>
    <col min="8451" max="8451" width="14.85546875" style="35" bestFit="1" customWidth="1"/>
    <col min="8452" max="8452" width="22.42578125" style="35" customWidth="1"/>
    <col min="8453" max="8454" width="19.42578125" style="35" bestFit="1" customWidth="1"/>
    <col min="8455" max="8455" width="15.140625" style="35" customWidth="1"/>
    <col min="8456" max="8703" width="9.140625" style="35"/>
    <col min="8704" max="8704" width="8.140625" style="35" bestFit="1" customWidth="1"/>
    <col min="8705" max="8705" width="19" style="35" bestFit="1" customWidth="1"/>
    <col min="8706" max="8706" width="14.28515625" style="35" bestFit="1" customWidth="1"/>
    <col min="8707" max="8707" width="14.85546875" style="35" bestFit="1" customWidth="1"/>
    <col min="8708" max="8708" width="22.42578125" style="35" customWidth="1"/>
    <col min="8709" max="8710" width="19.42578125" style="35" bestFit="1" customWidth="1"/>
    <col min="8711" max="8711" width="15.140625" style="35" customWidth="1"/>
    <col min="8712" max="8959" width="9.140625" style="35"/>
    <col min="8960" max="8960" width="8.140625" style="35" bestFit="1" customWidth="1"/>
    <col min="8961" max="8961" width="19" style="35" bestFit="1" customWidth="1"/>
    <col min="8962" max="8962" width="14.28515625" style="35" bestFit="1" customWidth="1"/>
    <col min="8963" max="8963" width="14.85546875" style="35" bestFit="1" customWidth="1"/>
    <col min="8964" max="8964" width="22.42578125" style="35" customWidth="1"/>
    <col min="8965" max="8966" width="19.42578125" style="35" bestFit="1" customWidth="1"/>
    <col min="8967" max="8967" width="15.140625" style="35" customWidth="1"/>
    <col min="8968" max="9215" width="9.140625" style="35"/>
    <col min="9216" max="9216" width="8.140625" style="35" bestFit="1" customWidth="1"/>
    <col min="9217" max="9217" width="19" style="35" bestFit="1" customWidth="1"/>
    <col min="9218" max="9218" width="14.28515625" style="35" bestFit="1" customWidth="1"/>
    <col min="9219" max="9219" width="14.85546875" style="35" bestFit="1" customWidth="1"/>
    <col min="9220" max="9220" width="22.42578125" style="35" customWidth="1"/>
    <col min="9221" max="9222" width="19.42578125" style="35" bestFit="1" customWidth="1"/>
    <col min="9223" max="9223" width="15.140625" style="35" customWidth="1"/>
    <col min="9224" max="9471" width="9.140625" style="35"/>
    <col min="9472" max="9472" width="8.140625" style="35" bestFit="1" customWidth="1"/>
    <col min="9473" max="9473" width="19" style="35" bestFit="1" customWidth="1"/>
    <col min="9474" max="9474" width="14.28515625" style="35" bestFit="1" customWidth="1"/>
    <col min="9475" max="9475" width="14.85546875" style="35" bestFit="1" customWidth="1"/>
    <col min="9476" max="9476" width="22.42578125" style="35" customWidth="1"/>
    <col min="9477" max="9478" width="19.42578125" style="35" bestFit="1" customWidth="1"/>
    <col min="9479" max="9479" width="15.140625" style="35" customWidth="1"/>
    <col min="9480" max="9727" width="9.140625" style="35"/>
    <col min="9728" max="9728" width="8.140625" style="35" bestFit="1" customWidth="1"/>
    <col min="9729" max="9729" width="19" style="35" bestFit="1" customWidth="1"/>
    <col min="9730" max="9730" width="14.28515625" style="35" bestFit="1" customWidth="1"/>
    <col min="9731" max="9731" width="14.85546875" style="35" bestFit="1" customWidth="1"/>
    <col min="9732" max="9732" width="22.42578125" style="35" customWidth="1"/>
    <col min="9733" max="9734" width="19.42578125" style="35" bestFit="1" customWidth="1"/>
    <col min="9735" max="9735" width="15.140625" style="35" customWidth="1"/>
    <col min="9736" max="9983" width="9.140625" style="35"/>
    <col min="9984" max="9984" width="8.140625" style="35" bestFit="1" customWidth="1"/>
    <col min="9985" max="9985" width="19" style="35" bestFit="1" customWidth="1"/>
    <col min="9986" max="9986" width="14.28515625" style="35" bestFit="1" customWidth="1"/>
    <col min="9987" max="9987" width="14.85546875" style="35" bestFit="1" customWidth="1"/>
    <col min="9988" max="9988" width="22.42578125" style="35" customWidth="1"/>
    <col min="9989" max="9990" width="19.42578125" style="35" bestFit="1" customWidth="1"/>
    <col min="9991" max="9991" width="15.140625" style="35" customWidth="1"/>
    <col min="9992" max="10239" width="9.140625" style="35"/>
    <col min="10240" max="10240" width="8.140625" style="35" bestFit="1" customWidth="1"/>
    <col min="10241" max="10241" width="19" style="35" bestFit="1" customWidth="1"/>
    <col min="10242" max="10242" width="14.28515625" style="35" bestFit="1" customWidth="1"/>
    <col min="10243" max="10243" width="14.85546875" style="35" bestFit="1" customWidth="1"/>
    <col min="10244" max="10244" width="22.42578125" style="35" customWidth="1"/>
    <col min="10245" max="10246" width="19.42578125" style="35" bestFit="1" customWidth="1"/>
    <col min="10247" max="10247" width="15.140625" style="35" customWidth="1"/>
    <col min="10248" max="10495" width="9.140625" style="35"/>
    <col min="10496" max="10496" width="8.140625" style="35" bestFit="1" customWidth="1"/>
    <col min="10497" max="10497" width="19" style="35" bestFit="1" customWidth="1"/>
    <col min="10498" max="10498" width="14.28515625" style="35" bestFit="1" customWidth="1"/>
    <col min="10499" max="10499" width="14.85546875" style="35" bestFit="1" customWidth="1"/>
    <col min="10500" max="10500" width="22.42578125" style="35" customWidth="1"/>
    <col min="10501" max="10502" width="19.42578125" style="35" bestFit="1" customWidth="1"/>
    <col min="10503" max="10503" width="15.140625" style="35" customWidth="1"/>
    <col min="10504" max="10751" width="9.140625" style="35"/>
    <col min="10752" max="10752" width="8.140625" style="35" bestFit="1" customWidth="1"/>
    <col min="10753" max="10753" width="19" style="35" bestFit="1" customWidth="1"/>
    <col min="10754" max="10754" width="14.28515625" style="35" bestFit="1" customWidth="1"/>
    <col min="10755" max="10755" width="14.85546875" style="35" bestFit="1" customWidth="1"/>
    <col min="10756" max="10756" width="22.42578125" style="35" customWidth="1"/>
    <col min="10757" max="10758" width="19.42578125" style="35" bestFit="1" customWidth="1"/>
    <col min="10759" max="10759" width="15.140625" style="35" customWidth="1"/>
    <col min="10760" max="11007" width="9.140625" style="35"/>
    <col min="11008" max="11008" width="8.140625" style="35" bestFit="1" customWidth="1"/>
    <col min="11009" max="11009" width="19" style="35" bestFit="1" customWidth="1"/>
    <col min="11010" max="11010" width="14.28515625" style="35" bestFit="1" customWidth="1"/>
    <col min="11011" max="11011" width="14.85546875" style="35" bestFit="1" customWidth="1"/>
    <col min="11012" max="11012" width="22.42578125" style="35" customWidth="1"/>
    <col min="11013" max="11014" width="19.42578125" style="35" bestFit="1" customWidth="1"/>
    <col min="11015" max="11015" width="15.140625" style="35" customWidth="1"/>
    <col min="11016" max="11263" width="9.140625" style="35"/>
    <col min="11264" max="11264" width="8.140625" style="35" bestFit="1" customWidth="1"/>
    <col min="11265" max="11265" width="19" style="35" bestFit="1" customWidth="1"/>
    <col min="11266" max="11266" width="14.28515625" style="35" bestFit="1" customWidth="1"/>
    <col min="11267" max="11267" width="14.85546875" style="35" bestFit="1" customWidth="1"/>
    <col min="11268" max="11268" width="22.42578125" style="35" customWidth="1"/>
    <col min="11269" max="11270" width="19.42578125" style="35" bestFit="1" customWidth="1"/>
    <col min="11271" max="11271" width="15.140625" style="35" customWidth="1"/>
    <col min="11272" max="11519" width="9.140625" style="35"/>
    <col min="11520" max="11520" width="8.140625" style="35" bestFit="1" customWidth="1"/>
    <col min="11521" max="11521" width="19" style="35" bestFit="1" customWidth="1"/>
    <col min="11522" max="11522" width="14.28515625" style="35" bestFit="1" customWidth="1"/>
    <col min="11523" max="11523" width="14.85546875" style="35" bestFit="1" customWidth="1"/>
    <col min="11524" max="11524" width="22.42578125" style="35" customWidth="1"/>
    <col min="11525" max="11526" width="19.42578125" style="35" bestFit="1" customWidth="1"/>
    <col min="11527" max="11527" width="15.140625" style="35" customWidth="1"/>
    <col min="11528" max="11775" width="9.140625" style="35"/>
    <col min="11776" max="11776" width="8.140625" style="35" bestFit="1" customWidth="1"/>
    <col min="11777" max="11777" width="19" style="35" bestFit="1" customWidth="1"/>
    <col min="11778" max="11778" width="14.28515625" style="35" bestFit="1" customWidth="1"/>
    <col min="11779" max="11779" width="14.85546875" style="35" bestFit="1" customWidth="1"/>
    <col min="11780" max="11780" width="22.42578125" style="35" customWidth="1"/>
    <col min="11781" max="11782" width="19.42578125" style="35" bestFit="1" customWidth="1"/>
    <col min="11783" max="11783" width="15.140625" style="35" customWidth="1"/>
    <col min="11784" max="12031" width="9.140625" style="35"/>
    <col min="12032" max="12032" width="8.140625" style="35" bestFit="1" customWidth="1"/>
    <col min="12033" max="12033" width="19" style="35" bestFit="1" customWidth="1"/>
    <col min="12034" max="12034" width="14.28515625" style="35" bestFit="1" customWidth="1"/>
    <col min="12035" max="12035" width="14.85546875" style="35" bestFit="1" customWidth="1"/>
    <col min="12036" max="12036" width="22.42578125" style="35" customWidth="1"/>
    <col min="12037" max="12038" width="19.42578125" style="35" bestFit="1" customWidth="1"/>
    <col min="12039" max="12039" width="15.140625" style="35" customWidth="1"/>
    <col min="12040" max="12287" width="9.140625" style="35"/>
    <col min="12288" max="12288" width="8.140625" style="35" bestFit="1" customWidth="1"/>
    <col min="12289" max="12289" width="19" style="35" bestFit="1" customWidth="1"/>
    <col min="12290" max="12290" width="14.28515625" style="35" bestFit="1" customWidth="1"/>
    <col min="12291" max="12291" width="14.85546875" style="35" bestFit="1" customWidth="1"/>
    <col min="12292" max="12292" width="22.42578125" style="35" customWidth="1"/>
    <col min="12293" max="12294" width="19.42578125" style="35" bestFit="1" customWidth="1"/>
    <col min="12295" max="12295" width="15.140625" style="35" customWidth="1"/>
    <col min="12296" max="12543" width="9.140625" style="35"/>
    <col min="12544" max="12544" width="8.140625" style="35" bestFit="1" customWidth="1"/>
    <col min="12545" max="12545" width="19" style="35" bestFit="1" customWidth="1"/>
    <col min="12546" max="12546" width="14.28515625" style="35" bestFit="1" customWidth="1"/>
    <col min="12547" max="12547" width="14.85546875" style="35" bestFit="1" customWidth="1"/>
    <col min="12548" max="12548" width="22.42578125" style="35" customWidth="1"/>
    <col min="12549" max="12550" width="19.42578125" style="35" bestFit="1" customWidth="1"/>
    <col min="12551" max="12551" width="15.140625" style="35" customWidth="1"/>
    <col min="12552" max="12799" width="9.140625" style="35"/>
    <col min="12800" max="12800" width="8.140625" style="35" bestFit="1" customWidth="1"/>
    <col min="12801" max="12801" width="19" style="35" bestFit="1" customWidth="1"/>
    <col min="12802" max="12802" width="14.28515625" style="35" bestFit="1" customWidth="1"/>
    <col min="12803" max="12803" width="14.85546875" style="35" bestFit="1" customWidth="1"/>
    <col min="12804" max="12804" width="22.42578125" style="35" customWidth="1"/>
    <col min="12805" max="12806" width="19.42578125" style="35" bestFit="1" customWidth="1"/>
    <col min="12807" max="12807" width="15.140625" style="35" customWidth="1"/>
    <col min="12808" max="13055" width="9.140625" style="35"/>
    <col min="13056" max="13056" width="8.140625" style="35" bestFit="1" customWidth="1"/>
    <col min="13057" max="13057" width="19" style="35" bestFit="1" customWidth="1"/>
    <col min="13058" max="13058" width="14.28515625" style="35" bestFit="1" customWidth="1"/>
    <col min="13059" max="13059" width="14.85546875" style="35" bestFit="1" customWidth="1"/>
    <col min="13060" max="13060" width="22.42578125" style="35" customWidth="1"/>
    <col min="13061" max="13062" width="19.42578125" style="35" bestFit="1" customWidth="1"/>
    <col min="13063" max="13063" width="15.140625" style="35" customWidth="1"/>
    <col min="13064" max="13311" width="9.140625" style="35"/>
    <col min="13312" max="13312" width="8.140625" style="35" bestFit="1" customWidth="1"/>
    <col min="13313" max="13313" width="19" style="35" bestFit="1" customWidth="1"/>
    <col min="13314" max="13314" width="14.28515625" style="35" bestFit="1" customWidth="1"/>
    <col min="13315" max="13315" width="14.85546875" style="35" bestFit="1" customWidth="1"/>
    <col min="13316" max="13316" width="22.42578125" style="35" customWidth="1"/>
    <col min="13317" max="13318" width="19.42578125" style="35" bestFit="1" customWidth="1"/>
    <col min="13319" max="13319" width="15.140625" style="35" customWidth="1"/>
    <col min="13320" max="13567" width="9.140625" style="35"/>
    <col min="13568" max="13568" width="8.140625" style="35" bestFit="1" customWidth="1"/>
    <col min="13569" max="13569" width="19" style="35" bestFit="1" customWidth="1"/>
    <col min="13570" max="13570" width="14.28515625" style="35" bestFit="1" customWidth="1"/>
    <col min="13571" max="13571" width="14.85546875" style="35" bestFit="1" customWidth="1"/>
    <col min="13572" max="13572" width="22.42578125" style="35" customWidth="1"/>
    <col min="13573" max="13574" width="19.42578125" style="35" bestFit="1" customWidth="1"/>
    <col min="13575" max="13575" width="15.140625" style="35" customWidth="1"/>
    <col min="13576" max="13823" width="9.140625" style="35"/>
    <col min="13824" max="13824" width="8.140625" style="35" bestFit="1" customWidth="1"/>
    <col min="13825" max="13825" width="19" style="35" bestFit="1" customWidth="1"/>
    <col min="13826" max="13826" width="14.28515625" style="35" bestFit="1" customWidth="1"/>
    <col min="13827" max="13827" width="14.85546875" style="35" bestFit="1" customWidth="1"/>
    <col min="13828" max="13828" width="22.42578125" style="35" customWidth="1"/>
    <col min="13829" max="13830" width="19.42578125" style="35" bestFit="1" customWidth="1"/>
    <col min="13831" max="13831" width="15.140625" style="35" customWidth="1"/>
    <col min="13832" max="14079" width="9.140625" style="35"/>
    <col min="14080" max="14080" width="8.140625" style="35" bestFit="1" customWidth="1"/>
    <col min="14081" max="14081" width="19" style="35" bestFit="1" customWidth="1"/>
    <col min="14082" max="14082" width="14.28515625" style="35" bestFit="1" customWidth="1"/>
    <col min="14083" max="14083" width="14.85546875" style="35" bestFit="1" customWidth="1"/>
    <col min="14084" max="14084" width="22.42578125" style="35" customWidth="1"/>
    <col min="14085" max="14086" width="19.42578125" style="35" bestFit="1" customWidth="1"/>
    <col min="14087" max="14087" width="15.140625" style="35" customWidth="1"/>
    <col min="14088" max="14335" width="9.140625" style="35"/>
    <col min="14336" max="14336" width="8.140625" style="35" bestFit="1" customWidth="1"/>
    <col min="14337" max="14337" width="19" style="35" bestFit="1" customWidth="1"/>
    <col min="14338" max="14338" width="14.28515625" style="35" bestFit="1" customWidth="1"/>
    <col min="14339" max="14339" width="14.85546875" style="35" bestFit="1" customWidth="1"/>
    <col min="14340" max="14340" width="22.42578125" style="35" customWidth="1"/>
    <col min="14341" max="14342" width="19.42578125" style="35" bestFit="1" customWidth="1"/>
    <col min="14343" max="14343" width="15.140625" style="35" customWidth="1"/>
    <col min="14344" max="14591" width="9.140625" style="35"/>
    <col min="14592" max="14592" width="8.140625" style="35" bestFit="1" customWidth="1"/>
    <col min="14593" max="14593" width="19" style="35" bestFit="1" customWidth="1"/>
    <col min="14594" max="14594" width="14.28515625" style="35" bestFit="1" customWidth="1"/>
    <col min="14595" max="14595" width="14.85546875" style="35" bestFit="1" customWidth="1"/>
    <col min="14596" max="14596" width="22.42578125" style="35" customWidth="1"/>
    <col min="14597" max="14598" width="19.42578125" style="35" bestFit="1" customWidth="1"/>
    <col min="14599" max="14599" width="15.140625" style="35" customWidth="1"/>
    <col min="14600" max="14847" width="9.140625" style="35"/>
    <col min="14848" max="14848" width="8.140625" style="35" bestFit="1" customWidth="1"/>
    <col min="14849" max="14849" width="19" style="35" bestFit="1" customWidth="1"/>
    <col min="14850" max="14850" width="14.28515625" style="35" bestFit="1" customWidth="1"/>
    <col min="14851" max="14851" width="14.85546875" style="35" bestFit="1" customWidth="1"/>
    <col min="14852" max="14852" width="22.42578125" style="35" customWidth="1"/>
    <col min="14853" max="14854" width="19.42578125" style="35" bestFit="1" customWidth="1"/>
    <col min="14855" max="14855" width="15.140625" style="35" customWidth="1"/>
    <col min="14856" max="15103" width="9.140625" style="35"/>
    <col min="15104" max="15104" width="8.140625" style="35" bestFit="1" customWidth="1"/>
    <col min="15105" max="15105" width="19" style="35" bestFit="1" customWidth="1"/>
    <col min="15106" max="15106" width="14.28515625" style="35" bestFit="1" customWidth="1"/>
    <col min="15107" max="15107" width="14.85546875" style="35" bestFit="1" customWidth="1"/>
    <col min="15108" max="15108" width="22.42578125" style="35" customWidth="1"/>
    <col min="15109" max="15110" width="19.42578125" style="35" bestFit="1" customWidth="1"/>
    <col min="15111" max="15111" width="15.140625" style="35" customWidth="1"/>
    <col min="15112" max="15359" width="9.140625" style="35"/>
    <col min="15360" max="15360" width="8.140625" style="35" bestFit="1" customWidth="1"/>
    <col min="15361" max="15361" width="19" style="35" bestFit="1" customWidth="1"/>
    <col min="15362" max="15362" width="14.28515625" style="35" bestFit="1" customWidth="1"/>
    <col min="15363" max="15363" width="14.85546875" style="35" bestFit="1" customWidth="1"/>
    <col min="15364" max="15364" width="22.42578125" style="35" customWidth="1"/>
    <col min="15365" max="15366" width="19.42578125" style="35" bestFit="1" customWidth="1"/>
    <col min="15367" max="15367" width="15.140625" style="35" customWidth="1"/>
    <col min="15368" max="15615" width="9.140625" style="35"/>
    <col min="15616" max="15616" width="8.140625" style="35" bestFit="1" customWidth="1"/>
    <col min="15617" max="15617" width="19" style="35" bestFit="1" customWidth="1"/>
    <col min="15618" max="15618" width="14.28515625" style="35" bestFit="1" customWidth="1"/>
    <col min="15619" max="15619" width="14.85546875" style="35" bestFit="1" customWidth="1"/>
    <col min="15620" max="15620" width="22.42578125" style="35" customWidth="1"/>
    <col min="15621" max="15622" width="19.42578125" style="35" bestFit="1" customWidth="1"/>
    <col min="15623" max="15623" width="15.140625" style="35" customWidth="1"/>
    <col min="15624" max="15871" width="9.140625" style="35"/>
    <col min="15872" max="15872" width="8.140625" style="35" bestFit="1" customWidth="1"/>
    <col min="15873" max="15873" width="19" style="35" bestFit="1" customWidth="1"/>
    <col min="15874" max="15874" width="14.28515625" style="35" bestFit="1" customWidth="1"/>
    <col min="15875" max="15875" width="14.85546875" style="35" bestFit="1" customWidth="1"/>
    <col min="15876" max="15876" width="22.42578125" style="35" customWidth="1"/>
    <col min="15877" max="15878" width="19.42578125" style="35" bestFit="1" customWidth="1"/>
    <col min="15879" max="15879" width="15.140625" style="35" customWidth="1"/>
    <col min="15880" max="16127" width="9.140625" style="35"/>
    <col min="16128" max="16128" width="8.140625" style="35" bestFit="1" customWidth="1"/>
    <col min="16129" max="16129" width="19" style="35" bestFit="1" customWidth="1"/>
    <col min="16130" max="16130" width="14.28515625" style="35" bestFit="1" customWidth="1"/>
    <col min="16131" max="16131" width="14.85546875" style="35" bestFit="1" customWidth="1"/>
    <col min="16132" max="16132" width="22.42578125" style="35" customWidth="1"/>
    <col min="16133" max="16134" width="19.42578125" style="35" bestFit="1" customWidth="1"/>
    <col min="16135" max="16135" width="15.140625" style="35" customWidth="1"/>
    <col min="16136" max="16384" width="9.140625" style="35"/>
  </cols>
  <sheetData>
    <row r="2" spans="2:6" x14ac:dyDescent="0.25">
      <c r="B2" s="32"/>
      <c r="C2" s="32"/>
      <c r="D2" s="106" t="s">
        <v>189</v>
      </c>
      <c r="E2" s="85">
        <v>7.0000000000000007E-2</v>
      </c>
      <c r="F2" s="32"/>
    </row>
    <row r="3" spans="2:6" x14ac:dyDescent="0.25">
      <c r="B3" s="32"/>
      <c r="C3" s="32"/>
      <c r="D3" s="106" t="s">
        <v>190</v>
      </c>
      <c r="E3" s="86">
        <v>12</v>
      </c>
      <c r="F3" s="32"/>
    </row>
    <row r="4" spans="2:6" ht="33" customHeight="1" x14ac:dyDescent="0.25">
      <c r="B4" s="87" t="s">
        <v>191</v>
      </c>
      <c r="C4" s="87" t="s">
        <v>192</v>
      </c>
      <c r="D4" s="87" t="s">
        <v>193</v>
      </c>
      <c r="E4" s="88" t="s">
        <v>216</v>
      </c>
      <c r="F4" s="88" t="s">
        <v>234</v>
      </c>
    </row>
    <row r="5" spans="2:6" x14ac:dyDescent="0.25">
      <c r="B5" s="83" t="s">
        <v>194</v>
      </c>
      <c r="C5" s="83">
        <v>53</v>
      </c>
      <c r="D5" s="84">
        <v>37900</v>
      </c>
      <c r="E5" s="133">
        <f>D5-E$2*D5</f>
        <v>35247</v>
      </c>
      <c r="F5" s="132">
        <f>E5/E$3</f>
        <v>2937.25</v>
      </c>
    </row>
    <row r="6" spans="2:6" x14ac:dyDescent="0.25">
      <c r="B6" s="83" t="s">
        <v>194</v>
      </c>
      <c r="C6" s="83">
        <v>100</v>
      </c>
      <c r="D6" s="84">
        <v>88900</v>
      </c>
      <c r="E6" s="133">
        <f t="shared" ref="E6:E14" si="0">D6-E$2*D6</f>
        <v>82677</v>
      </c>
      <c r="F6" s="132">
        <f t="shared" ref="F6:F14" si="1">E6/E$3</f>
        <v>6889.75</v>
      </c>
    </row>
    <row r="7" spans="2:6" x14ac:dyDescent="0.25">
      <c r="B7" s="83" t="s">
        <v>195</v>
      </c>
      <c r="C7" s="83">
        <v>11.5</v>
      </c>
      <c r="D7" s="84">
        <v>5490</v>
      </c>
      <c r="E7" s="133">
        <f t="shared" si="0"/>
        <v>5105.7</v>
      </c>
      <c r="F7" s="132">
        <f t="shared" si="1"/>
        <v>425.47499999999997</v>
      </c>
    </row>
    <row r="8" spans="2:6" x14ac:dyDescent="0.25">
      <c r="B8" s="83" t="s">
        <v>196</v>
      </c>
      <c r="C8" s="83">
        <v>48</v>
      </c>
      <c r="D8" s="84">
        <v>27273</v>
      </c>
      <c r="E8" s="133">
        <f t="shared" si="0"/>
        <v>25363.89</v>
      </c>
      <c r="F8" s="132">
        <f t="shared" si="1"/>
        <v>2113.6574999999998</v>
      </c>
    </row>
    <row r="9" spans="2:6" x14ac:dyDescent="0.25">
      <c r="B9" s="83" t="s">
        <v>195</v>
      </c>
      <c r="C9" s="83">
        <v>13.1</v>
      </c>
      <c r="D9" s="84">
        <v>5490</v>
      </c>
      <c r="E9" s="133">
        <f t="shared" si="0"/>
        <v>5105.7</v>
      </c>
      <c r="F9" s="132">
        <f t="shared" si="1"/>
        <v>425.47499999999997</v>
      </c>
    </row>
    <row r="10" spans="2:6" x14ac:dyDescent="0.25">
      <c r="B10" s="83" t="s">
        <v>197</v>
      </c>
      <c r="C10" s="83">
        <v>96.5</v>
      </c>
      <c r="D10" s="84">
        <v>31980</v>
      </c>
      <c r="E10" s="133">
        <f t="shared" si="0"/>
        <v>29741.4</v>
      </c>
      <c r="F10" s="132">
        <f t="shared" si="1"/>
        <v>2478.4500000000003</v>
      </c>
    </row>
    <row r="11" spans="2:6" x14ac:dyDescent="0.25">
      <c r="B11" s="83" t="s">
        <v>198</v>
      </c>
      <c r="C11" s="83">
        <v>79.5</v>
      </c>
      <c r="D11" s="84">
        <v>27900</v>
      </c>
      <c r="E11" s="133">
        <f t="shared" si="0"/>
        <v>25947</v>
      </c>
      <c r="F11" s="132">
        <f t="shared" si="1"/>
        <v>2162.25</v>
      </c>
    </row>
    <row r="12" spans="2:6" x14ac:dyDescent="0.25">
      <c r="B12" s="83" t="s">
        <v>197</v>
      </c>
      <c r="C12" s="83">
        <v>14.3</v>
      </c>
      <c r="D12" s="84">
        <v>6151</v>
      </c>
      <c r="E12" s="133">
        <f t="shared" si="0"/>
        <v>5720.43</v>
      </c>
      <c r="F12" s="132">
        <f t="shared" si="1"/>
        <v>476.70250000000004</v>
      </c>
    </row>
    <row r="13" spans="2:6" x14ac:dyDescent="0.25">
      <c r="B13" s="83" t="s">
        <v>199</v>
      </c>
      <c r="C13" s="83">
        <v>200</v>
      </c>
      <c r="D13" s="84">
        <v>61200</v>
      </c>
      <c r="E13" s="133">
        <f t="shared" si="0"/>
        <v>56916</v>
      </c>
      <c r="F13" s="132">
        <f t="shared" si="1"/>
        <v>4743</v>
      </c>
    </row>
    <row r="14" spans="2:6" x14ac:dyDescent="0.25">
      <c r="B14" s="83" t="s">
        <v>199</v>
      </c>
      <c r="C14" s="83">
        <v>98</v>
      </c>
      <c r="D14" s="84">
        <v>39033</v>
      </c>
      <c r="E14" s="133">
        <f t="shared" si="0"/>
        <v>36300.69</v>
      </c>
      <c r="F14" s="132">
        <f t="shared" si="1"/>
        <v>3025.0575000000003</v>
      </c>
    </row>
    <row r="15" spans="2:6" ht="5.0999999999999996" customHeight="1" x14ac:dyDescent="0.25">
      <c r="B15" s="11"/>
      <c r="C15" s="11"/>
      <c r="D15" s="11"/>
      <c r="E15" s="11"/>
      <c r="F15" s="11"/>
    </row>
    <row r="16" spans="2:6" x14ac:dyDescent="0.25">
      <c r="B16" s="11"/>
      <c r="D16" s="107" t="s">
        <v>200</v>
      </c>
      <c r="E16" s="134">
        <f>SUM(E5:E14)</f>
        <v>308124.81</v>
      </c>
      <c r="F16" s="134">
        <f>SUM(F5:F14)</f>
        <v>25677.067500000001</v>
      </c>
    </row>
    <row r="17" spans="2:6" x14ac:dyDescent="0.25">
      <c r="B17" s="11"/>
      <c r="D17" s="107" t="s">
        <v>201</v>
      </c>
      <c r="E17" s="134">
        <f>AVERAGE(E5:E14)</f>
        <v>30812.481</v>
      </c>
      <c r="F17" s="134">
        <f>AVERAGE(F5:F14)</f>
        <v>2567.7067500000003</v>
      </c>
    </row>
    <row r="18" spans="2:6" x14ac:dyDescent="0.25">
      <c r="B18" s="11"/>
      <c r="D18" s="107" t="s">
        <v>202</v>
      </c>
      <c r="E18" s="134">
        <f>LARGE(E5:E14,1)</f>
        <v>82677</v>
      </c>
      <c r="F18" s="134">
        <f>LARGE(F5:F14,1)</f>
        <v>6889.75</v>
      </c>
    </row>
    <row r="19" spans="2:6" x14ac:dyDescent="0.25">
      <c r="B19" s="11"/>
      <c r="D19" s="107" t="s">
        <v>203</v>
      </c>
      <c r="E19" s="134">
        <f>SMALL(E5:E14,1)</f>
        <v>5105.7</v>
      </c>
      <c r="F19" s="134">
        <f>SMALL(F5:F14,1)</f>
        <v>425.47499999999997</v>
      </c>
    </row>
    <row r="20" spans="2:6" x14ac:dyDescent="0.25">
      <c r="B20" s="11"/>
      <c r="C20" s="11"/>
      <c r="E20" s="11"/>
      <c r="F20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2:I18"/>
  <sheetViews>
    <sheetView showGridLines="0" topLeftCell="A4" zoomScaleNormal="100" workbookViewId="0">
      <selection activeCell="I11" sqref="I11"/>
    </sheetView>
  </sheetViews>
  <sheetFormatPr defaultColWidth="9.140625" defaultRowHeight="15" x14ac:dyDescent="0.25"/>
  <cols>
    <col min="1" max="1" width="2.5703125" style="35" customWidth="1"/>
    <col min="2" max="2" width="3.42578125" style="35" bestFit="1" customWidth="1"/>
    <col min="3" max="3" width="9.85546875" style="35" bestFit="1" customWidth="1"/>
    <col min="4" max="4" width="12.28515625" style="35" bestFit="1" customWidth="1"/>
    <col min="5" max="5" width="7.140625" style="35" bestFit="1" customWidth="1"/>
    <col min="6" max="6" width="11.5703125" style="35" bestFit="1" customWidth="1"/>
    <col min="7" max="9" width="15.7109375" style="35" customWidth="1"/>
    <col min="10" max="16384" width="9.140625" style="35"/>
  </cols>
  <sheetData>
    <row r="2" spans="2:9" ht="15.75" x14ac:dyDescent="0.25">
      <c r="B2" s="182" t="s">
        <v>124</v>
      </c>
      <c r="C2" s="182"/>
      <c r="D2" s="182"/>
      <c r="E2" s="182"/>
      <c r="F2" s="182"/>
      <c r="G2" s="182"/>
    </row>
    <row r="3" spans="2:9" ht="6.75" customHeight="1" x14ac:dyDescent="0.25"/>
    <row r="4" spans="2:9" ht="15.95" customHeight="1" x14ac:dyDescent="0.25">
      <c r="B4" s="108" t="s">
        <v>224</v>
      </c>
      <c r="C4" s="109"/>
      <c r="D4" s="109"/>
      <c r="E4" s="109"/>
      <c r="F4" s="109"/>
      <c r="G4" s="109"/>
      <c r="H4" s="110"/>
    </row>
    <row r="5" spans="2:9" ht="15.95" customHeight="1" x14ac:dyDescent="0.25">
      <c r="B5" s="111" t="s">
        <v>227</v>
      </c>
      <c r="C5" s="112"/>
      <c r="D5" s="113"/>
      <c r="E5" s="113"/>
      <c r="F5" s="113"/>
      <c r="G5" s="113"/>
      <c r="H5" s="114"/>
    </row>
    <row r="6" spans="2:9" ht="15.95" customHeight="1" x14ac:dyDescent="0.25">
      <c r="B6" s="111" t="s">
        <v>228</v>
      </c>
      <c r="C6" s="112"/>
      <c r="D6" s="113"/>
      <c r="E6" s="113"/>
      <c r="F6" s="113"/>
      <c r="G6" s="113"/>
      <c r="H6" s="114"/>
    </row>
    <row r="7" spans="2:9" ht="15.95" customHeight="1" x14ac:dyDescent="0.25">
      <c r="B7" s="115" t="s">
        <v>226</v>
      </c>
      <c r="C7" s="116"/>
      <c r="D7" s="117"/>
      <c r="E7" s="117"/>
      <c r="F7" s="117"/>
      <c r="G7" s="117"/>
      <c r="H7" s="118"/>
    </row>
    <row r="8" spans="2:9" ht="7.5" customHeight="1" x14ac:dyDescent="0.25"/>
    <row r="9" spans="2:9" ht="15.75" x14ac:dyDescent="0.25">
      <c r="B9" s="214" t="s">
        <v>125</v>
      </c>
      <c r="C9" s="214"/>
      <c r="D9" s="214"/>
      <c r="E9" s="214"/>
      <c r="F9" s="214"/>
      <c r="G9" s="214"/>
      <c r="H9" s="214"/>
      <c r="I9" s="214"/>
    </row>
    <row r="10" spans="2:9" x14ac:dyDescent="0.25">
      <c r="B10" s="87" t="s">
        <v>126</v>
      </c>
      <c r="C10" s="87" t="s">
        <v>134</v>
      </c>
      <c r="D10" s="87" t="s">
        <v>135</v>
      </c>
      <c r="E10" s="87" t="s">
        <v>136</v>
      </c>
      <c r="F10" s="87" t="s">
        <v>137</v>
      </c>
      <c r="G10" s="87" t="s">
        <v>138</v>
      </c>
      <c r="H10" s="87" t="s">
        <v>139</v>
      </c>
      <c r="I10" s="87" t="s">
        <v>140</v>
      </c>
    </row>
    <row r="11" spans="2:9" x14ac:dyDescent="0.25">
      <c r="B11" s="91">
        <v>1</v>
      </c>
      <c r="C11" s="83" t="s">
        <v>127</v>
      </c>
      <c r="D11" s="89">
        <v>853</v>
      </c>
      <c r="E11" s="90">
        <v>0.1</v>
      </c>
      <c r="F11" s="90">
        <v>0.09</v>
      </c>
      <c r="G11" s="132">
        <f>D11*E11</f>
        <v>85.300000000000011</v>
      </c>
      <c r="H11" s="132">
        <f>D11*F11</f>
        <v>76.77</v>
      </c>
      <c r="I11" s="132">
        <f>D11+H11-G11</f>
        <v>844.47</v>
      </c>
    </row>
    <row r="12" spans="2:9" x14ac:dyDescent="0.25">
      <c r="B12" s="91">
        <v>2</v>
      </c>
      <c r="C12" s="83" t="s">
        <v>128</v>
      </c>
      <c r="D12" s="89">
        <v>951</v>
      </c>
      <c r="E12" s="90">
        <v>9.9900000000000003E-2</v>
      </c>
      <c r="F12" s="90">
        <v>0.08</v>
      </c>
      <c r="G12" s="132">
        <f t="shared" ref="G12:G18" si="0">D12*E12</f>
        <v>95.004900000000006</v>
      </c>
      <c r="H12" s="132">
        <f t="shared" ref="H12:H18" si="1">D12*F12</f>
        <v>76.08</v>
      </c>
      <c r="I12" s="132">
        <f t="shared" ref="I12:I18" si="2">D12+H12-G12</f>
        <v>932.07509999999991</v>
      </c>
    </row>
    <row r="13" spans="2:9" x14ac:dyDescent="0.25">
      <c r="B13" s="91">
        <v>3</v>
      </c>
      <c r="C13" s="83" t="s">
        <v>129</v>
      </c>
      <c r="D13" s="89">
        <v>456</v>
      </c>
      <c r="E13" s="90">
        <v>8.6400000000000005E-2</v>
      </c>
      <c r="F13" s="90">
        <v>0.06</v>
      </c>
      <c r="G13" s="132">
        <f t="shared" si="0"/>
        <v>39.398400000000002</v>
      </c>
      <c r="H13" s="132">
        <f t="shared" si="1"/>
        <v>27.36</v>
      </c>
      <c r="I13" s="132">
        <f t="shared" si="2"/>
        <v>443.96160000000003</v>
      </c>
    </row>
    <row r="14" spans="2:9" x14ac:dyDescent="0.25">
      <c r="B14" s="91">
        <v>4</v>
      </c>
      <c r="C14" s="83" t="s">
        <v>130</v>
      </c>
      <c r="D14" s="89">
        <v>500</v>
      </c>
      <c r="E14" s="90">
        <v>8.5000000000000006E-2</v>
      </c>
      <c r="F14" s="90">
        <v>0.06</v>
      </c>
      <c r="G14" s="132">
        <f t="shared" si="0"/>
        <v>42.5</v>
      </c>
      <c r="H14" s="132">
        <f t="shared" si="1"/>
        <v>30</v>
      </c>
      <c r="I14" s="132">
        <f t="shared" si="2"/>
        <v>487.5</v>
      </c>
    </row>
    <row r="15" spans="2:9" x14ac:dyDescent="0.25">
      <c r="B15" s="91">
        <v>5</v>
      </c>
      <c r="C15" s="83" t="s">
        <v>131</v>
      </c>
      <c r="D15" s="89">
        <v>850</v>
      </c>
      <c r="E15" s="90">
        <v>8.9899999999999994E-2</v>
      </c>
      <c r="F15" s="90">
        <v>7.0000000000000007E-2</v>
      </c>
      <c r="G15" s="132">
        <f t="shared" si="0"/>
        <v>76.414999999999992</v>
      </c>
      <c r="H15" s="132">
        <f t="shared" si="1"/>
        <v>59.500000000000007</v>
      </c>
      <c r="I15" s="132">
        <f t="shared" si="2"/>
        <v>833.08500000000004</v>
      </c>
    </row>
    <row r="16" spans="2:9" x14ac:dyDescent="0.25">
      <c r="B16" s="91">
        <v>6</v>
      </c>
      <c r="C16" s="83" t="s">
        <v>132</v>
      </c>
      <c r="D16" s="89">
        <v>459</v>
      </c>
      <c r="E16" s="90">
        <v>6.25E-2</v>
      </c>
      <c r="F16" s="90">
        <v>0.05</v>
      </c>
      <c r="G16" s="132">
        <f t="shared" si="0"/>
        <v>28.6875</v>
      </c>
      <c r="H16" s="132">
        <f t="shared" si="1"/>
        <v>22.950000000000003</v>
      </c>
      <c r="I16" s="132">
        <f t="shared" si="2"/>
        <v>453.26249999999999</v>
      </c>
    </row>
    <row r="17" spans="2:9" x14ac:dyDescent="0.25">
      <c r="B17" s="91">
        <v>7</v>
      </c>
      <c r="C17" s="83" t="s">
        <v>133</v>
      </c>
      <c r="D17" s="89">
        <v>478</v>
      </c>
      <c r="E17" s="90">
        <v>7.1199999999999999E-2</v>
      </c>
      <c r="F17" s="90">
        <v>0.05</v>
      </c>
      <c r="G17" s="132">
        <f t="shared" si="0"/>
        <v>34.0336</v>
      </c>
      <c r="H17" s="132">
        <f t="shared" si="1"/>
        <v>23.900000000000002</v>
      </c>
      <c r="I17" s="132">
        <f t="shared" si="2"/>
        <v>467.8664</v>
      </c>
    </row>
    <row r="18" spans="2:9" x14ac:dyDescent="0.25">
      <c r="B18" s="91">
        <v>8</v>
      </c>
      <c r="C18" s="83" t="s">
        <v>116</v>
      </c>
      <c r="D18" s="89">
        <v>658</v>
      </c>
      <c r="E18" s="90">
        <v>5.9900000000000002E-2</v>
      </c>
      <c r="F18" s="90">
        <v>0.04</v>
      </c>
      <c r="G18" s="132">
        <f t="shared" si="0"/>
        <v>39.414200000000001</v>
      </c>
      <c r="H18" s="132">
        <f t="shared" si="1"/>
        <v>26.32</v>
      </c>
      <c r="I18" s="132">
        <f t="shared" si="2"/>
        <v>644.9058</v>
      </c>
    </row>
  </sheetData>
  <mergeCells count="2">
    <mergeCell ref="B2:G2"/>
    <mergeCell ref="B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61AB-7779-4078-9E37-36C2C0492D6E}">
  <sheetPr>
    <tabColor rgb="FFFFFF00"/>
  </sheetPr>
  <dimension ref="B2:K32"/>
  <sheetViews>
    <sheetView showGridLines="0" tabSelected="1" topLeftCell="A4" workbookViewId="0">
      <selection activeCell="K13" sqref="K13"/>
    </sheetView>
  </sheetViews>
  <sheetFormatPr defaultRowHeight="12.75" x14ac:dyDescent="0.2"/>
  <cols>
    <col min="1" max="1" width="3" style="159" customWidth="1"/>
    <col min="2" max="2" width="7.140625" style="159" bestFit="1" customWidth="1"/>
    <col min="3" max="3" width="17.85546875" style="159" bestFit="1" customWidth="1"/>
    <col min="4" max="4" width="8.5703125" style="159" bestFit="1" customWidth="1"/>
    <col min="5" max="5" width="10.85546875" style="159" bestFit="1" customWidth="1"/>
    <col min="6" max="8" width="15.7109375" style="159" customWidth="1"/>
    <col min="9" max="10" width="9.140625" style="159"/>
    <col min="11" max="11" width="9.7109375" style="159" customWidth="1"/>
    <col min="12" max="257" width="9.140625" style="159"/>
    <col min="258" max="258" width="7.140625" style="159" bestFit="1" customWidth="1"/>
    <col min="259" max="259" width="17.85546875" style="159" bestFit="1" customWidth="1"/>
    <col min="260" max="260" width="8.5703125" style="159" bestFit="1" customWidth="1"/>
    <col min="261" max="261" width="10.85546875" style="159" bestFit="1" customWidth="1"/>
    <col min="262" max="264" width="12.7109375" style="159" customWidth="1"/>
    <col min="265" max="266" width="9.140625" style="159"/>
    <col min="267" max="267" width="9.7109375" style="159" customWidth="1"/>
    <col min="268" max="513" width="9.140625" style="159"/>
    <col min="514" max="514" width="7.140625" style="159" bestFit="1" customWidth="1"/>
    <col min="515" max="515" width="17.85546875" style="159" bestFit="1" customWidth="1"/>
    <col min="516" max="516" width="8.5703125" style="159" bestFit="1" customWidth="1"/>
    <col min="517" max="517" width="10.85546875" style="159" bestFit="1" customWidth="1"/>
    <col min="518" max="520" width="12.7109375" style="159" customWidth="1"/>
    <col min="521" max="522" width="9.140625" style="159"/>
    <col min="523" max="523" width="9.7109375" style="159" customWidth="1"/>
    <col min="524" max="769" width="9.140625" style="159"/>
    <col min="770" max="770" width="7.140625" style="159" bestFit="1" customWidth="1"/>
    <col min="771" max="771" width="17.85546875" style="159" bestFit="1" customWidth="1"/>
    <col min="772" max="772" width="8.5703125" style="159" bestFit="1" customWidth="1"/>
    <col min="773" max="773" width="10.85546875" style="159" bestFit="1" customWidth="1"/>
    <col min="774" max="776" width="12.7109375" style="159" customWidth="1"/>
    <col min="777" max="778" width="9.140625" style="159"/>
    <col min="779" max="779" width="9.7109375" style="159" customWidth="1"/>
    <col min="780" max="1025" width="9.140625" style="159"/>
    <col min="1026" max="1026" width="7.140625" style="159" bestFit="1" customWidth="1"/>
    <col min="1027" max="1027" width="17.85546875" style="159" bestFit="1" customWidth="1"/>
    <col min="1028" max="1028" width="8.5703125" style="159" bestFit="1" customWidth="1"/>
    <col min="1029" max="1029" width="10.85546875" style="159" bestFit="1" customWidth="1"/>
    <col min="1030" max="1032" width="12.7109375" style="159" customWidth="1"/>
    <col min="1033" max="1034" width="9.140625" style="159"/>
    <col min="1035" max="1035" width="9.7109375" style="159" customWidth="1"/>
    <col min="1036" max="1281" width="9.140625" style="159"/>
    <col min="1282" max="1282" width="7.140625" style="159" bestFit="1" customWidth="1"/>
    <col min="1283" max="1283" width="17.85546875" style="159" bestFit="1" customWidth="1"/>
    <col min="1284" max="1284" width="8.5703125" style="159" bestFit="1" customWidth="1"/>
    <col min="1285" max="1285" width="10.85546875" style="159" bestFit="1" customWidth="1"/>
    <col min="1286" max="1288" width="12.7109375" style="159" customWidth="1"/>
    <col min="1289" max="1290" width="9.140625" style="159"/>
    <col min="1291" max="1291" width="9.7109375" style="159" customWidth="1"/>
    <col min="1292" max="1537" width="9.140625" style="159"/>
    <col min="1538" max="1538" width="7.140625" style="159" bestFit="1" customWidth="1"/>
    <col min="1539" max="1539" width="17.85546875" style="159" bestFit="1" customWidth="1"/>
    <col min="1540" max="1540" width="8.5703125" style="159" bestFit="1" customWidth="1"/>
    <col min="1541" max="1541" width="10.85546875" style="159" bestFit="1" customWidth="1"/>
    <col min="1542" max="1544" width="12.7109375" style="159" customWidth="1"/>
    <col min="1545" max="1546" width="9.140625" style="159"/>
    <col min="1547" max="1547" width="9.7109375" style="159" customWidth="1"/>
    <col min="1548" max="1793" width="9.140625" style="159"/>
    <col min="1794" max="1794" width="7.140625" style="159" bestFit="1" customWidth="1"/>
    <col min="1795" max="1795" width="17.85546875" style="159" bestFit="1" customWidth="1"/>
    <col min="1796" max="1796" width="8.5703125" style="159" bestFit="1" customWidth="1"/>
    <col min="1797" max="1797" width="10.85546875" style="159" bestFit="1" customWidth="1"/>
    <col min="1798" max="1800" width="12.7109375" style="159" customWidth="1"/>
    <col min="1801" max="1802" width="9.140625" style="159"/>
    <col min="1803" max="1803" width="9.7109375" style="159" customWidth="1"/>
    <col min="1804" max="2049" width="9.140625" style="159"/>
    <col min="2050" max="2050" width="7.140625" style="159" bestFit="1" customWidth="1"/>
    <col min="2051" max="2051" width="17.85546875" style="159" bestFit="1" customWidth="1"/>
    <col min="2052" max="2052" width="8.5703125" style="159" bestFit="1" customWidth="1"/>
    <col min="2053" max="2053" width="10.85546875" style="159" bestFit="1" customWidth="1"/>
    <col min="2054" max="2056" width="12.7109375" style="159" customWidth="1"/>
    <col min="2057" max="2058" width="9.140625" style="159"/>
    <col min="2059" max="2059" width="9.7109375" style="159" customWidth="1"/>
    <col min="2060" max="2305" width="9.140625" style="159"/>
    <col min="2306" max="2306" width="7.140625" style="159" bestFit="1" customWidth="1"/>
    <col min="2307" max="2307" width="17.85546875" style="159" bestFit="1" customWidth="1"/>
    <col min="2308" max="2308" width="8.5703125" style="159" bestFit="1" customWidth="1"/>
    <col min="2309" max="2309" width="10.85546875" style="159" bestFit="1" customWidth="1"/>
    <col min="2310" max="2312" width="12.7109375" style="159" customWidth="1"/>
    <col min="2313" max="2314" width="9.140625" style="159"/>
    <col min="2315" max="2315" width="9.7109375" style="159" customWidth="1"/>
    <col min="2316" max="2561" width="9.140625" style="159"/>
    <col min="2562" max="2562" width="7.140625" style="159" bestFit="1" customWidth="1"/>
    <col min="2563" max="2563" width="17.85546875" style="159" bestFit="1" customWidth="1"/>
    <col min="2564" max="2564" width="8.5703125" style="159" bestFit="1" customWidth="1"/>
    <col min="2565" max="2565" width="10.85546875" style="159" bestFit="1" customWidth="1"/>
    <col min="2566" max="2568" width="12.7109375" style="159" customWidth="1"/>
    <col min="2569" max="2570" width="9.140625" style="159"/>
    <col min="2571" max="2571" width="9.7109375" style="159" customWidth="1"/>
    <col min="2572" max="2817" width="9.140625" style="159"/>
    <col min="2818" max="2818" width="7.140625" style="159" bestFit="1" customWidth="1"/>
    <col min="2819" max="2819" width="17.85546875" style="159" bestFit="1" customWidth="1"/>
    <col min="2820" max="2820" width="8.5703125" style="159" bestFit="1" customWidth="1"/>
    <col min="2821" max="2821" width="10.85546875" style="159" bestFit="1" customWidth="1"/>
    <col min="2822" max="2824" width="12.7109375" style="159" customWidth="1"/>
    <col min="2825" max="2826" width="9.140625" style="159"/>
    <col min="2827" max="2827" width="9.7109375" style="159" customWidth="1"/>
    <col min="2828" max="3073" width="9.140625" style="159"/>
    <col min="3074" max="3074" width="7.140625" style="159" bestFit="1" customWidth="1"/>
    <col min="3075" max="3075" width="17.85546875" style="159" bestFit="1" customWidth="1"/>
    <col min="3076" max="3076" width="8.5703125" style="159" bestFit="1" customWidth="1"/>
    <col min="3077" max="3077" width="10.85546875" style="159" bestFit="1" customWidth="1"/>
    <col min="3078" max="3080" width="12.7109375" style="159" customWidth="1"/>
    <col min="3081" max="3082" width="9.140625" style="159"/>
    <col min="3083" max="3083" width="9.7109375" style="159" customWidth="1"/>
    <col min="3084" max="3329" width="9.140625" style="159"/>
    <col min="3330" max="3330" width="7.140625" style="159" bestFit="1" customWidth="1"/>
    <col min="3331" max="3331" width="17.85546875" style="159" bestFit="1" customWidth="1"/>
    <col min="3332" max="3332" width="8.5703125" style="159" bestFit="1" customWidth="1"/>
    <col min="3333" max="3333" width="10.85546875" style="159" bestFit="1" customWidth="1"/>
    <col min="3334" max="3336" width="12.7109375" style="159" customWidth="1"/>
    <col min="3337" max="3338" width="9.140625" style="159"/>
    <col min="3339" max="3339" width="9.7109375" style="159" customWidth="1"/>
    <col min="3340" max="3585" width="9.140625" style="159"/>
    <col min="3586" max="3586" width="7.140625" style="159" bestFit="1" customWidth="1"/>
    <col min="3587" max="3587" width="17.85546875" style="159" bestFit="1" customWidth="1"/>
    <col min="3588" max="3588" width="8.5703125" style="159" bestFit="1" customWidth="1"/>
    <col min="3589" max="3589" width="10.85546875" style="159" bestFit="1" customWidth="1"/>
    <col min="3590" max="3592" width="12.7109375" style="159" customWidth="1"/>
    <col min="3593" max="3594" width="9.140625" style="159"/>
    <col min="3595" max="3595" width="9.7109375" style="159" customWidth="1"/>
    <col min="3596" max="3841" width="9.140625" style="159"/>
    <col min="3842" max="3842" width="7.140625" style="159" bestFit="1" customWidth="1"/>
    <col min="3843" max="3843" width="17.85546875" style="159" bestFit="1" customWidth="1"/>
    <col min="3844" max="3844" width="8.5703125" style="159" bestFit="1" customWidth="1"/>
    <col min="3845" max="3845" width="10.85546875" style="159" bestFit="1" customWidth="1"/>
    <col min="3846" max="3848" width="12.7109375" style="159" customWidth="1"/>
    <col min="3849" max="3850" width="9.140625" style="159"/>
    <col min="3851" max="3851" width="9.7109375" style="159" customWidth="1"/>
    <col min="3852" max="4097" width="9.140625" style="159"/>
    <col min="4098" max="4098" width="7.140625" style="159" bestFit="1" customWidth="1"/>
    <col min="4099" max="4099" width="17.85546875" style="159" bestFit="1" customWidth="1"/>
    <col min="4100" max="4100" width="8.5703125" style="159" bestFit="1" customWidth="1"/>
    <col min="4101" max="4101" width="10.85546875" style="159" bestFit="1" customWidth="1"/>
    <col min="4102" max="4104" width="12.7109375" style="159" customWidth="1"/>
    <col min="4105" max="4106" width="9.140625" style="159"/>
    <col min="4107" max="4107" width="9.7109375" style="159" customWidth="1"/>
    <col min="4108" max="4353" width="9.140625" style="159"/>
    <col min="4354" max="4354" width="7.140625" style="159" bestFit="1" customWidth="1"/>
    <col min="4355" max="4355" width="17.85546875" style="159" bestFit="1" customWidth="1"/>
    <col min="4356" max="4356" width="8.5703125" style="159" bestFit="1" customWidth="1"/>
    <col min="4357" max="4357" width="10.85546875" style="159" bestFit="1" customWidth="1"/>
    <col min="4358" max="4360" width="12.7109375" style="159" customWidth="1"/>
    <col min="4361" max="4362" width="9.140625" style="159"/>
    <col min="4363" max="4363" width="9.7109375" style="159" customWidth="1"/>
    <col min="4364" max="4609" width="9.140625" style="159"/>
    <col min="4610" max="4610" width="7.140625" style="159" bestFit="1" customWidth="1"/>
    <col min="4611" max="4611" width="17.85546875" style="159" bestFit="1" customWidth="1"/>
    <col min="4612" max="4612" width="8.5703125" style="159" bestFit="1" customWidth="1"/>
    <col min="4613" max="4613" width="10.85546875" style="159" bestFit="1" customWidth="1"/>
    <col min="4614" max="4616" width="12.7109375" style="159" customWidth="1"/>
    <col min="4617" max="4618" width="9.140625" style="159"/>
    <col min="4619" max="4619" width="9.7109375" style="159" customWidth="1"/>
    <col min="4620" max="4865" width="9.140625" style="159"/>
    <col min="4866" max="4866" width="7.140625" style="159" bestFit="1" customWidth="1"/>
    <col min="4867" max="4867" width="17.85546875" style="159" bestFit="1" customWidth="1"/>
    <col min="4868" max="4868" width="8.5703125" style="159" bestFit="1" customWidth="1"/>
    <col min="4869" max="4869" width="10.85546875" style="159" bestFit="1" customWidth="1"/>
    <col min="4870" max="4872" width="12.7109375" style="159" customWidth="1"/>
    <col min="4873" max="4874" width="9.140625" style="159"/>
    <col min="4875" max="4875" width="9.7109375" style="159" customWidth="1"/>
    <col min="4876" max="5121" width="9.140625" style="159"/>
    <col min="5122" max="5122" width="7.140625" style="159" bestFit="1" customWidth="1"/>
    <col min="5123" max="5123" width="17.85546875" style="159" bestFit="1" customWidth="1"/>
    <col min="5124" max="5124" width="8.5703125" style="159" bestFit="1" customWidth="1"/>
    <col min="5125" max="5125" width="10.85546875" style="159" bestFit="1" customWidth="1"/>
    <col min="5126" max="5128" width="12.7109375" style="159" customWidth="1"/>
    <col min="5129" max="5130" width="9.140625" style="159"/>
    <col min="5131" max="5131" width="9.7109375" style="159" customWidth="1"/>
    <col min="5132" max="5377" width="9.140625" style="159"/>
    <col min="5378" max="5378" width="7.140625" style="159" bestFit="1" customWidth="1"/>
    <col min="5379" max="5379" width="17.85546875" style="159" bestFit="1" customWidth="1"/>
    <col min="5380" max="5380" width="8.5703125" style="159" bestFit="1" customWidth="1"/>
    <col min="5381" max="5381" width="10.85546875" style="159" bestFit="1" customWidth="1"/>
    <col min="5382" max="5384" width="12.7109375" style="159" customWidth="1"/>
    <col min="5385" max="5386" width="9.140625" style="159"/>
    <col min="5387" max="5387" width="9.7109375" style="159" customWidth="1"/>
    <col min="5388" max="5633" width="9.140625" style="159"/>
    <col min="5634" max="5634" width="7.140625" style="159" bestFit="1" customWidth="1"/>
    <col min="5635" max="5635" width="17.85546875" style="159" bestFit="1" customWidth="1"/>
    <col min="5636" max="5636" width="8.5703125" style="159" bestFit="1" customWidth="1"/>
    <col min="5637" max="5637" width="10.85546875" style="159" bestFit="1" customWidth="1"/>
    <col min="5638" max="5640" width="12.7109375" style="159" customWidth="1"/>
    <col min="5641" max="5642" width="9.140625" style="159"/>
    <col min="5643" max="5643" width="9.7109375" style="159" customWidth="1"/>
    <col min="5644" max="5889" width="9.140625" style="159"/>
    <col min="5890" max="5890" width="7.140625" style="159" bestFit="1" customWidth="1"/>
    <col min="5891" max="5891" width="17.85546875" style="159" bestFit="1" customWidth="1"/>
    <col min="5892" max="5892" width="8.5703125" style="159" bestFit="1" customWidth="1"/>
    <col min="5893" max="5893" width="10.85546875" style="159" bestFit="1" customWidth="1"/>
    <col min="5894" max="5896" width="12.7109375" style="159" customWidth="1"/>
    <col min="5897" max="5898" width="9.140625" style="159"/>
    <col min="5899" max="5899" width="9.7109375" style="159" customWidth="1"/>
    <col min="5900" max="6145" width="9.140625" style="159"/>
    <col min="6146" max="6146" width="7.140625" style="159" bestFit="1" customWidth="1"/>
    <col min="6147" max="6147" width="17.85546875" style="159" bestFit="1" customWidth="1"/>
    <col min="6148" max="6148" width="8.5703125" style="159" bestFit="1" customWidth="1"/>
    <col min="6149" max="6149" width="10.85546875" style="159" bestFit="1" customWidth="1"/>
    <col min="6150" max="6152" width="12.7109375" style="159" customWidth="1"/>
    <col min="6153" max="6154" width="9.140625" style="159"/>
    <col min="6155" max="6155" width="9.7109375" style="159" customWidth="1"/>
    <col min="6156" max="6401" width="9.140625" style="159"/>
    <col min="6402" max="6402" width="7.140625" style="159" bestFit="1" customWidth="1"/>
    <col min="6403" max="6403" width="17.85546875" style="159" bestFit="1" customWidth="1"/>
    <col min="6404" max="6404" width="8.5703125" style="159" bestFit="1" customWidth="1"/>
    <col min="6405" max="6405" width="10.85546875" style="159" bestFit="1" customWidth="1"/>
    <col min="6406" max="6408" width="12.7109375" style="159" customWidth="1"/>
    <col min="6409" max="6410" width="9.140625" style="159"/>
    <col min="6411" max="6411" width="9.7109375" style="159" customWidth="1"/>
    <col min="6412" max="6657" width="9.140625" style="159"/>
    <col min="6658" max="6658" width="7.140625" style="159" bestFit="1" customWidth="1"/>
    <col min="6659" max="6659" width="17.85546875" style="159" bestFit="1" customWidth="1"/>
    <col min="6660" max="6660" width="8.5703125" style="159" bestFit="1" customWidth="1"/>
    <col min="6661" max="6661" width="10.85546875" style="159" bestFit="1" customWidth="1"/>
    <col min="6662" max="6664" width="12.7109375" style="159" customWidth="1"/>
    <col min="6665" max="6666" width="9.140625" style="159"/>
    <col min="6667" max="6667" width="9.7109375" style="159" customWidth="1"/>
    <col min="6668" max="6913" width="9.140625" style="159"/>
    <col min="6914" max="6914" width="7.140625" style="159" bestFit="1" customWidth="1"/>
    <col min="6915" max="6915" width="17.85546875" style="159" bestFit="1" customWidth="1"/>
    <col min="6916" max="6916" width="8.5703125" style="159" bestFit="1" customWidth="1"/>
    <col min="6917" max="6917" width="10.85546875" style="159" bestFit="1" customWidth="1"/>
    <col min="6918" max="6920" width="12.7109375" style="159" customWidth="1"/>
    <col min="6921" max="6922" width="9.140625" style="159"/>
    <col min="6923" max="6923" width="9.7109375" style="159" customWidth="1"/>
    <col min="6924" max="7169" width="9.140625" style="159"/>
    <col min="7170" max="7170" width="7.140625" style="159" bestFit="1" customWidth="1"/>
    <col min="7171" max="7171" width="17.85546875" style="159" bestFit="1" customWidth="1"/>
    <col min="7172" max="7172" width="8.5703125" style="159" bestFit="1" customWidth="1"/>
    <col min="7173" max="7173" width="10.85546875" style="159" bestFit="1" customWidth="1"/>
    <col min="7174" max="7176" width="12.7109375" style="159" customWidth="1"/>
    <col min="7177" max="7178" width="9.140625" style="159"/>
    <col min="7179" max="7179" width="9.7109375" style="159" customWidth="1"/>
    <col min="7180" max="7425" width="9.140625" style="159"/>
    <col min="7426" max="7426" width="7.140625" style="159" bestFit="1" customWidth="1"/>
    <col min="7427" max="7427" width="17.85546875" style="159" bestFit="1" customWidth="1"/>
    <col min="7428" max="7428" width="8.5703125" style="159" bestFit="1" customWidth="1"/>
    <col min="7429" max="7429" width="10.85546875" style="159" bestFit="1" customWidth="1"/>
    <col min="7430" max="7432" width="12.7109375" style="159" customWidth="1"/>
    <col min="7433" max="7434" width="9.140625" style="159"/>
    <col min="7435" max="7435" width="9.7109375" style="159" customWidth="1"/>
    <col min="7436" max="7681" width="9.140625" style="159"/>
    <col min="7682" max="7682" width="7.140625" style="159" bestFit="1" customWidth="1"/>
    <col min="7683" max="7683" width="17.85546875" style="159" bestFit="1" customWidth="1"/>
    <col min="7684" max="7684" width="8.5703125" style="159" bestFit="1" customWidth="1"/>
    <col min="7685" max="7685" width="10.85546875" style="159" bestFit="1" customWidth="1"/>
    <col min="7686" max="7688" width="12.7109375" style="159" customWidth="1"/>
    <col min="7689" max="7690" width="9.140625" style="159"/>
    <col min="7691" max="7691" width="9.7109375" style="159" customWidth="1"/>
    <col min="7692" max="7937" width="9.140625" style="159"/>
    <col min="7938" max="7938" width="7.140625" style="159" bestFit="1" customWidth="1"/>
    <col min="7939" max="7939" width="17.85546875" style="159" bestFit="1" customWidth="1"/>
    <col min="7940" max="7940" width="8.5703125" style="159" bestFit="1" customWidth="1"/>
    <col min="7941" max="7941" width="10.85546875" style="159" bestFit="1" customWidth="1"/>
    <col min="7942" max="7944" width="12.7109375" style="159" customWidth="1"/>
    <col min="7945" max="7946" width="9.140625" style="159"/>
    <col min="7947" max="7947" width="9.7109375" style="159" customWidth="1"/>
    <col min="7948" max="8193" width="9.140625" style="159"/>
    <col min="8194" max="8194" width="7.140625" style="159" bestFit="1" customWidth="1"/>
    <col min="8195" max="8195" width="17.85546875" style="159" bestFit="1" customWidth="1"/>
    <col min="8196" max="8196" width="8.5703125" style="159" bestFit="1" customWidth="1"/>
    <col min="8197" max="8197" width="10.85546875" style="159" bestFit="1" customWidth="1"/>
    <col min="8198" max="8200" width="12.7109375" style="159" customWidth="1"/>
    <col min="8201" max="8202" width="9.140625" style="159"/>
    <col min="8203" max="8203" width="9.7109375" style="159" customWidth="1"/>
    <col min="8204" max="8449" width="9.140625" style="159"/>
    <col min="8450" max="8450" width="7.140625" style="159" bestFit="1" customWidth="1"/>
    <col min="8451" max="8451" width="17.85546875" style="159" bestFit="1" customWidth="1"/>
    <col min="8452" max="8452" width="8.5703125" style="159" bestFit="1" customWidth="1"/>
    <col min="8453" max="8453" width="10.85546875" style="159" bestFit="1" customWidth="1"/>
    <col min="8454" max="8456" width="12.7109375" style="159" customWidth="1"/>
    <col min="8457" max="8458" width="9.140625" style="159"/>
    <col min="8459" max="8459" width="9.7109375" style="159" customWidth="1"/>
    <col min="8460" max="8705" width="9.140625" style="159"/>
    <col min="8706" max="8706" width="7.140625" style="159" bestFit="1" customWidth="1"/>
    <col min="8707" max="8707" width="17.85546875" style="159" bestFit="1" customWidth="1"/>
    <col min="8708" max="8708" width="8.5703125" style="159" bestFit="1" customWidth="1"/>
    <col min="8709" max="8709" width="10.85546875" style="159" bestFit="1" customWidth="1"/>
    <col min="8710" max="8712" width="12.7109375" style="159" customWidth="1"/>
    <col min="8713" max="8714" width="9.140625" style="159"/>
    <col min="8715" max="8715" width="9.7109375" style="159" customWidth="1"/>
    <col min="8716" max="8961" width="9.140625" style="159"/>
    <col min="8962" max="8962" width="7.140625" style="159" bestFit="1" customWidth="1"/>
    <col min="8963" max="8963" width="17.85546875" style="159" bestFit="1" customWidth="1"/>
    <col min="8964" max="8964" width="8.5703125" style="159" bestFit="1" customWidth="1"/>
    <col min="8965" max="8965" width="10.85546875" style="159" bestFit="1" customWidth="1"/>
    <col min="8966" max="8968" width="12.7109375" style="159" customWidth="1"/>
    <col min="8969" max="8970" width="9.140625" style="159"/>
    <col min="8971" max="8971" width="9.7109375" style="159" customWidth="1"/>
    <col min="8972" max="9217" width="9.140625" style="159"/>
    <col min="9218" max="9218" width="7.140625" style="159" bestFit="1" customWidth="1"/>
    <col min="9219" max="9219" width="17.85546875" style="159" bestFit="1" customWidth="1"/>
    <col min="9220" max="9220" width="8.5703125" style="159" bestFit="1" customWidth="1"/>
    <col min="9221" max="9221" width="10.85546875" style="159" bestFit="1" customWidth="1"/>
    <col min="9222" max="9224" width="12.7109375" style="159" customWidth="1"/>
    <col min="9225" max="9226" width="9.140625" style="159"/>
    <col min="9227" max="9227" width="9.7109375" style="159" customWidth="1"/>
    <col min="9228" max="9473" width="9.140625" style="159"/>
    <col min="9474" max="9474" width="7.140625" style="159" bestFit="1" customWidth="1"/>
    <col min="9475" max="9475" width="17.85546875" style="159" bestFit="1" customWidth="1"/>
    <col min="9476" max="9476" width="8.5703125" style="159" bestFit="1" customWidth="1"/>
    <col min="9477" max="9477" width="10.85546875" style="159" bestFit="1" customWidth="1"/>
    <col min="9478" max="9480" width="12.7109375" style="159" customWidth="1"/>
    <col min="9481" max="9482" width="9.140625" style="159"/>
    <col min="9483" max="9483" width="9.7109375" style="159" customWidth="1"/>
    <col min="9484" max="9729" width="9.140625" style="159"/>
    <col min="9730" max="9730" width="7.140625" style="159" bestFit="1" customWidth="1"/>
    <col min="9731" max="9731" width="17.85546875" style="159" bestFit="1" customWidth="1"/>
    <col min="9732" max="9732" width="8.5703125" style="159" bestFit="1" customWidth="1"/>
    <col min="9733" max="9733" width="10.85546875" style="159" bestFit="1" customWidth="1"/>
    <col min="9734" max="9736" width="12.7109375" style="159" customWidth="1"/>
    <col min="9737" max="9738" width="9.140625" style="159"/>
    <col min="9739" max="9739" width="9.7109375" style="159" customWidth="1"/>
    <col min="9740" max="9985" width="9.140625" style="159"/>
    <col min="9986" max="9986" width="7.140625" style="159" bestFit="1" customWidth="1"/>
    <col min="9987" max="9987" width="17.85546875" style="159" bestFit="1" customWidth="1"/>
    <col min="9988" max="9988" width="8.5703125" style="159" bestFit="1" customWidth="1"/>
    <col min="9989" max="9989" width="10.85546875" style="159" bestFit="1" customWidth="1"/>
    <col min="9990" max="9992" width="12.7109375" style="159" customWidth="1"/>
    <col min="9993" max="9994" width="9.140625" style="159"/>
    <col min="9995" max="9995" width="9.7109375" style="159" customWidth="1"/>
    <col min="9996" max="10241" width="9.140625" style="159"/>
    <col min="10242" max="10242" width="7.140625" style="159" bestFit="1" customWidth="1"/>
    <col min="10243" max="10243" width="17.85546875" style="159" bestFit="1" customWidth="1"/>
    <col min="10244" max="10244" width="8.5703125" style="159" bestFit="1" customWidth="1"/>
    <col min="10245" max="10245" width="10.85546875" style="159" bestFit="1" customWidth="1"/>
    <col min="10246" max="10248" width="12.7109375" style="159" customWidth="1"/>
    <col min="10249" max="10250" width="9.140625" style="159"/>
    <col min="10251" max="10251" width="9.7109375" style="159" customWidth="1"/>
    <col min="10252" max="10497" width="9.140625" style="159"/>
    <col min="10498" max="10498" width="7.140625" style="159" bestFit="1" customWidth="1"/>
    <col min="10499" max="10499" width="17.85546875" style="159" bestFit="1" customWidth="1"/>
    <col min="10500" max="10500" width="8.5703125" style="159" bestFit="1" customWidth="1"/>
    <col min="10501" max="10501" width="10.85546875" style="159" bestFit="1" customWidth="1"/>
    <col min="10502" max="10504" width="12.7109375" style="159" customWidth="1"/>
    <col min="10505" max="10506" width="9.140625" style="159"/>
    <col min="10507" max="10507" width="9.7109375" style="159" customWidth="1"/>
    <col min="10508" max="10753" width="9.140625" style="159"/>
    <col min="10754" max="10754" width="7.140625" style="159" bestFit="1" customWidth="1"/>
    <col min="10755" max="10755" width="17.85546875" style="159" bestFit="1" customWidth="1"/>
    <col min="10756" max="10756" width="8.5703125" style="159" bestFit="1" customWidth="1"/>
    <col min="10757" max="10757" width="10.85546875" style="159" bestFit="1" customWidth="1"/>
    <col min="10758" max="10760" width="12.7109375" style="159" customWidth="1"/>
    <col min="10761" max="10762" width="9.140625" style="159"/>
    <col min="10763" max="10763" width="9.7109375" style="159" customWidth="1"/>
    <col min="10764" max="11009" width="9.140625" style="159"/>
    <col min="11010" max="11010" width="7.140625" style="159" bestFit="1" customWidth="1"/>
    <col min="11011" max="11011" width="17.85546875" style="159" bestFit="1" customWidth="1"/>
    <col min="11012" max="11012" width="8.5703125" style="159" bestFit="1" customWidth="1"/>
    <col min="11013" max="11013" width="10.85546875" style="159" bestFit="1" customWidth="1"/>
    <col min="11014" max="11016" width="12.7109375" style="159" customWidth="1"/>
    <col min="11017" max="11018" width="9.140625" style="159"/>
    <col min="11019" max="11019" width="9.7109375" style="159" customWidth="1"/>
    <col min="11020" max="11265" width="9.140625" style="159"/>
    <col min="11266" max="11266" width="7.140625" style="159" bestFit="1" customWidth="1"/>
    <col min="11267" max="11267" width="17.85546875" style="159" bestFit="1" customWidth="1"/>
    <col min="11268" max="11268" width="8.5703125" style="159" bestFit="1" customWidth="1"/>
    <col min="11269" max="11269" width="10.85546875" style="159" bestFit="1" customWidth="1"/>
    <col min="11270" max="11272" width="12.7109375" style="159" customWidth="1"/>
    <col min="11273" max="11274" width="9.140625" style="159"/>
    <col min="11275" max="11275" width="9.7109375" style="159" customWidth="1"/>
    <col min="11276" max="11521" width="9.140625" style="159"/>
    <col min="11522" max="11522" width="7.140625" style="159" bestFit="1" customWidth="1"/>
    <col min="11523" max="11523" width="17.85546875" style="159" bestFit="1" customWidth="1"/>
    <col min="11524" max="11524" width="8.5703125" style="159" bestFit="1" customWidth="1"/>
    <col min="11525" max="11525" width="10.85546875" style="159" bestFit="1" customWidth="1"/>
    <col min="11526" max="11528" width="12.7109375" style="159" customWidth="1"/>
    <col min="11529" max="11530" width="9.140625" style="159"/>
    <col min="11531" max="11531" width="9.7109375" style="159" customWidth="1"/>
    <col min="11532" max="11777" width="9.140625" style="159"/>
    <col min="11778" max="11778" width="7.140625" style="159" bestFit="1" customWidth="1"/>
    <col min="11779" max="11779" width="17.85546875" style="159" bestFit="1" customWidth="1"/>
    <col min="11780" max="11780" width="8.5703125" style="159" bestFit="1" customWidth="1"/>
    <col min="11781" max="11781" width="10.85546875" style="159" bestFit="1" customWidth="1"/>
    <col min="11782" max="11784" width="12.7109375" style="159" customWidth="1"/>
    <col min="11785" max="11786" width="9.140625" style="159"/>
    <col min="11787" max="11787" width="9.7109375" style="159" customWidth="1"/>
    <col min="11788" max="12033" width="9.140625" style="159"/>
    <col min="12034" max="12034" width="7.140625" style="159" bestFit="1" customWidth="1"/>
    <col min="12035" max="12035" width="17.85546875" style="159" bestFit="1" customWidth="1"/>
    <col min="12036" max="12036" width="8.5703125" style="159" bestFit="1" customWidth="1"/>
    <col min="12037" max="12037" width="10.85546875" style="159" bestFit="1" customWidth="1"/>
    <col min="12038" max="12040" width="12.7109375" style="159" customWidth="1"/>
    <col min="12041" max="12042" width="9.140625" style="159"/>
    <col min="12043" max="12043" width="9.7109375" style="159" customWidth="1"/>
    <col min="12044" max="12289" width="9.140625" style="159"/>
    <col min="12290" max="12290" width="7.140625" style="159" bestFit="1" customWidth="1"/>
    <col min="12291" max="12291" width="17.85546875" style="159" bestFit="1" customWidth="1"/>
    <col min="12292" max="12292" width="8.5703125" style="159" bestFit="1" customWidth="1"/>
    <col min="12293" max="12293" width="10.85546875" style="159" bestFit="1" customWidth="1"/>
    <col min="12294" max="12296" width="12.7109375" style="159" customWidth="1"/>
    <col min="12297" max="12298" width="9.140625" style="159"/>
    <col min="12299" max="12299" width="9.7109375" style="159" customWidth="1"/>
    <col min="12300" max="12545" width="9.140625" style="159"/>
    <col min="12546" max="12546" width="7.140625" style="159" bestFit="1" customWidth="1"/>
    <col min="12547" max="12547" width="17.85546875" style="159" bestFit="1" customWidth="1"/>
    <col min="12548" max="12548" width="8.5703125" style="159" bestFit="1" customWidth="1"/>
    <col min="12549" max="12549" width="10.85546875" style="159" bestFit="1" customWidth="1"/>
    <col min="12550" max="12552" width="12.7109375" style="159" customWidth="1"/>
    <col min="12553" max="12554" width="9.140625" style="159"/>
    <col min="12555" max="12555" width="9.7109375" style="159" customWidth="1"/>
    <col min="12556" max="12801" width="9.140625" style="159"/>
    <col min="12802" max="12802" width="7.140625" style="159" bestFit="1" customWidth="1"/>
    <col min="12803" max="12803" width="17.85546875" style="159" bestFit="1" customWidth="1"/>
    <col min="12804" max="12804" width="8.5703125" style="159" bestFit="1" customWidth="1"/>
    <col min="12805" max="12805" width="10.85546875" style="159" bestFit="1" customWidth="1"/>
    <col min="12806" max="12808" width="12.7109375" style="159" customWidth="1"/>
    <col min="12809" max="12810" width="9.140625" style="159"/>
    <col min="12811" max="12811" width="9.7109375" style="159" customWidth="1"/>
    <col min="12812" max="13057" width="9.140625" style="159"/>
    <col min="13058" max="13058" width="7.140625" style="159" bestFit="1" customWidth="1"/>
    <col min="13059" max="13059" width="17.85546875" style="159" bestFit="1" customWidth="1"/>
    <col min="13060" max="13060" width="8.5703125" style="159" bestFit="1" customWidth="1"/>
    <col min="13061" max="13061" width="10.85546875" style="159" bestFit="1" customWidth="1"/>
    <col min="13062" max="13064" width="12.7109375" style="159" customWidth="1"/>
    <col min="13065" max="13066" width="9.140625" style="159"/>
    <col min="13067" max="13067" width="9.7109375" style="159" customWidth="1"/>
    <col min="13068" max="13313" width="9.140625" style="159"/>
    <col min="13314" max="13314" width="7.140625" style="159" bestFit="1" customWidth="1"/>
    <col min="13315" max="13315" width="17.85546875" style="159" bestFit="1" customWidth="1"/>
    <col min="13316" max="13316" width="8.5703125" style="159" bestFit="1" customWidth="1"/>
    <col min="13317" max="13317" width="10.85546875" style="159" bestFit="1" customWidth="1"/>
    <col min="13318" max="13320" width="12.7109375" style="159" customWidth="1"/>
    <col min="13321" max="13322" width="9.140625" style="159"/>
    <col min="13323" max="13323" width="9.7109375" style="159" customWidth="1"/>
    <col min="13324" max="13569" width="9.140625" style="159"/>
    <col min="13570" max="13570" width="7.140625" style="159" bestFit="1" customWidth="1"/>
    <col min="13571" max="13571" width="17.85546875" style="159" bestFit="1" customWidth="1"/>
    <col min="13572" max="13572" width="8.5703125" style="159" bestFit="1" customWidth="1"/>
    <col min="13573" max="13573" width="10.85546875" style="159" bestFit="1" customWidth="1"/>
    <col min="13574" max="13576" width="12.7109375" style="159" customWidth="1"/>
    <col min="13577" max="13578" width="9.140625" style="159"/>
    <col min="13579" max="13579" width="9.7109375" style="159" customWidth="1"/>
    <col min="13580" max="13825" width="9.140625" style="159"/>
    <col min="13826" max="13826" width="7.140625" style="159" bestFit="1" customWidth="1"/>
    <col min="13827" max="13827" width="17.85546875" style="159" bestFit="1" customWidth="1"/>
    <col min="13828" max="13828" width="8.5703125" style="159" bestFit="1" customWidth="1"/>
    <col min="13829" max="13829" width="10.85546875" style="159" bestFit="1" customWidth="1"/>
    <col min="13830" max="13832" width="12.7109375" style="159" customWidth="1"/>
    <col min="13833" max="13834" width="9.140625" style="159"/>
    <col min="13835" max="13835" width="9.7109375" style="159" customWidth="1"/>
    <col min="13836" max="14081" width="9.140625" style="159"/>
    <col min="14082" max="14082" width="7.140625" style="159" bestFit="1" customWidth="1"/>
    <col min="14083" max="14083" width="17.85546875" style="159" bestFit="1" customWidth="1"/>
    <col min="14084" max="14084" width="8.5703125" style="159" bestFit="1" customWidth="1"/>
    <col min="14085" max="14085" width="10.85546875" style="159" bestFit="1" customWidth="1"/>
    <col min="14086" max="14088" width="12.7109375" style="159" customWidth="1"/>
    <col min="14089" max="14090" width="9.140625" style="159"/>
    <col min="14091" max="14091" width="9.7109375" style="159" customWidth="1"/>
    <col min="14092" max="14337" width="9.140625" style="159"/>
    <col min="14338" max="14338" width="7.140625" style="159" bestFit="1" customWidth="1"/>
    <col min="14339" max="14339" width="17.85546875" style="159" bestFit="1" customWidth="1"/>
    <col min="14340" max="14340" width="8.5703125" style="159" bestFit="1" customWidth="1"/>
    <col min="14341" max="14341" width="10.85546875" style="159" bestFit="1" customWidth="1"/>
    <col min="14342" max="14344" width="12.7109375" style="159" customWidth="1"/>
    <col min="14345" max="14346" width="9.140625" style="159"/>
    <col min="14347" max="14347" width="9.7109375" style="159" customWidth="1"/>
    <col min="14348" max="14593" width="9.140625" style="159"/>
    <col min="14594" max="14594" width="7.140625" style="159" bestFit="1" customWidth="1"/>
    <col min="14595" max="14595" width="17.85546875" style="159" bestFit="1" customWidth="1"/>
    <col min="14596" max="14596" width="8.5703125" style="159" bestFit="1" customWidth="1"/>
    <col min="14597" max="14597" width="10.85546875" style="159" bestFit="1" customWidth="1"/>
    <col min="14598" max="14600" width="12.7109375" style="159" customWidth="1"/>
    <col min="14601" max="14602" width="9.140625" style="159"/>
    <col min="14603" max="14603" width="9.7109375" style="159" customWidth="1"/>
    <col min="14604" max="14849" width="9.140625" style="159"/>
    <col min="14850" max="14850" width="7.140625" style="159" bestFit="1" customWidth="1"/>
    <col min="14851" max="14851" width="17.85546875" style="159" bestFit="1" customWidth="1"/>
    <col min="14852" max="14852" width="8.5703125" style="159" bestFit="1" customWidth="1"/>
    <col min="14853" max="14853" width="10.85546875" style="159" bestFit="1" customWidth="1"/>
    <col min="14854" max="14856" width="12.7109375" style="159" customWidth="1"/>
    <col min="14857" max="14858" width="9.140625" style="159"/>
    <col min="14859" max="14859" width="9.7109375" style="159" customWidth="1"/>
    <col min="14860" max="15105" width="9.140625" style="159"/>
    <col min="15106" max="15106" width="7.140625" style="159" bestFit="1" customWidth="1"/>
    <col min="15107" max="15107" width="17.85546875" style="159" bestFit="1" customWidth="1"/>
    <col min="15108" max="15108" width="8.5703125" style="159" bestFit="1" customWidth="1"/>
    <col min="15109" max="15109" width="10.85546875" style="159" bestFit="1" customWidth="1"/>
    <col min="15110" max="15112" width="12.7109375" style="159" customWidth="1"/>
    <col min="15113" max="15114" width="9.140625" style="159"/>
    <col min="15115" max="15115" width="9.7109375" style="159" customWidth="1"/>
    <col min="15116" max="15361" width="9.140625" style="159"/>
    <col min="15362" max="15362" width="7.140625" style="159" bestFit="1" customWidth="1"/>
    <col min="15363" max="15363" width="17.85546875" style="159" bestFit="1" customWidth="1"/>
    <col min="15364" max="15364" width="8.5703125" style="159" bestFit="1" customWidth="1"/>
    <col min="15365" max="15365" width="10.85546875" style="159" bestFit="1" customWidth="1"/>
    <col min="15366" max="15368" width="12.7109375" style="159" customWidth="1"/>
    <col min="15369" max="15370" width="9.140625" style="159"/>
    <col min="15371" max="15371" width="9.7109375" style="159" customWidth="1"/>
    <col min="15372" max="15617" width="9.140625" style="159"/>
    <col min="15618" max="15618" width="7.140625" style="159" bestFit="1" customWidth="1"/>
    <col min="15619" max="15619" width="17.85546875" style="159" bestFit="1" customWidth="1"/>
    <col min="15620" max="15620" width="8.5703125" style="159" bestFit="1" customWidth="1"/>
    <col min="15621" max="15621" width="10.85546875" style="159" bestFit="1" customWidth="1"/>
    <col min="15622" max="15624" width="12.7109375" style="159" customWidth="1"/>
    <col min="15625" max="15626" width="9.140625" style="159"/>
    <col min="15627" max="15627" width="9.7109375" style="159" customWidth="1"/>
    <col min="15628" max="15873" width="9.140625" style="159"/>
    <col min="15874" max="15874" width="7.140625" style="159" bestFit="1" customWidth="1"/>
    <col min="15875" max="15875" width="17.85546875" style="159" bestFit="1" customWidth="1"/>
    <col min="15876" max="15876" width="8.5703125" style="159" bestFit="1" customWidth="1"/>
    <col min="15877" max="15877" width="10.85546875" style="159" bestFit="1" customWidth="1"/>
    <col min="15878" max="15880" width="12.7109375" style="159" customWidth="1"/>
    <col min="15881" max="15882" width="9.140625" style="159"/>
    <col min="15883" max="15883" width="9.7109375" style="159" customWidth="1"/>
    <col min="15884" max="16129" width="9.140625" style="159"/>
    <col min="16130" max="16130" width="7.140625" style="159" bestFit="1" customWidth="1"/>
    <col min="16131" max="16131" width="17.85546875" style="159" bestFit="1" customWidth="1"/>
    <col min="16132" max="16132" width="8.5703125" style="159" bestFit="1" customWidth="1"/>
    <col min="16133" max="16133" width="10.85546875" style="159" bestFit="1" customWidth="1"/>
    <col min="16134" max="16136" width="12.7109375" style="159" customWidth="1"/>
    <col min="16137" max="16138" width="9.140625" style="159"/>
    <col min="16139" max="16139" width="9.7109375" style="159" customWidth="1"/>
    <col min="16140" max="16384" width="9.140625" style="159"/>
  </cols>
  <sheetData>
    <row r="2" spans="2:11" ht="18.75" x14ac:dyDescent="0.2">
      <c r="B2" s="215" t="s">
        <v>242</v>
      </c>
      <c r="C2" s="215"/>
      <c r="D2" s="215"/>
      <c r="E2" s="215"/>
      <c r="F2" s="215"/>
      <c r="G2" s="215"/>
      <c r="H2" s="215"/>
    </row>
    <row r="3" spans="2:11" ht="30" x14ac:dyDescent="0.2">
      <c r="B3" s="160" t="s">
        <v>243</v>
      </c>
      <c r="C3" s="157" t="s">
        <v>204</v>
      </c>
      <c r="D3" s="161" t="s">
        <v>244</v>
      </c>
      <c r="E3" s="161" t="s">
        <v>245</v>
      </c>
      <c r="F3" s="161" t="s">
        <v>246</v>
      </c>
      <c r="G3" s="161" t="s">
        <v>247</v>
      </c>
      <c r="H3" s="157" t="s">
        <v>248</v>
      </c>
    </row>
    <row r="4" spans="2:11" x14ac:dyDescent="0.2">
      <c r="B4" s="162">
        <v>1</v>
      </c>
      <c r="C4" s="162" t="s">
        <v>249</v>
      </c>
      <c r="D4" s="162" t="s">
        <v>250</v>
      </c>
      <c r="E4" s="162">
        <v>20</v>
      </c>
      <c r="F4" s="168">
        <v>2.5</v>
      </c>
      <c r="G4" s="163">
        <f>F4*60%+F4</f>
        <v>4</v>
      </c>
      <c r="H4" s="163">
        <f>(G4-F4)*E4</f>
        <v>30</v>
      </c>
      <c r="K4" s="164"/>
    </row>
    <row r="5" spans="2:11" x14ac:dyDescent="0.2">
      <c r="B5" s="162">
        <v>2</v>
      </c>
      <c r="C5" s="162" t="s">
        <v>251</v>
      </c>
      <c r="D5" s="162" t="s">
        <v>252</v>
      </c>
      <c r="E5" s="162">
        <v>15</v>
      </c>
      <c r="F5" s="168">
        <v>0.5</v>
      </c>
      <c r="G5" s="163">
        <f t="shared" ref="G5:G23" si="0">F5*60%+F5</f>
        <v>0.8</v>
      </c>
      <c r="H5" s="163">
        <f t="shared" ref="H5:H23" si="1">(G5-F5)*E5</f>
        <v>4.5000000000000009</v>
      </c>
    </row>
    <row r="6" spans="2:11" x14ac:dyDescent="0.2">
      <c r="B6" s="162">
        <v>3</v>
      </c>
      <c r="C6" s="162" t="s">
        <v>253</v>
      </c>
      <c r="D6" s="162" t="s">
        <v>252</v>
      </c>
      <c r="E6" s="162">
        <v>43</v>
      </c>
      <c r="F6" s="168">
        <v>0.2</v>
      </c>
      <c r="G6" s="163">
        <f t="shared" si="0"/>
        <v>0.32</v>
      </c>
      <c r="H6" s="163">
        <f t="shared" si="1"/>
        <v>5.16</v>
      </c>
    </row>
    <row r="7" spans="2:11" x14ac:dyDescent="0.2">
      <c r="B7" s="162">
        <v>4</v>
      </c>
      <c r="C7" s="162" t="s">
        <v>254</v>
      </c>
      <c r="D7" s="162" t="s">
        <v>252</v>
      </c>
      <c r="E7" s="162">
        <v>18</v>
      </c>
      <c r="F7" s="168">
        <v>1.6</v>
      </c>
      <c r="G7" s="163">
        <f t="shared" si="0"/>
        <v>2.56</v>
      </c>
      <c r="H7" s="163">
        <f t="shared" si="1"/>
        <v>17.28</v>
      </c>
    </row>
    <row r="8" spans="2:11" x14ac:dyDescent="0.2">
      <c r="B8" s="162">
        <v>5</v>
      </c>
      <c r="C8" s="162" t="s">
        <v>255</v>
      </c>
      <c r="D8" s="162" t="s">
        <v>252</v>
      </c>
      <c r="E8" s="162">
        <v>35</v>
      </c>
      <c r="F8" s="168">
        <v>2</v>
      </c>
      <c r="G8" s="163">
        <f t="shared" si="0"/>
        <v>3.2</v>
      </c>
      <c r="H8" s="163">
        <f t="shared" si="1"/>
        <v>42.000000000000007</v>
      </c>
    </row>
    <row r="9" spans="2:11" x14ac:dyDescent="0.2">
      <c r="B9" s="162">
        <v>6</v>
      </c>
      <c r="C9" s="162" t="s">
        <v>256</v>
      </c>
      <c r="D9" s="162" t="s">
        <v>252</v>
      </c>
      <c r="E9" s="162">
        <v>26</v>
      </c>
      <c r="F9" s="168">
        <v>0.3</v>
      </c>
      <c r="G9" s="163">
        <f t="shared" si="0"/>
        <v>0.48</v>
      </c>
      <c r="H9" s="163">
        <f t="shared" si="1"/>
        <v>4.68</v>
      </c>
    </row>
    <row r="10" spans="2:11" x14ac:dyDescent="0.2">
      <c r="B10" s="162">
        <v>7</v>
      </c>
      <c r="C10" s="162" t="s">
        <v>257</v>
      </c>
      <c r="D10" s="162" t="s">
        <v>250</v>
      </c>
      <c r="E10" s="162">
        <v>17</v>
      </c>
      <c r="F10" s="168">
        <v>1.1000000000000001</v>
      </c>
      <c r="G10" s="163">
        <f t="shared" si="0"/>
        <v>1.7600000000000002</v>
      </c>
      <c r="H10" s="163">
        <f t="shared" si="1"/>
        <v>11.220000000000002</v>
      </c>
    </row>
    <row r="11" spans="2:11" x14ac:dyDescent="0.2">
      <c r="B11" s="162">
        <v>8</v>
      </c>
      <c r="C11" s="165" t="s">
        <v>258</v>
      </c>
      <c r="D11" s="162" t="s">
        <v>250</v>
      </c>
      <c r="E11" s="162">
        <v>10</v>
      </c>
      <c r="F11" s="168">
        <v>1.4</v>
      </c>
      <c r="G11" s="163">
        <f t="shared" si="0"/>
        <v>2.2399999999999998</v>
      </c>
      <c r="H11" s="163">
        <f t="shared" si="1"/>
        <v>8.3999999999999986</v>
      </c>
    </row>
    <row r="12" spans="2:11" x14ac:dyDescent="0.2">
      <c r="B12" s="162">
        <v>9</v>
      </c>
      <c r="C12" s="165" t="s">
        <v>259</v>
      </c>
      <c r="D12" s="162" t="s">
        <v>250</v>
      </c>
      <c r="E12" s="162">
        <v>9</v>
      </c>
      <c r="F12" s="168">
        <v>4.3</v>
      </c>
      <c r="G12" s="163">
        <f t="shared" si="0"/>
        <v>6.879999999999999</v>
      </c>
      <c r="H12" s="163">
        <f t="shared" si="1"/>
        <v>23.219999999999992</v>
      </c>
    </row>
    <row r="13" spans="2:11" x14ac:dyDescent="0.2">
      <c r="B13" s="162">
        <v>10</v>
      </c>
      <c r="C13" s="165" t="s">
        <v>260</v>
      </c>
      <c r="D13" s="162" t="s">
        <v>252</v>
      </c>
      <c r="E13" s="162">
        <v>28</v>
      </c>
      <c r="F13" s="168">
        <v>2.5</v>
      </c>
      <c r="G13" s="163">
        <f t="shared" si="0"/>
        <v>4</v>
      </c>
      <c r="H13" s="163">
        <f t="shared" si="1"/>
        <v>42</v>
      </c>
    </row>
    <row r="14" spans="2:11" x14ac:dyDescent="0.2">
      <c r="B14" s="162">
        <v>11</v>
      </c>
      <c r="C14" s="165" t="s">
        <v>261</v>
      </c>
      <c r="D14" s="162" t="s">
        <v>252</v>
      </c>
      <c r="E14" s="162">
        <v>49</v>
      </c>
      <c r="F14" s="168">
        <v>0.9</v>
      </c>
      <c r="G14" s="163">
        <f t="shared" si="0"/>
        <v>1.44</v>
      </c>
      <c r="H14" s="163">
        <f t="shared" si="1"/>
        <v>26.459999999999997</v>
      </c>
    </row>
    <row r="15" spans="2:11" x14ac:dyDescent="0.2">
      <c r="B15" s="162">
        <v>12</v>
      </c>
      <c r="C15" s="165" t="s">
        <v>262</v>
      </c>
      <c r="D15" s="162" t="s">
        <v>252</v>
      </c>
      <c r="E15" s="162">
        <v>34</v>
      </c>
      <c r="F15" s="168">
        <v>1.2</v>
      </c>
      <c r="G15" s="163">
        <f t="shared" si="0"/>
        <v>1.92</v>
      </c>
      <c r="H15" s="163">
        <f t="shared" si="1"/>
        <v>24.48</v>
      </c>
    </row>
    <row r="16" spans="2:11" x14ac:dyDescent="0.2">
      <c r="B16" s="162">
        <v>13</v>
      </c>
      <c r="C16" s="165" t="s">
        <v>263</v>
      </c>
      <c r="D16" s="162" t="s">
        <v>252</v>
      </c>
      <c r="E16" s="162">
        <v>21</v>
      </c>
      <c r="F16" s="168">
        <v>2.4</v>
      </c>
      <c r="G16" s="163">
        <f t="shared" si="0"/>
        <v>3.84</v>
      </c>
      <c r="H16" s="163">
        <f t="shared" si="1"/>
        <v>30.24</v>
      </c>
    </row>
    <row r="17" spans="2:11" x14ac:dyDescent="0.2">
      <c r="B17" s="162">
        <v>14</v>
      </c>
      <c r="C17" s="165" t="s">
        <v>264</v>
      </c>
      <c r="D17" s="162" t="s">
        <v>252</v>
      </c>
      <c r="E17" s="162">
        <v>10</v>
      </c>
      <c r="F17" s="168">
        <v>6.7</v>
      </c>
      <c r="G17" s="163">
        <f t="shared" si="0"/>
        <v>10.719999999999999</v>
      </c>
      <c r="H17" s="163">
        <f t="shared" si="1"/>
        <v>40.199999999999989</v>
      </c>
    </row>
    <row r="18" spans="2:11" x14ac:dyDescent="0.2">
      <c r="B18" s="162">
        <v>15</v>
      </c>
      <c r="C18" s="165" t="s">
        <v>265</v>
      </c>
      <c r="D18" s="162" t="s">
        <v>252</v>
      </c>
      <c r="E18" s="162">
        <v>9</v>
      </c>
      <c r="F18" s="168">
        <v>1.35</v>
      </c>
      <c r="G18" s="163">
        <f t="shared" si="0"/>
        <v>2.16</v>
      </c>
      <c r="H18" s="163">
        <f t="shared" si="1"/>
        <v>7.2900000000000009</v>
      </c>
    </row>
    <row r="19" spans="2:11" x14ac:dyDescent="0.2">
      <c r="B19" s="162">
        <v>16</v>
      </c>
      <c r="C19" s="165" t="s">
        <v>266</v>
      </c>
      <c r="D19" s="162" t="s">
        <v>252</v>
      </c>
      <c r="E19" s="162">
        <v>25</v>
      </c>
      <c r="F19" s="168">
        <v>1</v>
      </c>
      <c r="G19" s="163">
        <f t="shared" si="0"/>
        <v>1.6</v>
      </c>
      <c r="H19" s="163">
        <f t="shared" si="1"/>
        <v>15.000000000000002</v>
      </c>
    </row>
    <row r="20" spans="2:11" x14ac:dyDescent="0.2">
      <c r="B20" s="162">
        <v>17</v>
      </c>
      <c r="C20" s="165" t="s">
        <v>267</v>
      </c>
      <c r="D20" s="165" t="s">
        <v>252</v>
      </c>
      <c r="E20" s="165">
        <v>19</v>
      </c>
      <c r="F20" s="168">
        <v>2.9</v>
      </c>
      <c r="G20" s="163">
        <f t="shared" si="0"/>
        <v>4.6399999999999997</v>
      </c>
      <c r="H20" s="163">
        <f t="shared" si="1"/>
        <v>33.059999999999995</v>
      </c>
    </row>
    <row r="21" spans="2:11" x14ac:dyDescent="0.2">
      <c r="B21" s="162">
        <v>18</v>
      </c>
      <c r="C21" s="165" t="s">
        <v>268</v>
      </c>
      <c r="D21" s="165" t="s">
        <v>250</v>
      </c>
      <c r="E21" s="165">
        <v>12</v>
      </c>
      <c r="F21" s="168">
        <v>3.99</v>
      </c>
      <c r="G21" s="163">
        <f t="shared" si="0"/>
        <v>6.3840000000000003</v>
      </c>
      <c r="H21" s="163">
        <f t="shared" si="1"/>
        <v>28.728000000000002</v>
      </c>
    </row>
    <row r="22" spans="2:11" x14ac:dyDescent="0.2">
      <c r="B22" s="162">
        <v>19</v>
      </c>
      <c r="C22" s="165" t="s">
        <v>269</v>
      </c>
      <c r="D22" s="165" t="s">
        <v>252</v>
      </c>
      <c r="E22" s="165">
        <v>45</v>
      </c>
      <c r="F22" s="168">
        <v>0.5</v>
      </c>
      <c r="G22" s="163">
        <f t="shared" si="0"/>
        <v>0.8</v>
      </c>
      <c r="H22" s="163">
        <f t="shared" si="1"/>
        <v>13.500000000000002</v>
      </c>
    </row>
    <row r="23" spans="2:11" x14ac:dyDescent="0.2">
      <c r="B23" s="162">
        <v>20</v>
      </c>
      <c r="C23" s="165" t="s">
        <v>270</v>
      </c>
      <c r="D23" s="165" t="s">
        <v>252</v>
      </c>
      <c r="E23" s="165">
        <v>15</v>
      </c>
      <c r="F23" s="168">
        <v>3.2</v>
      </c>
      <c r="G23" s="163">
        <f t="shared" si="0"/>
        <v>5.12</v>
      </c>
      <c r="H23" s="163">
        <f t="shared" si="1"/>
        <v>28.799999999999997</v>
      </c>
    </row>
    <row r="24" spans="2:11" x14ac:dyDescent="0.2">
      <c r="B24" s="166"/>
      <c r="C24" s="166"/>
      <c r="D24" s="166"/>
      <c r="E24" s="166"/>
      <c r="F24" s="166"/>
      <c r="G24" s="166"/>
      <c r="H24" s="166"/>
    </row>
    <row r="25" spans="2:11" x14ac:dyDescent="0.2">
      <c r="B25" s="166"/>
      <c r="C25" s="166"/>
      <c r="D25" s="166"/>
      <c r="E25" s="167" t="s">
        <v>45</v>
      </c>
      <c r="F25" s="163">
        <f>SUM(F4:F23)</f>
        <v>40.540000000000006</v>
      </c>
      <c r="G25" s="163">
        <f t="shared" ref="G25:H25" si="2">SUM(G4:G23)</f>
        <v>64.86399999999999</v>
      </c>
      <c r="H25" s="163">
        <f t="shared" si="2"/>
        <v>436.21800000000002</v>
      </c>
    </row>
    <row r="26" spans="2:11" x14ac:dyDescent="0.2">
      <c r="B26" s="166"/>
      <c r="C26" s="166"/>
      <c r="D26" s="166"/>
      <c r="E26" s="167" t="s">
        <v>271</v>
      </c>
      <c r="F26" s="163">
        <f>AVERAGE(F4:F23)</f>
        <v>2.0270000000000001</v>
      </c>
      <c r="G26" s="163">
        <f t="shared" ref="G26:H26" si="3">AVERAGE(G4:G23)</f>
        <v>3.2431999999999994</v>
      </c>
      <c r="H26" s="163">
        <f t="shared" si="3"/>
        <v>21.8109</v>
      </c>
    </row>
    <row r="27" spans="2:11" x14ac:dyDescent="0.2">
      <c r="B27" s="166"/>
      <c r="C27" s="166"/>
      <c r="D27" s="166"/>
      <c r="E27" s="167" t="s">
        <v>272</v>
      </c>
      <c r="F27" s="163">
        <f>LARGE(F4:F23,1)</f>
        <v>6.7</v>
      </c>
      <c r="G27" s="163">
        <f t="shared" ref="G27:H27" si="4">LARGE(G4:G23,1)</f>
        <v>10.719999999999999</v>
      </c>
      <c r="H27" s="163">
        <f t="shared" si="4"/>
        <v>42.000000000000007</v>
      </c>
    </row>
    <row r="28" spans="2:11" x14ac:dyDescent="0.2">
      <c r="B28" s="166"/>
      <c r="C28" s="166"/>
      <c r="D28" s="166"/>
      <c r="E28" s="167" t="s">
        <v>273</v>
      </c>
      <c r="F28" s="163">
        <f>SMALL(F4:F23,1)</f>
        <v>0.2</v>
      </c>
      <c r="G28" s="163">
        <f t="shared" ref="G28:H28" si="5">SMALL(G4:G23,1)</f>
        <v>0.32</v>
      </c>
      <c r="H28" s="163">
        <f t="shared" si="5"/>
        <v>4.5000000000000009</v>
      </c>
    </row>
    <row r="30" spans="2:11" ht="15" x14ac:dyDescent="0.25">
      <c r="B30" s="216" t="s">
        <v>274</v>
      </c>
      <c r="C30" s="217"/>
      <c r="D30" s="217"/>
      <c r="E30" s="217"/>
      <c r="F30" s="217"/>
      <c r="G30" s="217"/>
      <c r="H30" s="218"/>
      <c r="I30" s="35"/>
      <c r="J30" s="35"/>
      <c r="K30" s="35"/>
    </row>
    <row r="31" spans="2:11" ht="15" x14ac:dyDescent="0.25">
      <c r="B31" s="219" t="s">
        <v>275</v>
      </c>
      <c r="C31" s="220"/>
      <c r="D31" s="220"/>
      <c r="E31" s="220"/>
      <c r="F31" s="220"/>
      <c r="G31" s="220"/>
      <c r="H31" s="221"/>
      <c r="I31" s="35"/>
      <c r="J31" s="35"/>
      <c r="K31" s="35"/>
    </row>
    <row r="32" spans="2:11" ht="15" x14ac:dyDescent="0.25">
      <c r="B32" s="222" t="s">
        <v>276</v>
      </c>
      <c r="C32" s="223"/>
      <c r="D32" s="223"/>
      <c r="E32" s="223"/>
      <c r="F32" s="223"/>
      <c r="G32" s="223"/>
      <c r="H32" s="224"/>
      <c r="I32" s="35"/>
      <c r="J32" s="35"/>
      <c r="K32" s="35"/>
    </row>
  </sheetData>
  <mergeCells count="4">
    <mergeCell ref="B2:H2"/>
    <mergeCell ref="B30:H30"/>
    <mergeCell ref="B31:H31"/>
    <mergeCell ref="B32:H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H16"/>
  <sheetViews>
    <sheetView showGridLines="0" zoomScaleNormal="100" workbookViewId="0">
      <selection activeCell="H12" sqref="H12"/>
    </sheetView>
  </sheetViews>
  <sheetFormatPr defaultColWidth="9.140625" defaultRowHeight="15" customHeight="1" x14ac:dyDescent="0.25"/>
  <cols>
    <col min="1" max="1" width="3.5703125" customWidth="1"/>
    <col min="2" max="2" width="8.5703125" bestFit="1" customWidth="1"/>
    <col min="3" max="3" width="6" bestFit="1" customWidth="1"/>
    <col min="4" max="4" width="21.140625" bestFit="1" customWidth="1"/>
    <col min="5" max="5" width="3.42578125" customWidth="1"/>
    <col min="6" max="6" width="21.140625" bestFit="1" customWidth="1"/>
    <col min="7" max="7" width="25.7109375" customWidth="1"/>
    <col min="8" max="8" width="42" customWidth="1"/>
  </cols>
  <sheetData>
    <row r="2" spans="2:8" ht="15.75" x14ac:dyDescent="0.25">
      <c r="B2" s="182" t="s">
        <v>14</v>
      </c>
      <c r="C2" s="182"/>
      <c r="D2" s="182"/>
    </row>
    <row r="3" spans="2:8" ht="5.0999999999999996" customHeight="1" x14ac:dyDescent="0.25"/>
    <row r="4" spans="2:8" x14ac:dyDescent="0.25">
      <c r="B4" s="138" t="s">
        <v>134</v>
      </c>
      <c r="C4" s="138" t="s">
        <v>22</v>
      </c>
      <c r="D4" s="138" t="s">
        <v>23</v>
      </c>
      <c r="F4" s="138" t="s">
        <v>20</v>
      </c>
      <c r="G4" s="138" t="s">
        <v>21</v>
      </c>
      <c r="H4" s="15"/>
    </row>
    <row r="5" spans="2:8" x14ac:dyDescent="0.25">
      <c r="B5" s="62" t="s">
        <v>37</v>
      </c>
      <c r="C5" s="63">
        <v>18</v>
      </c>
      <c r="D5" s="139" t="s">
        <v>24</v>
      </c>
      <c r="F5" s="56" t="s">
        <v>24</v>
      </c>
      <c r="G5" s="144">
        <f>COUNTIF(D5:D16,F5)</f>
        <v>7</v>
      </c>
      <c r="H5" s="15"/>
    </row>
    <row r="6" spans="2:8" x14ac:dyDescent="0.25">
      <c r="B6" s="62" t="s">
        <v>145</v>
      </c>
      <c r="C6" s="63">
        <v>22</v>
      </c>
      <c r="D6" s="139" t="s">
        <v>25</v>
      </c>
      <c r="F6" s="56" t="s">
        <v>25</v>
      </c>
      <c r="G6" s="144">
        <f>COUNTIF(D6:D17,F6)</f>
        <v>5</v>
      </c>
    </row>
    <row r="7" spans="2:8" x14ac:dyDescent="0.25">
      <c r="B7" s="62" t="s">
        <v>149</v>
      </c>
      <c r="C7" s="63">
        <v>18</v>
      </c>
      <c r="D7" s="139" t="s">
        <v>24</v>
      </c>
      <c r="F7" s="183"/>
      <c r="G7" s="183"/>
    </row>
    <row r="8" spans="2:8" x14ac:dyDescent="0.25">
      <c r="B8" s="62" t="s">
        <v>147</v>
      </c>
      <c r="C8" s="63">
        <v>22</v>
      </c>
      <c r="D8" s="139" t="s">
        <v>25</v>
      </c>
    </row>
    <row r="9" spans="2:8" x14ac:dyDescent="0.25">
      <c r="B9" s="62" t="s">
        <v>146</v>
      </c>
      <c r="C9" s="63">
        <v>19</v>
      </c>
      <c r="D9" s="139" t="s">
        <v>24</v>
      </c>
    </row>
    <row r="10" spans="2:8" x14ac:dyDescent="0.25">
      <c r="B10" s="62" t="s">
        <v>143</v>
      </c>
      <c r="C10" s="63">
        <v>17</v>
      </c>
      <c r="D10" s="139" t="s">
        <v>25</v>
      </c>
    </row>
    <row r="11" spans="2:8" x14ac:dyDescent="0.25">
      <c r="B11" s="62" t="s">
        <v>142</v>
      </c>
      <c r="C11" s="63">
        <v>21</v>
      </c>
      <c r="D11" s="139" t="s">
        <v>24</v>
      </c>
    </row>
    <row r="12" spans="2:8" x14ac:dyDescent="0.25">
      <c r="B12" s="62" t="s">
        <v>154</v>
      </c>
      <c r="C12" s="63">
        <v>16</v>
      </c>
      <c r="D12" s="139" t="s">
        <v>25</v>
      </c>
    </row>
    <row r="13" spans="2:8" x14ac:dyDescent="0.25">
      <c r="B13" s="62" t="s">
        <v>155</v>
      </c>
      <c r="C13" s="63">
        <v>20</v>
      </c>
      <c r="D13" s="139" t="s">
        <v>24</v>
      </c>
    </row>
    <row r="14" spans="2:8" x14ac:dyDescent="0.25">
      <c r="B14" s="62" t="s">
        <v>144</v>
      </c>
      <c r="C14" s="63">
        <v>18</v>
      </c>
      <c r="D14" s="139" t="s">
        <v>25</v>
      </c>
    </row>
    <row r="15" spans="2:8" x14ac:dyDescent="0.25">
      <c r="B15" s="62" t="s">
        <v>141</v>
      </c>
      <c r="C15" s="63">
        <v>15</v>
      </c>
      <c r="D15" s="139" t="s">
        <v>24</v>
      </c>
    </row>
    <row r="16" spans="2:8" x14ac:dyDescent="0.25">
      <c r="B16" s="62" t="s">
        <v>116</v>
      </c>
      <c r="C16" s="63">
        <v>14</v>
      </c>
      <c r="D16" s="139" t="s">
        <v>24</v>
      </c>
    </row>
  </sheetData>
  <sortState xmlns:xlrd2="http://schemas.microsoft.com/office/spreadsheetml/2017/richdata2" ref="B5:D16">
    <sortCondition ref="B5"/>
  </sortState>
  <mergeCells count="2">
    <mergeCell ref="B2:D2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G20"/>
  <sheetViews>
    <sheetView showGridLines="0" topLeftCell="A4" zoomScaleNormal="100" workbookViewId="0">
      <selection activeCell="F15" sqref="F15"/>
    </sheetView>
  </sheetViews>
  <sheetFormatPr defaultColWidth="9.140625" defaultRowHeight="15" x14ac:dyDescent="0.25"/>
  <cols>
    <col min="1" max="1" width="3.28515625" customWidth="1"/>
    <col min="2" max="2" width="9.85546875" bestFit="1" customWidth="1"/>
    <col min="3" max="3" width="13.28515625" bestFit="1" customWidth="1"/>
    <col min="4" max="4" width="14.7109375" bestFit="1" customWidth="1"/>
    <col min="5" max="5" width="16.7109375" bestFit="1" customWidth="1"/>
    <col min="6" max="6" width="25.7109375" customWidth="1"/>
    <col min="7" max="7" width="18.42578125" customWidth="1"/>
    <col min="8" max="8" width="36.5703125" customWidth="1"/>
    <col min="9" max="10" width="9.140625" customWidth="1"/>
  </cols>
  <sheetData>
    <row r="2" spans="2:7" ht="15.75" x14ac:dyDescent="0.25">
      <c r="B2" s="182" t="s">
        <v>14</v>
      </c>
      <c r="C2" s="182"/>
      <c r="D2" s="182"/>
      <c r="E2" s="182"/>
      <c r="F2" s="182"/>
      <c r="G2" s="182"/>
    </row>
    <row r="3" spans="2:7" ht="5.0999999999999996" customHeight="1" x14ac:dyDescent="0.25"/>
    <row r="4" spans="2:7" x14ac:dyDescent="0.25">
      <c r="B4" s="53" t="s">
        <v>26</v>
      </c>
      <c r="C4" s="53" t="s">
        <v>27</v>
      </c>
      <c r="D4" s="68" t="s">
        <v>28</v>
      </c>
      <c r="E4" s="172" t="s">
        <v>23</v>
      </c>
      <c r="F4" s="53" t="s">
        <v>29</v>
      </c>
      <c r="G4" s="169" t="s">
        <v>30</v>
      </c>
    </row>
    <row r="5" spans="2:7" x14ac:dyDescent="0.25">
      <c r="B5" s="62" t="s">
        <v>145</v>
      </c>
      <c r="C5" s="94">
        <v>12500</v>
      </c>
      <c r="D5" s="95">
        <v>13500</v>
      </c>
      <c r="E5" s="173" t="s">
        <v>31</v>
      </c>
      <c r="F5" s="96">
        <v>1.7500000000000002E-2</v>
      </c>
      <c r="G5" s="170">
        <v>236.25000000000003</v>
      </c>
    </row>
    <row r="6" spans="2:7" x14ac:dyDescent="0.25">
      <c r="B6" s="62" t="s">
        <v>37</v>
      </c>
      <c r="C6" s="94">
        <v>15000</v>
      </c>
      <c r="D6" s="95">
        <v>15000</v>
      </c>
      <c r="E6" s="173" t="s">
        <v>31</v>
      </c>
      <c r="F6" s="96">
        <v>1.7500000000000002E-2</v>
      </c>
      <c r="G6" s="170">
        <v>262.5</v>
      </c>
    </row>
    <row r="7" spans="2:7" x14ac:dyDescent="0.25">
      <c r="B7" s="62" t="s">
        <v>143</v>
      </c>
      <c r="C7" s="94">
        <v>13500</v>
      </c>
      <c r="D7" s="95">
        <v>9500</v>
      </c>
      <c r="E7" s="173" t="s">
        <v>32</v>
      </c>
      <c r="F7" s="96">
        <v>7.4999999999999997E-3</v>
      </c>
      <c r="G7" s="170">
        <v>71.25</v>
      </c>
    </row>
    <row r="8" spans="2:7" x14ac:dyDescent="0.25">
      <c r="B8" s="62" t="s">
        <v>142</v>
      </c>
      <c r="C8" s="94">
        <v>9500</v>
      </c>
      <c r="D8" s="95">
        <v>12000</v>
      </c>
      <c r="E8" s="173" t="s">
        <v>31</v>
      </c>
      <c r="F8" s="96">
        <v>1.7500000000000002E-2</v>
      </c>
      <c r="G8" s="170">
        <v>210.00000000000003</v>
      </c>
    </row>
    <row r="9" spans="2:7" x14ac:dyDescent="0.25">
      <c r="B9" s="62" t="s">
        <v>149</v>
      </c>
      <c r="C9" s="94">
        <v>19000</v>
      </c>
      <c r="D9" s="95">
        <v>17500</v>
      </c>
      <c r="E9" s="173" t="s">
        <v>32</v>
      </c>
      <c r="F9" s="96">
        <v>7.4999999999999997E-3</v>
      </c>
      <c r="G9" s="170">
        <v>131.25</v>
      </c>
    </row>
    <row r="10" spans="2:7" x14ac:dyDescent="0.25">
      <c r="B10" s="62" t="s">
        <v>147</v>
      </c>
      <c r="C10" s="94">
        <v>21000</v>
      </c>
      <c r="D10" s="95">
        <v>22500</v>
      </c>
      <c r="E10" s="173" t="s">
        <v>31</v>
      </c>
      <c r="F10" s="96">
        <v>1.7500000000000002E-2</v>
      </c>
      <c r="G10" s="170">
        <v>393.75000000000006</v>
      </c>
    </row>
    <row r="11" spans="2:7" ht="14.25" customHeight="1" x14ac:dyDescent="0.25"/>
    <row r="12" spans="2:7" x14ac:dyDescent="0.25">
      <c r="D12" s="184" t="s">
        <v>43</v>
      </c>
      <c r="E12" s="184"/>
      <c r="F12" s="184"/>
    </row>
    <row r="13" spans="2:7" x14ac:dyDescent="0.25">
      <c r="D13" s="57" t="s">
        <v>33</v>
      </c>
      <c r="E13" s="57" t="s">
        <v>20</v>
      </c>
      <c r="F13" s="57" t="s">
        <v>157</v>
      </c>
    </row>
    <row r="14" spans="2:7" x14ac:dyDescent="0.25">
      <c r="D14" s="171" t="s">
        <v>30</v>
      </c>
      <c r="E14" s="54" t="s">
        <v>34</v>
      </c>
      <c r="F14" s="143">
        <f>COUNTIF(G5:G10,E14)</f>
        <v>4</v>
      </c>
      <c r="G14" s="15"/>
    </row>
    <row r="15" spans="2:7" x14ac:dyDescent="0.25">
      <c r="D15" s="93" t="s">
        <v>28</v>
      </c>
      <c r="E15" s="54" t="s">
        <v>35</v>
      </c>
      <c r="F15" s="143">
        <f>COUNTIF(G5:G10,E15)</f>
        <v>6</v>
      </c>
      <c r="G15" s="15"/>
    </row>
    <row r="16" spans="2:7" x14ac:dyDescent="0.25">
      <c r="D16" s="7"/>
      <c r="E16" s="8"/>
      <c r="F16" s="9"/>
      <c r="G16" s="6"/>
    </row>
    <row r="17" spans="5:6" x14ac:dyDescent="0.25">
      <c r="E17" s="184" t="s">
        <v>156</v>
      </c>
      <c r="F17" s="184"/>
    </row>
    <row r="18" spans="5:6" x14ac:dyDescent="0.25">
      <c r="E18" s="172" t="s">
        <v>23</v>
      </c>
      <c r="F18" s="53" t="s">
        <v>157</v>
      </c>
    </row>
    <row r="19" spans="5:6" x14ac:dyDescent="0.25">
      <c r="E19" s="54" t="s">
        <v>31</v>
      </c>
      <c r="F19" s="143">
        <f>COUNTIF(E5:E10,E19)</f>
        <v>4</v>
      </c>
    </row>
    <row r="20" spans="5:6" x14ac:dyDescent="0.25">
      <c r="E20" s="54" t="s">
        <v>32</v>
      </c>
      <c r="F20" s="143">
        <f>COUNTIF(E6:E11,E20)</f>
        <v>2</v>
      </c>
    </row>
  </sheetData>
  <mergeCells count="3">
    <mergeCell ref="B2:G2"/>
    <mergeCell ref="D12:F12"/>
    <mergeCell ref="E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F76"/>
  <sheetViews>
    <sheetView showGridLines="0" zoomScaleNormal="100" workbookViewId="0">
      <selection activeCell="D18" sqref="D18"/>
    </sheetView>
  </sheetViews>
  <sheetFormatPr defaultColWidth="9.140625" defaultRowHeight="0" customHeight="1" zeroHeight="1" x14ac:dyDescent="0.25"/>
  <cols>
    <col min="1" max="1" width="2.7109375" customWidth="1"/>
    <col min="2" max="2" width="19.28515625" bestFit="1" customWidth="1"/>
    <col min="3" max="3" width="18" bestFit="1" customWidth="1"/>
    <col min="4" max="4" width="20.7109375" customWidth="1"/>
    <col min="5" max="5" width="25.140625" customWidth="1"/>
  </cols>
  <sheetData>
    <row r="1" spans="2:6" ht="15" x14ac:dyDescent="0.25"/>
    <row r="2" spans="2:6" ht="15.75" x14ac:dyDescent="0.25">
      <c r="B2" s="182" t="s">
        <v>7</v>
      </c>
      <c r="C2" s="182"/>
      <c r="D2" s="182"/>
    </row>
    <row r="3" spans="2:6" ht="5.0999999999999996" customHeight="1" x14ac:dyDescent="0.25">
      <c r="B3" s="2"/>
      <c r="C3" s="2"/>
      <c r="D3" s="2"/>
      <c r="E3" s="1"/>
      <c r="F3" s="1"/>
    </row>
    <row r="4" spans="2:6" ht="15.75" x14ac:dyDescent="0.25">
      <c r="B4" s="185" t="s">
        <v>148</v>
      </c>
      <c r="C4" s="185"/>
      <c r="D4" s="185"/>
      <c r="E4" s="1"/>
      <c r="F4" s="1"/>
    </row>
    <row r="5" spans="2:6" ht="15" x14ac:dyDescent="0.25">
      <c r="B5" s="58" t="s">
        <v>8</v>
      </c>
      <c r="C5" s="58" t="s">
        <v>9</v>
      </c>
      <c r="D5" s="58" t="s">
        <v>10</v>
      </c>
    </row>
    <row r="6" spans="2:6" ht="15" x14ac:dyDescent="0.25">
      <c r="B6" s="59">
        <v>42970</v>
      </c>
      <c r="C6" s="60">
        <v>1</v>
      </c>
      <c r="D6" s="61">
        <v>189.9</v>
      </c>
    </row>
    <row r="7" spans="2:6" ht="15" x14ac:dyDescent="0.25">
      <c r="B7" s="59">
        <v>42971</v>
      </c>
      <c r="C7" s="60">
        <v>2</v>
      </c>
      <c r="D7" s="61">
        <v>187.67000000000002</v>
      </c>
    </row>
    <row r="8" spans="2:6" ht="15" x14ac:dyDescent="0.25">
      <c r="B8" s="59">
        <v>42972</v>
      </c>
      <c r="C8" s="60">
        <v>3</v>
      </c>
      <c r="D8" s="61">
        <v>185.44</v>
      </c>
    </row>
    <row r="9" spans="2:6" ht="15" x14ac:dyDescent="0.25">
      <c r="B9" s="59">
        <v>42973</v>
      </c>
      <c r="C9" s="60">
        <v>4</v>
      </c>
      <c r="D9" s="61">
        <v>183.21</v>
      </c>
    </row>
    <row r="10" spans="2:6" ht="15" x14ac:dyDescent="0.25">
      <c r="B10" s="59">
        <v>42974</v>
      </c>
      <c r="C10" s="60">
        <v>5</v>
      </c>
      <c r="D10" s="61">
        <v>180.98000000000002</v>
      </c>
    </row>
    <row r="11" spans="2:6" ht="15" x14ac:dyDescent="0.25">
      <c r="B11" s="59">
        <v>42975</v>
      </c>
      <c r="C11" s="60">
        <v>6</v>
      </c>
      <c r="D11" s="61">
        <v>178.75</v>
      </c>
    </row>
    <row r="12" spans="2:6" ht="15" x14ac:dyDescent="0.25">
      <c r="B12" s="59">
        <v>42976</v>
      </c>
      <c r="C12" s="60">
        <v>7</v>
      </c>
      <c r="D12" s="61">
        <v>176.52</v>
      </c>
    </row>
    <row r="13" spans="2:6" ht="15" x14ac:dyDescent="0.25">
      <c r="B13" s="59">
        <v>42977</v>
      </c>
      <c r="C13" s="60">
        <v>8</v>
      </c>
      <c r="D13" s="61">
        <v>174.29000000000002</v>
      </c>
    </row>
    <row r="14" spans="2:6" ht="15" x14ac:dyDescent="0.25">
      <c r="B14" s="59">
        <v>42978</v>
      </c>
      <c r="C14" s="60">
        <v>9</v>
      </c>
      <c r="D14" s="61">
        <v>172.06</v>
      </c>
    </row>
    <row r="15" spans="2:6" ht="15" x14ac:dyDescent="0.25">
      <c r="B15" s="59">
        <v>42979</v>
      </c>
      <c r="C15" s="60">
        <v>10</v>
      </c>
      <c r="D15" s="61">
        <v>169.83</v>
      </c>
    </row>
    <row r="16" spans="2:6" ht="6" customHeight="1" x14ac:dyDescent="0.25"/>
    <row r="17" spans="2:5" ht="15" x14ac:dyDescent="0.25">
      <c r="B17" s="186" t="s">
        <v>11</v>
      </c>
      <c r="C17" s="186"/>
      <c r="D17" s="142">
        <f>COUNT(D6:D15)</f>
        <v>10</v>
      </c>
      <c r="E17" s="16"/>
    </row>
    <row r="18" spans="2:5" s="21" customFormat="1" ht="15" x14ac:dyDescent="0.25">
      <c r="B18" s="4"/>
    </row>
    <row r="19" spans="2:5" s="21" customFormat="1" ht="15" x14ac:dyDescent="0.25">
      <c r="B19" s="4"/>
    </row>
    <row r="20" spans="2:5" s="21" customFormat="1" ht="15" x14ac:dyDescent="0.25">
      <c r="B20" s="4"/>
    </row>
    <row r="21" spans="2:5" s="21" customFormat="1" ht="15" x14ac:dyDescent="0.25">
      <c r="B21" s="4"/>
    </row>
    <row r="22" spans="2:5" s="21" customFormat="1" ht="15" x14ac:dyDescent="0.25">
      <c r="B22" s="4"/>
    </row>
    <row r="23" spans="2:5" s="35" customFormat="1" ht="15" x14ac:dyDescent="0.25">
      <c r="B23" s="4"/>
    </row>
    <row r="24" spans="2:5" s="35" customFormat="1" ht="15" x14ac:dyDescent="0.25">
      <c r="B24" s="4"/>
    </row>
    <row r="25" spans="2:5" s="35" customFormat="1" ht="15" x14ac:dyDescent="0.25">
      <c r="B25" s="4"/>
    </row>
    <row r="26" spans="2:5" s="35" customFormat="1" ht="15" x14ac:dyDescent="0.25">
      <c r="B26" s="4"/>
    </row>
    <row r="27" spans="2:5" s="35" customFormat="1" ht="15" x14ac:dyDescent="0.25">
      <c r="B27" s="4"/>
    </row>
    <row r="28" spans="2:5" s="35" customFormat="1" ht="15" x14ac:dyDescent="0.25">
      <c r="B28" s="4"/>
    </row>
    <row r="29" spans="2:5" s="35" customFormat="1" ht="15" x14ac:dyDescent="0.25">
      <c r="B29" s="4"/>
    </row>
    <row r="30" spans="2:5" s="35" customFormat="1" ht="15" x14ac:dyDescent="0.25">
      <c r="B30" s="4"/>
    </row>
    <row r="31" spans="2:5" s="35" customFormat="1" ht="15" x14ac:dyDescent="0.25">
      <c r="B31" s="4"/>
    </row>
    <row r="32" spans="2:5" s="35" customFormat="1" ht="15" x14ac:dyDescent="0.25">
      <c r="B32" s="4"/>
    </row>
    <row r="33" spans="2:2" s="35" customFormat="1" ht="15" x14ac:dyDescent="0.25">
      <c r="B33" s="4"/>
    </row>
    <row r="34" spans="2:2" s="35" customFormat="1" ht="15" x14ac:dyDescent="0.25">
      <c r="B34" s="4"/>
    </row>
    <row r="35" spans="2:2" s="35" customFormat="1" ht="15" x14ac:dyDescent="0.25">
      <c r="B35" s="4"/>
    </row>
    <row r="36" spans="2:2" s="35" customFormat="1" ht="15" x14ac:dyDescent="0.25">
      <c r="B36" s="4"/>
    </row>
    <row r="37" spans="2:2" s="35" customFormat="1" ht="15" x14ac:dyDescent="0.25">
      <c r="B37" s="4"/>
    </row>
    <row r="38" spans="2:2" s="35" customFormat="1" ht="15" x14ac:dyDescent="0.25">
      <c r="B38" s="4"/>
    </row>
    <row r="39" spans="2:2" s="35" customFormat="1" ht="15" x14ac:dyDescent="0.25">
      <c r="B39" s="4"/>
    </row>
    <row r="40" spans="2:2" s="35" customFormat="1" ht="15" x14ac:dyDescent="0.25">
      <c r="B40" s="4"/>
    </row>
    <row r="41" spans="2:2" s="35" customFormat="1" ht="15" x14ac:dyDescent="0.25">
      <c r="B41" s="4"/>
    </row>
    <row r="42" spans="2:2" s="35" customFormat="1" ht="15" x14ac:dyDescent="0.25">
      <c r="B42" s="4"/>
    </row>
    <row r="43" spans="2:2" s="35" customFormat="1" ht="15" x14ac:dyDescent="0.25">
      <c r="B43" s="4"/>
    </row>
    <row r="44" spans="2:2" s="35" customFormat="1" ht="15" x14ac:dyDescent="0.25">
      <c r="B44" s="4"/>
    </row>
    <row r="45" spans="2:2" s="35" customFormat="1" ht="15" x14ac:dyDescent="0.25">
      <c r="B45" s="4"/>
    </row>
    <row r="46" spans="2:2" s="35" customFormat="1" ht="15" x14ac:dyDescent="0.25">
      <c r="B46" s="4"/>
    </row>
    <row r="47" spans="2:2" s="35" customFormat="1" ht="15" x14ac:dyDescent="0.25">
      <c r="B47" s="4"/>
    </row>
    <row r="48" spans="2:2" s="35" customFormat="1" ht="15" x14ac:dyDescent="0.25">
      <c r="B48" s="4"/>
    </row>
    <row r="49" spans="2:2" s="35" customFormat="1" ht="15" x14ac:dyDescent="0.25">
      <c r="B49" s="4"/>
    </row>
    <row r="50" spans="2:2" s="35" customFormat="1" ht="15" x14ac:dyDescent="0.25">
      <c r="B50" s="4"/>
    </row>
    <row r="51" spans="2:2" s="35" customFormat="1" ht="15" x14ac:dyDescent="0.25">
      <c r="B51" s="4"/>
    </row>
    <row r="52" spans="2:2" s="35" customFormat="1" ht="15" x14ac:dyDescent="0.25">
      <c r="B52" s="4"/>
    </row>
    <row r="53" spans="2:2" s="35" customFormat="1" ht="15" x14ac:dyDescent="0.25">
      <c r="B53" s="4"/>
    </row>
    <row r="54" spans="2:2" s="35" customFormat="1" ht="15" x14ac:dyDescent="0.25">
      <c r="B54" s="4"/>
    </row>
    <row r="55" spans="2:2" s="35" customFormat="1" ht="15" x14ac:dyDescent="0.25">
      <c r="B55" s="4"/>
    </row>
    <row r="56" spans="2:2" s="35" customFormat="1" ht="15" x14ac:dyDescent="0.25">
      <c r="B56" s="4"/>
    </row>
    <row r="57" spans="2:2" s="35" customFormat="1" ht="15" x14ac:dyDescent="0.25">
      <c r="B57" s="4"/>
    </row>
    <row r="58" spans="2:2" s="35" customFormat="1" ht="15" x14ac:dyDescent="0.25">
      <c r="B58" s="4"/>
    </row>
    <row r="59" spans="2:2" s="35" customFormat="1" ht="15" x14ac:dyDescent="0.25">
      <c r="B59" s="4"/>
    </row>
    <row r="60" spans="2:2" s="35" customFormat="1" ht="15" x14ac:dyDescent="0.25">
      <c r="B60" s="4"/>
    </row>
    <row r="61" spans="2:2" s="35" customFormat="1" ht="15" x14ac:dyDescent="0.25">
      <c r="B61" s="4"/>
    </row>
    <row r="62" spans="2:2" s="35" customFormat="1" ht="15" x14ac:dyDescent="0.25">
      <c r="B62" s="4"/>
    </row>
    <row r="63" spans="2:2" s="35" customFormat="1" ht="15" x14ac:dyDescent="0.25">
      <c r="B63" s="4"/>
    </row>
    <row r="64" spans="2:2" s="35" customFormat="1" ht="15" x14ac:dyDescent="0.25">
      <c r="B64" s="4"/>
    </row>
    <row r="65" spans="2:2" s="35" customFormat="1" ht="15" x14ac:dyDescent="0.25">
      <c r="B65" s="4"/>
    </row>
    <row r="66" spans="2:2" s="35" customFormat="1" ht="15" x14ac:dyDescent="0.25">
      <c r="B66" s="4"/>
    </row>
    <row r="67" spans="2:2" s="35" customFormat="1" ht="15" x14ac:dyDescent="0.25">
      <c r="B67" s="4"/>
    </row>
    <row r="68" spans="2:2" s="35" customFormat="1" ht="15" x14ac:dyDescent="0.25">
      <c r="B68" s="4"/>
    </row>
    <row r="69" spans="2:2" s="35" customFormat="1" ht="15" x14ac:dyDescent="0.25">
      <c r="B69" s="4"/>
    </row>
    <row r="70" spans="2:2" s="35" customFormat="1" ht="15" x14ac:dyDescent="0.25">
      <c r="B70" s="4"/>
    </row>
    <row r="71" spans="2:2" s="35" customFormat="1" ht="15" x14ac:dyDescent="0.25">
      <c r="B71" s="4"/>
    </row>
    <row r="72" spans="2:2" s="35" customFormat="1" ht="15" x14ac:dyDescent="0.25">
      <c r="B72" s="4"/>
    </row>
    <row r="73" spans="2:2" s="35" customFormat="1" ht="15" x14ac:dyDescent="0.25">
      <c r="B73" s="4"/>
    </row>
    <row r="74" spans="2:2" s="35" customFormat="1" ht="15" x14ac:dyDescent="0.25">
      <c r="B74" s="4"/>
    </row>
    <row r="75" spans="2:2" s="21" customFormat="1" ht="15" x14ac:dyDescent="0.25">
      <c r="B75" s="4"/>
    </row>
    <row r="76" spans="2:2" ht="15" customHeight="1" x14ac:dyDescent="0.25"/>
  </sheetData>
  <mergeCells count="3">
    <mergeCell ref="B2:D2"/>
    <mergeCell ref="B4:D4"/>
    <mergeCell ref="B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G20"/>
  <sheetViews>
    <sheetView showGridLines="0" zoomScaleNormal="100" workbookViewId="0">
      <selection activeCell="D19" sqref="D19"/>
    </sheetView>
  </sheetViews>
  <sheetFormatPr defaultColWidth="9.140625" defaultRowHeight="15" x14ac:dyDescent="0.25"/>
  <cols>
    <col min="1" max="1" width="2.7109375" customWidth="1"/>
    <col min="2" max="2" width="16.7109375" bestFit="1" customWidth="1"/>
    <col min="3" max="3" width="16.140625" bestFit="1" customWidth="1"/>
    <col min="4" max="4" width="25.7109375" customWidth="1"/>
    <col min="5" max="5" width="24.7109375" bestFit="1" customWidth="1"/>
  </cols>
  <sheetData>
    <row r="2" spans="2:7" ht="15.75" x14ac:dyDescent="0.25">
      <c r="B2" s="182" t="s">
        <v>0</v>
      </c>
      <c r="C2" s="182"/>
      <c r="D2" s="182"/>
    </row>
    <row r="3" spans="2:7" ht="6" customHeight="1" x14ac:dyDescent="0.25"/>
    <row r="4" spans="2:7" x14ac:dyDescent="0.25">
      <c r="B4" s="53" t="s">
        <v>1</v>
      </c>
      <c r="C4" s="53" t="s">
        <v>2</v>
      </c>
      <c r="D4" s="53" t="s">
        <v>3</v>
      </c>
    </row>
    <row r="5" spans="2:7" x14ac:dyDescent="0.25">
      <c r="B5" s="62" t="s">
        <v>145</v>
      </c>
      <c r="C5" s="59">
        <v>32579</v>
      </c>
      <c r="D5" s="63" t="s">
        <v>4</v>
      </c>
      <c r="G5" s="11"/>
    </row>
    <row r="6" spans="2:7" x14ac:dyDescent="0.25">
      <c r="B6" s="62" t="s">
        <v>37</v>
      </c>
      <c r="C6" s="59">
        <v>33101</v>
      </c>
      <c r="D6" s="63" t="s">
        <v>4</v>
      </c>
    </row>
    <row r="7" spans="2:7" x14ac:dyDescent="0.25">
      <c r="B7" s="62" t="s">
        <v>143</v>
      </c>
      <c r="C7" s="59">
        <v>32621</v>
      </c>
      <c r="D7" s="63" t="s">
        <v>5</v>
      </c>
    </row>
    <row r="8" spans="2:7" x14ac:dyDescent="0.25">
      <c r="B8" s="62" t="s">
        <v>142</v>
      </c>
      <c r="C8" s="59">
        <v>32621</v>
      </c>
      <c r="D8" s="63" t="s">
        <v>4</v>
      </c>
    </row>
    <row r="9" spans="2:7" x14ac:dyDescent="0.25">
      <c r="B9" s="62" t="s">
        <v>149</v>
      </c>
      <c r="C9" s="59">
        <v>33437</v>
      </c>
      <c r="D9" s="63" t="s">
        <v>4</v>
      </c>
    </row>
    <row r="10" spans="2:7" x14ac:dyDescent="0.25">
      <c r="B10" s="62" t="s">
        <v>147</v>
      </c>
      <c r="C10" s="59">
        <v>32797</v>
      </c>
      <c r="D10" s="63" t="s">
        <v>4</v>
      </c>
    </row>
    <row r="11" spans="2:7" x14ac:dyDescent="0.25">
      <c r="B11" s="62" t="s">
        <v>150</v>
      </c>
      <c r="C11" s="59">
        <v>32934</v>
      </c>
      <c r="D11" s="63" t="s">
        <v>4</v>
      </c>
    </row>
    <row r="12" spans="2:7" x14ac:dyDescent="0.25">
      <c r="B12" s="62" t="s">
        <v>146</v>
      </c>
      <c r="C12" s="59">
        <v>33434</v>
      </c>
      <c r="D12" s="63" t="s">
        <v>4</v>
      </c>
    </row>
    <row r="13" spans="2:7" x14ac:dyDescent="0.25">
      <c r="B13" s="62" t="s">
        <v>144</v>
      </c>
      <c r="C13" s="59">
        <v>33146</v>
      </c>
      <c r="D13" s="63" t="s">
        <v>4</v>
      </c>
    </row>
    <row r="14" spans="2:7" x14ac:dyDescent="0.25">
      <c r="B14" s="62" t="s">
        <v>141</v>
      </c>
      <c r="C14" s="59">
        <v>33073</v>
      </c>
      <c r="D14" s="63" t="s">
        <v>5</v>
      </c>
    </row>
    <row r="15" spans="2:7" x14ac:dyDescent="0.25">
      <c r="B15" s="62" t="s">
        <v>116</v>
      </c>
      <c r="C15" s="59">
        <v>33351</v>
      </c>
      <c r="D15" s="63" t="s">
        <v>5</v>
      </c>
    </row>
    <row r="16" spans="2:7" x14ac:dyDescent="0.25">
      <c r="B16" s="62" t="s">
        <v>151</v>
      </c>
      <c r="C16" s="59">
        <v>30240</v>
      </c>
      <c r="D16" s="63" t="s">
        <v>4</v>
      </c>
    </row>
    <row r="17" spans="2:5" ht="6" customHeight="1" x14ac:dyDescent="0.25"/>
    <row r="18" spans="2:5" x14ac:dyDescent="0.25">
      <c r="B18" s="186" t="s">
        <v>6</v>
      </c>
      <c r="C18" s="186"/>
      <c r="D18" s="142">
        <f>COUNTA(B5:B16)</f>
        <v>12</v>
      </c>
      <c r="E18" s="35"/>
    </row>
    <row r="19" spans="2:5" x14ac:dyDescent="0.25">
      <c r="B19" s="17"/>
      <c r="C19" s="17"/>
    </row>
    <row r="20" spans="2:5" x14ac:dyDescent="0.25">
      <c r="B20" s="23"/>
    </row>
  </sheetData>
  <mergeCells count="2">
    <mergeCell ref="B18:C18"/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E62"/>
  <sheetViews>
    <sheetView showGridLines="0" zoomScaleNormal="100" workbookViewId="0">
      <selection activeCell="D27" sqref="D27"/>
    </sheetView>
  </sheetViews>
  <sheetFormatPr defaultColWidth="14.7109375" defaultRowHeight="0" customHeight="1" zeroHeight="1" x14ac:dyDescent="0.25"/>
  <cols>
    <col min="1" max="1" width="2.7109375" customWidth="1"/>
    <col min="2" max="2" width="16.7109375" bestFit="1" customWidth="1"/>
    <col min="3" max="3" width="16.140625" bestFit="1" customWidth="1"/>
    <col min="4" max="4" width="25.7109375" customWidth="1"/>
    <col min="5" max="5" width="24.7109375" bestFit="1" customWidth="1"/>
  </cols>
  <sheetData>
    <row r="1" spans="2:4" ht="15" x14ac:dyDescent="0.25"/>
    <row r="2" spans="2:4" ht="15.75" x14ac:dyDescent="0.25">
      <c r="B2" s="182" t="s">
        <v>12</v>
      </c>
      <c r="C2" s="182"/>
      <c r="D2" s="182"/>
    </row>
    <row r="3" spans="2:4" ht="6" customHeight="1" x14ac:dyDescent="0.25"/>
    <row r="4" spans="2:4" ht="15" x14ac:dyDescent="0.25">
      <c r="B4" s="53" t="s">
        <v>1</v>
      </c>
      <c r="C4" s="53" t="s">
        <v>2</v>
      </c>
      <c r="D4" s="53" t="s">
        <v>3</v>
      </c>
    </row>
    <row r="5" spans="2:4" ht="15" x14ac:dyDescent="0.25">
      <c r="B5" s="62" t="s">
        <v>145</v>
      </c>
      <c r="C5" s="59">
        <v>32579</v>
      </c>
      <c r="D5" s="63" t="s">
        <v>4</v>
      </c>
    </row>
    <row r="6" spans="2:4" ht="15" x14ac:dyDescent="0.25">
      <c r="B6" s="62" t="s">
        <v>37</v>
      </c>
      <c r="C6" s="59">
        <v>33101</v>
      </c>
      <c r="D6" s="63" t="s">
        <v>4</v>
      </c>
    </row>
    <row r="7" spans="2:4" ht="15" x14ac:dyDescent="0.25">
      <c r="B7" s="62" t="s">
        <v>143</v>
      </c>
      <c r="C7" s="59">
        <v>32621</v>
      </c>
      <c r="D7" s="63" t="s">
        <v>5</v>
      </c>
    </row>
    <row r="8" spans="2:4" ht="15" x14ac:dyDescent="0.25">
      <c r="B8" s="62" t="s">
        <v>142</v>
      </c>
      <c r="C8" s="59">
        <v>32621</v>
      </c>
      <c r="D8" s="63" t="s">
        <v>4</v>
      </c>
    </row>
    <row r="9" spans="2:4" ht="15" x14ac:dyDescent="0.25">
      <c r="B9" s="62" t="s">
        <v>149</v>
      </c>
      <c r="C9" s="59">
        <v>33437</v>
      </c>
      <c r="D9" s="63" t="s">
        <v>4</v>
      </c>
    </row>
    <row r="10" spans="2:4" ht="15" x14ac:dyDescent="0.25">
      <c r="B10" s="62" t="s">
        <v>147</v>
      </c>
      <c r="C10" s="59">
        <v>32797</v>
      </c>
      <c r="D10" s="63" t="s">
        <v>4</v>
      </c>
    </row>
    <row r="11" spans="2:4" ht="15" x14ac:dyDescent="0.25">
      <c r="B11" s="62" t="s">
        <v>150</v>
      </c>
      <c r="C11" s="59">
        <v>32934</v>
      </c>
      <c r="D11" s="63" t="s">
        <v>4</v>
      </c>
    </row>
    <row r="12" spans="2:4" ht="15" x14ac:dyDescent="0.25">
      <c r="B12" s="62" t="s">
        <v>146</v>
      </c>
      <c r="C12" s="59">
        <v>33434</v>
      </c>
      <c r="D12" s="63" t="s">
        <v>4</v>
      </c>
    </row>
    <row r="13" spans="2:4" ht="15" x14ac:dyDescent="0.25">
      <c r="B13" s="62" t="s">
        <v>144</v>
      </c>
      <c r="C13" s="59">
        <v>33146</v>
      </c>
      <c r="D13" s="63" t="s">
        <v>4</v>
      </c>
    </row>
    <row r="14" spans="2:4" ht="15" x14ac:dyDescent="0.25">
      <c r="B14" s="62" t="s">
        <v>141</v>
      </c>
      <c r="C14" s="59">
        <v>33073</v>
      </c>
      <c r="D14" s="63" t="s">
        <v>5</v>
      </c>
    </row>
    <row r="15" spans="2:4" ht="15" x14ac:dyDescent="0.25">
      <c r="B15" s="62" t="s">
        <v>116</v>
      </c>
      <c r="C15" s="59">
        <v>33351</v>
      </c>
      <c r="D15" s="63" t="s">
        <v>5</v>
      </c>
    </row>
    <row r="16" spans="2:4" ht="15" x14ac:dyDescent="0.25">
      <c r="B16" s="62" t="s">
        <v>151</v>
      </c>
      <c r="C16" s="59">
        <v>33696</v>
      </c>
      <c r="D16" s="63" t="s">
        <v>4</v>
      </c>
    </row>
    <row r="17" spans="2:5" ht="15" x14ac:dyDescent="0.25">
      <c r="B17" s="64"/>
      <c r="C17" s="64"/>
      <c r="D17" s="64"/>
    </row>
    <row r="18" spans="2:5" ht="15" x14ac:dyDescent="0.25">
      <c r="B18" s="64"/>
      <c r="C18" s="64"/>
      <c r="D18" s="64"/>
    </row>
    <row r="19" spans="2:5" ht="15" x14ac:dyDescent="0.25">
      <c r="B19" s="64"/>
      <c r="C19" s="64"/>
      <c r="D19" s="64"/>
    </row>
    <row r="20" spans="2:5" ht="15" x14ac:dyDescent="0.25">
      <c r="B20" s="64"/>
      <c r="C20" s="64"/>
      <c r="D20" s="64"/>
    </row>
    <row r="21" spans="2:5" ht="15" x14ac:dyDescent="0.25">
      <c r="B21" s="64"/>
      <c r="C21" s="64"/>
      <c r="D21" s="64"/>
    </row>
    <row r="22" spans="2:5" ht="15" x14ac:dyDescent="0.25">
      <c r="B22" s="64"/>
      <c r="C22" s="64"/>
      <c r="D22" s="64"/>
    </row>
    <row r="23" spans="2:5" ht="15" x14ac:dyDescent="0.25">
      <c r="B23" s="64"/>
      <c r="C23" s="64"/>
      <c r="D23" s="64"/>
    </row>
    <row r="24" spans="2:5" ht="15" x14ac:dyDescent="0.25">
      <c r="B24" s="64"/>
      <c r="C24" s="64"/>
      <c r="D24" s="64"/>
    </row>
    <row r="25" spans="2:5" ht="6" customHeight="1" x14ac:dyDescent="0.25"/>
    <row r="26" spans="2:5" ht="15" x14ac:dyDescent="0.25">
      <c r="B26" s="187" t="s">
        <v>13</v>
      </c>
      <c r="C26" s="187"/>
      <c r="D26" s="142">
        <f>COUNTBLANK(B5:B24)</f>
        <v>8</v>
      </c>
      <c r="E26" s="16"/>
    </row>
    <row r="27" spans="2:5" ht="15" x14ac:dyDescent="0.25">
      <c r="D27" s="3" t="s">
        <v>90</v>
      </c>
    </row>
    <row r="28" spans="2:5" ht="15" x14ac:dyDescent="0.25">
      <c r="B28" s="4"/>
    </row>
    <row r="29" spans="2:5" s="21" customFormat="1" ht="15" x14ac:dyDescent="0.25">
      <c r="B29" s="4"/>
    </row>
    <row r="30" spans="2:5" s="21" customFormat="1" ht="15" x14ac:dyDescent="0.25">
      <c r="B30" s="4"/>
    </row>
    <row r="31" spans="2:5" s="21" customFormat="1" ht="15" x14ac:dyDescent="0.25">
      <c r="B31" s="4"/>
    </row>
    <row r="32" spans="2:5" s="21" customFormat="1" ht="15" x14ac:dyDescent="0.25">
      <c r="B32" s="4"/>
    </row>
    <row r="33" spans="2:2" s="21" customFormat="1" ht="15" x14ac:dyDescent="0.25">
      <c r="B33" s="4"/>
    </row>
    <row r="34" spans="2:2" s="21" customFormat="1" ht="15" x14ac:dyDescent="0.25">
      <c r="B34" s="4"/>
    </row>
    <row r="35" spans="2:2" s="21" customFormat="1" ht="15" x14ac:dyDescent="0.25">
      <c r="B35" s="4"/>
    </row>
    <row r="36" spans="2:2" s="21" customFormat="1" ht="15" x14ac:dyDescent="0.25">
      <c r="B36" s="4"/>
    </row>
    <row r="37" spans="2:2" s="21" customFormat="1" ht="15" x14ac:dyDescent="0.25">
      <c r="B37" s="4"/>
    </row>
    <row r="38" spans="2:2" s="21" customFormat="1" ht="15" x14ac:dyDescent="0.25">
      <c r="B38" s="4"/>
    </row>
    <row r="39" spans="2:2" s="21" customFormat="1" ht="15" x14ac:dyDescent="0.25">
      <c r="B39" s="4"/>
    </row>
    <row r="40" spans="2:2" s="21" customFormat="1" ht="15" x14ac:dyDescent="0.25">
      <c r="B40" s="4"/>
    </row>
    <row r="41" spans="2:2" s="21" customFormat="1" ht="15" x14ac:dyDescent="0.25">
      <c r="B41" s="4"/>
    </row>
    <row r="42" spans="2:2" s="21" customFormat="1" ht="15" x14ac:dyDescent="0.25">
      <c r="B42" s="4"/>
    </row>
    <row r="43" spans="2:2" s="21" customFormat="1" ht="15" x14ac:dyDescent="0.25">
      <c r="B43" s="4"/>
    </row>
    <row r="44" spans="2:2" s="21" customFormat="1" ht="15" x14ac:dyDescent="0.25">
      <c r="B44" s="4"/>
    </row>
    <row r="45" spans="2:2" s="21" customFormat="1" ht="15" x14ac:dyDescent="0.25">
      <c r="B45" s="4"/>
    </row>
    <row r="46" spans="2:2" s="21" customFormat="1" ht="15" x14ac:dyDescent="0.25">
      <c r="B46" s="4"/>
    </row>
    <row r="47" spans="2:2" s="21" customFormat="1" ht="15" x14ac:dyDescent="0.25">
      <c r="B47" s="4"/>
    </row>
    <row r="48" spans="2:2" s="21" customFormat="1" ht="15" x14ac:dyDescent="0.25">
      <c r="B48" s="4"/>
    </row>
    <row r="49" spans="2:2" s="21" customFormat="1" ht="15" x14ac:dyDescent="0.25">
      <c r="B49" s="4"/>
    </row>
    <row r="50" spans="2:2" s="21" customFormat="1" ht="15" x14ac:dyDescent="0.25">
      <c r="B50" s="4"/>
    </row>
    <row r="51" spans="2:2" s="21" customFormat="1" ht="15" x14ac:dyDescent="0.25">
      <c r="B51" s="4"/>
    </row>
    <row r="52" spans="2:2" s="21" customFormat="1" ht="15" x14ac:dyDescent="0.25">
      <c r="B52" s="4"/>
    </row>
    <row r="53" spans="2:2" s="21" customFormat="1" ht="15" x14ac:dyDescent="0.25">
      <c r="B53" s="4"/>
    </row>
    <row r="54" spans="2:2" s="21" customFormat="1" ht="15" x14ac:dyDescent="0.25">
      <c r="B54" s="4"/>
    </row>
    <row r="55" spans="2:2" s="21" customFormat="1" ht="15" x14ac:dyDescent="0.25">
      <c r="B55" s="4"/>
    </row>
    <row r="56" spans="2:2" s="21" customFormat="1" ht="15" x14ac:dyDescent="0.25">
      <c r="B56" s="4"/>
    </row>
    <row r="57" spans="2:2" s="21" customFormat="1" ht="15" x14ac:dyDescent="0.25">
      <c r="B57" s="4"/>
    </row>
    <row r="58" spans="2:2" s="21" customFormat="1" ht="15" x14ac:dyDescent="0.25">
      <c r="B58" s="4"/>
    </row>
    <row r="59" spans="2:2" s="21" customFormat="1" ht="15" x14ac:dyDescent="0.25">
      <c r="B59" s="4"/>
    </row>
    <row r="60" spans="2:2" s="21" customFormat="1" ht="15" x14ac:dyDescent="0.25">
      <c r="B60" s="4"/>
    </row>
    <row r="61" spans="2:2" s="21" customFormat="1" ht="15" x14ac:dyDescent="0.25">
      <c r="B61" s="4"/>
    </row>
    <row r="62" spans="2:2" ht="15" x14ac:dyDescent="0.25"/>
  </sheetData>
  <mergeCells count="2">
    <mergeCell ref="B26:C26"/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2:R23"/>
  <sheetViews>
    <sheetView showGridLines="0" workbookViewId="0">
      <selection activeCell="E11" sqref="E11"/>
    </sheetView>
  </sheetViews>
  <sheetFormatPr defaultColWidth="9.140625" defaultRowHeight="12.75" x14ac:dyDescent="0.2"/>
  <cols>
    <col min="1" max="1" width="3.42578125" style="36" customWidth="1"/>
    <col min="2" max="2" width="8.85546875" style="36" bestFit="1" customWidth="1"/>
    <col min="3" max="3" width="13.140625" style="36" bestFit="1" customWidth="1"/>
    <col min="4" max="4" width="3.140625" style="36" customWidth="1"/>
    <col min="5" max="5" width="25.7109375" style="36" customWidth="1"/>
    <col min="6" max="7" width="9.140625" style="36"/>
    <col min="8" max="8" width="11.7109375" style="36" customWidth="1"/>
    <col min="9" max="9" width="15.42578125" style="36" customWidth="1"/>
    <col min="10" max="10" width="9" style="36" customWidth="1"/>
    <col min="11" max="13" width="13.7109375" style="36" customWidth="1"/>
    <col min="14" max="14" width="25.7109375" style="36" customWidth="1"/>
    <col min="15" max="15" width="5.42578125" style="36" customWidth="1"/>
    <col min="16" max="16" width="9.140625" style="36"/>
    <col min="17" max="17" width="12.85546875" style="36" customWidth="1"/>
    <col min="18" max="16384" width="9.140625" style="36"/>
  </cols>
  <sheetData>
    <row r="2" spans="2:18" ht="15.75" x14ac:dyDescent="0.25">
      <c r="B2" s="97" t="s">
        <v>134</v>
      </c>
      <c r="C2" s="97" t="s">
        <v>170</v>
      </c>
    </row>
    <row r="3" spans="2:18" ht="15" x14ac:dyDescent="0.25">
      <c r="B3" s="119" t="s">
        <v>171</v>
      </c>
      <c r="C3" s="61">
        <v>100</v>
      </c>
      <c r="E3" s="40" t="s">
        <v>172</v>
      </c>
      <c r="J3" s="41"/>
      <c r="K3" s="41"/>
      <c r="L3" s="41"/>
      <c r="M3" s="41"/>
      <c r="N3" s="41"/>
      <c r="O3" s="41"/>
      <c r="R3" s="42"/>
    </row>
    <row r="4" spans="2:18" ht="15" x14ac:dyDescent="0.25">
      <c r="B4" s="119" t="s">
        <v>116</v>
      </c>
      <c r="C4" s="61">
        <v>350</v>
      </c>
      <c r="E4" s="141">
        <f>COUNT(C3:C16)</f>
        <v>11</v>
      </c>
      <c r="F4" s="43"/>
      <c r="J4" s="35"/>
      <c r="K4" s="35"/>
      <c r="L4" s="35"/>
      <c r="M4" s="35"/>
      <c r="N4" s="35"/>
      <c r="O4" s="41"/>
      <c r="R4" s="43"/>
    </row>
    <row r="5" spans="2:18" ht="15" x14ac:dyDescent="0.25">
      <c r="B5" s="119" t="s">
        <v>173</v>
      </c>
      <c r="C5" s="61">
        <v>700</v>
      </c>
      <c r="J5" s="35"/>
      <c r="K5" s="35"/>
      <c r="L5" s="35"/>
      <c r="M5" s="35"/>
      <c r="N5" s="35"/>
      <c r="O5" s="44"/>
      <c r="R5" s="43"/>
    </row>
    <row r="6" spans="2:18" ht="15" x14ac:dyDescent="0.25">
      <c r="B6" s="119" t="s">
        <v>174</v>
      </c>
      <c r="C6" s="61"/>
      <c r="E6" s="40" t="s">
        <v>175</v>
      </c>
      <c r="J6" s="35"/>
      <c r="K6" s="35"/>
      <c r="L6" s="35"/>
      <c r="M6" s="35"/>
      <c r="N6" s="35"/>
      <c r="O6" s="41"/>
      <c r="R6" s="43"/>
    </row>
    <row r="7" spans="2:18" ht="15" x14ac:dyDescent="0.25">
      <c r="B7" s="119" t="s">
        <v>176</v>
      </c>
      <c r="C7" s="61">
        <v>200</v>
      </c>
      <c r="E7" s="141">
        <f>COUNTBLANK(C3:C16)</f>
        <v>3</v>
      </c>
      <c r="F7" s="43"/>
      <c r="J7" s="35"/>
      <c r="K7" s="35"/>
      <c r="L7" s="35"/>
      <c r="M7" s="35"/>
      <c r="N7" s="35"/>
      <c r="O7" s="41"/>
    </row>
    <row r="8" spans="2:18" ht="15" x14ac:dyDescent="0.25">
      <c r="B8" s="119" t="s">
        <v>177</v>
      </c>
      <c r="C8" s="61">
        <v>300</v>
      </c>
      <c r="J8" s="35"/>
      <c r="K8" s="35"/>
      <c r="L8" s="35"/>
      <c r="M8" s="35"/>
      <c r="N8" s="35"/>
      <c r="O8" s="41"/>
      <c r="P8" s="45"/>
      <c r="Q8" s="45"/>
    </row>
    <row r="9" spans="2:18" ht="15" x14ac:dyDescent="0.25">
      <c r="B9" s="119" t="s">
        <v>178</v>
      </c>
      <c r="C9" s="61">
        <v>450</v>
      </c>
      <c r="E9" s="40" t="s">
        <v>179</v>
      </c>
      <c r="J9" s="35"/>
      <c r="K9" s="35"/>
      <c r="L9" s="35"/>
      <c r="M9" s="35"/>
      <c r="N9" s="35"/>
      <c r="O9" s="41"/>
    </row>
    <row r="10" spans="2:18" ht="15" x14ac:dyDescent="0.25">
      <c r="B10" s="119" t="s">
        <v>180</v>
      </c>
      <c r="C10" s="61"/>
      <c r="E10" s="141">
        <f>COUNTA(B3:B16)</f>
        <v>14</v>
      </c>
      <c r="F10" s="43"/>
      <c r="J10" s="35"/>
      <c r="K10" s="35"/>
      <c r="L10" s="35"/>
      <c r="M10" s="35"/>
      <c r="N10" s="35"/>
      <c r="O10" s="35"/>
      <c r="P10" s="35"/>
      <c r="Q10" s="35"/>
    </row>
    <row r="11" spans="2:18" ht="15" x14ac:dyDescent="0.25">
      <c r="B11" s="119" t="s">
        <v>181</v>
      </c>
      <c r="C11" s="61">
        <v>650</v>
      </c>
      <c r="J11" s="35"/>
      <c r="K11" s="35"/>
      <c r="L11" s="35"/>
      <c r="M11" s="35"/>
      <c r="N11" s="35"/>
      <c r="O11" s="35"/>
      <c r="P11" s="35"/>
      <c r="Q11" s="35"/>
    </row>
    <row r="12" spans="2:18" ht="15" x14ac:dyDescent="0.25">
      <c r="B12" s="119" t="s">
        <v>182</v>
      </c>
      <c r="C12" s="61">
        <v>900</v>
      </c>
      <c r="E12" s="188" t="s">
        <v>186</v>
      </c>
      <c r="F12" s="188"/>
      <c r="G12" s="188"/>
      <c r="H12" s="188"/>
      <c r="J12" s="35"/>
      <c r="K12" s="35"/>
      <c r="L12" s="35"/>
      <c r="M12" s="35"/>
      <c r="N12" s="35"/>
      <c r="O12" s="35"/>
      <c r="P12" s="35"/>
      <c r="Q12" s="35"/>
      <c r="R12" s="43"/>
    </row>
    <row r="13" spans="2:18" ht="15" x14ac:dyDescent="0.25">
      <c r="B13" s="119" t="s">
        <v>183</v>
      </c>
      <c r="C13" s="61"/>
      <c r="J13" s="41"/>
      <c r="K13" s="41"/>
      <c r="L13" s="41"/>
      <c r="N13" s="35"/>
      <c r="O13" s="35"/>
      <c r="P13" s="35"/>
      <c r="Q13" s="35"/>
    </row>
    <row r="14" spans="2:18" ht="15" x14ac:dyDescent="0.25">
      <c r="B14" s="119" t="s">
        <v>128</v>
      </c>
      <c r="C14" s="61">
        <v>450</v>
      </c>
      <c r="N14" s="35"/>
      <c r="O14" s="35"/>
      <c r="P14" s="35"/>
      <c r="Q14" s="35"/>
    </row>
    <row r="15" spans="2:18" ht="15" x14ac:dyDescent="0.25">
      <c r="B15" s="119" t="s">
        <v>184</v>
      </c>
      <c r="C15" s="61">
        <v>500</v>
      </c>
      <c r="M15" s="35"/>
      <c r="N15" s="35"/>
      <c r="O15" s="35"/>
      <c r="P15" s="35"/>
      <c r="Q15" s="35"/>
    </row>
    <row r="16" spans="2:18" ht="15" x14ac:dyDescent="0.25">
      <c r="B16" s="119" t="s">
        <v>185</v>
      </c>
      <c r="C16" s="61">
        <v>200</v>
      </c>
      <c r="E16"/>
      <c r="F16"/>
      <c r="G16"/>
      <c r="H16"/>
      <c r="I16"/>
      <c r="J16"/>
      <c r="M16" s="35"/>
      <c r="N16" s="35"/>
      <c r="O16" s="35"/>
      <c r="P16" s="35"/>
      <c r="Q16" s="35"/>
    </row>
    <row r="17" spans="10:17" ht="15" x14ac:dyDescent="0.25">
      <c r="M17" s="35"/>
      <c r="N17" s="35"/>
      <c r="O17" s="35"/>
      <c r="P17" s="35"/>
      <c r="Q17" s="35"/>
    </row>
    <row r="18" spans="10:17" ht="15" x14ac:dyDescent="0.25">
      <c r="M18" s="35"/>
      <c r="N18" s="35"/>
      <c r="O18" s="35"/>
      <c r="P18" s="35"/>
      <c r="Q18" s="35"/>
    </row>
    <row r="19" spans="10:17" ht="15" x14ac:dyDescent="0.25">
      <c r="M19" s="35"/>
      <c r="N19" s="35"/>
      <c r="O19" s="35"/>
      <c r="P19" s="35"/>
      <c r="Q19" s="35"/>
    </row>
    <row r="20" spans="10:17" ht="15" x14ac:dyDescent="0.25">
      <c r="M20" s="35"/>
      <c r="N20" s="35"/>
      <c r="O20" s="35"/>
      <c r="P20" s="35"/>
      <c r="Q20" s="35"/>
    </row>
    <row r="21" spans="10:17" ht="15" x14ac:dyDescent="0.25">
      <c r="M21" s="35"/>
      <c r="N21" s="35"/>
      <c r="O21" s="35"/>
      <c r="P21" s="35"/>
      <c r="Q21" s="35"/>
    </row>
    <row r="22" spans="10:17" ht="15" x14ac:dyDescent="0.25">
      <c r="M22" s="35"/>
      <c r="N22" s="35"/>
      <c r="O22" s="35"/>
      <c r="P22" s="35"/>
      <c r="Q22" s="35"/>
    </row>
    <row r="23" spans="10:17" ht="15" x14ac:dyDescent="0.25">
      <c r="J23" s="46"/>
      <c r="N23" s="35"/>
      <c r="O23" s="35"/>
      <c r="P23" s="35"/>
      <c r="Q23" s="35"/>
    </row>
  </sheetData>
  <mergeCells count="1">
    <mergeCell ref="E12:H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81"/>
  <sheetViews>
    <sheetView showGridLines="0" zoomScaleNormal="100" workbookViewId="0">
      <selection activeCell="F5" sqref="F5:F6"/>
    </sheetView>
  </sheetViews>
  <sheetFormatPr defaultColWidth="18" defaultRowHeight="0" customHeight="1" zeroHeight="1" x14ac:dyDescent="0.25"/>
  <cols>
    <col min="1" max="1" width="2.140625" style="1" customWidth="1"/>
    <col min="2" max="2" width="7.5703125" style="1" bestFit="1" customWidth="1"/>
    <col min="3" max="3" width="12.140625" style="1" bestFit="1" customWidth="1"/>
    <col min="4" max="4" width="3.42578125" style="1" customWidth="1"/>
    <col min="5" max="5" width="10.42578125" style="1" bestFit="1" customWidth="1"/>
    <col min="6" max="6" width="35.7109375" style="1" customWidth="1"/>
    <col min="7" max="7" width="26.7109375" style="1" bestFit="1" customWidth="1"/>
    <col min="8" max="16384" width="18" style="1"/>
  </cols>
  <sheetData>
    <row r="1" spans="2:7" ht="10.9" customHeight="1" x14ac:dyDescent="0.25"/>
    <row r="2" spans="2:7" ht="15.75" x14ac:dyDescent="0.25">
      <c r="B2" s="182" t="s">
        <v>66</v>
      </c>
      <c r="C2" s="182"/>
      <c r="D2" s="182"/>
      <c r="E2" s="182"/>
      <c r="F2" s="182"/>
    </row>
    <row r="3" spans="2:7" ht="5.0999999999999996" customHeight="1" x14ac:dyDescent="0.25">
      <c r="B3" s="11"/>
      <c r="C3" s="11"/>
      <c r="D3" s="11"/>
      <c r="E3"/>
      <c r="F3"/>
      <c r="G3" s="10"/>
    </row>
    <row r="4" spans="2:7" ht="15.75" x14ac:dyDescent="0.25">
      <c r="B4" s="189" t="s">
        <v>221</v>
      </c>
      <c r="C4" s="189"/>
      <c r="D4"/>
      <c r="E4" s="151" t="s">
        <v>15</v>
      </c>
      <c r="F4" s="151" t="s">
        <v>36</v>
      </c>
      <c r="G4" s="12"/>
    </row>
    <row r="5" spans="2:7" ht="15" x14ac:dyDescent="0.25">
      <c r="B5" s="83" t="s">
        <v>19</v>
      </c>
      <c r="C5" s="94">
        <v>66</v>
      </c>
      <c r="D5"/>
      <c r="E5" s="130" t="s">
        <v>19</v>
      </c>
      <c r="F5" s="123">
        <f>SUMIF(B5:B28,E5,C5:C28)</f>
        <v>9676</v>
      </c>
      <c r="G5" s="18"/>
    </row>
    <row r="6" spans="2:7" ht="15" x14ac:dyDescent="0.25">
      <c r="B6" s="83" t="s">
        <v>19</v>
      </c>
      <c r="C6" s="94">
        <v>69</v>
      </c>
      <c r="D6"/>
      <c r="E6" s="130" t="s">
        <v>18</v>
      </c>
      <c r="F6" s="123">
        <f>SUMIF(B6:B29,E6,C6:C29)</f>
        <v>12000</v>
      </c>
      <c r="G6" s="18"/>
    </row>
    <row r="7" spans="2:7" ht="15" x14ac:dyDescent="0.25">
      <c r="B7" s="83" t="s">
        <v>19</v>
      </c>
      <c r="C7" s="94">
        <v>115</v>
      </c>
      <c r="D7"/>
      <c r="E7"/>
      <c r="F7"/>
      <c r="G7" s="10"/>
    </row>
    <row r="8" spans="2:7" ht="15" x14ac:dyDescent="0.25">
      <c r="B8" s="83" t="s">
        <v>19</v>
      </c>
      <c r="C8" s="94">
        <v>124</v>
      </c>
      <c r="D8"/>
      <c r="F8"/>
    </row>
    <row r="9" spans="2:7" ht="15" x14ac:dyDescent="0.25">
      <c r="B9" s="83" t="s">
        <v>19</v>
      </c>
      <c r="C9" s="94">
        <v>151</v>
      </c>
      <c r="D9"/>
    </row>
    <row r="10" spans="2:7" ht="15" x14ac:dyDescent="0.25">
      <c r="B10" s="83" t="s">
        <v>19</v>
      </c>
      <c r="C10" s="94">
        <v>154</v>
      </c>
      <c r="D10"/>
      <c r="E10"/>
      <c r="F10"/>
    </row>
    <row r="11" spans="2:7" ht="15" x14ac:dyDescent="0.25">
      <c r="B11" s="83" t="s">
        <v>19</v>
      </c>
      <c r="C11" s="94">
        <v>195</v>
      </c>
      <c r="D11"/>
      <c r="E11"/>
      <c r="F11"/>
    </row>
    <row r="12" spans="2:7" ht="15" x14ac:dyDescent="0.25">
      <c r="B12" s="83" t="s">
        <v>19</v>
      </c>
      <c r="C12" s="94">
        <v>203</v>
      </c>
      <c r="D12"/>
      <c r="E12"/>
      <c r="F12"/>
    </row>
    <row r="13" spans="2:7" ht="15" x14ac:dyDescent="0.25">
      <c r="B13" s="83" t="s">
        <v>19</v>
      </c>
      <c r="C13" s="94">
        <v>215</v>
      </c>
      <c r="D13"/>
      <c r="E13"/>
      <c r="F13"/>
    </row>
    <row r="14" spans="2:7" ht="15" x14ac:dyDescent="0.25">
      <c r="B14" s="83" t="s">
        <v>19</v>
      </c>
      <c r="C14" s="94">
        <v>265</v>
      </c>
      <c r="D14"/>
      <c r="E14"/>
      <c r="F14"/>
    </row>
    <row r="15" spans="2:7" ht="15" x14ac:dyDescent="0.25">
      <c r="B15" s="83" t="s">
        <v>19</v>
      </c>
      <c r="C15" s="94">
        <v>265</v>
      </c>
      <c r="D15"/>
      <c r="E15"/>
      <c r="F15"/>
    </row>
    <row r="16" spans="2:7" ht="15" x14ac:dyDescent="0.25">
      <c r="B16" s="83" t="s">
        <v>19</v>
      </c>
      <c r="C16" s="94">
        <v>511</v>
      </c>
      <c r="D16"/>
      <c r="E16"/>
      <c r="F16"/>
    </row>
    <row r="17" spans="1:7" ht="15" x14ac:dyDescent="0.25">
      <c r="B17" s="83" t="s">
        <v>19</v>
      </c>
      <c r="C17" s="94">
        <v>514</v>
      </c>
      <c r="D17"/>
      <c r="E17"/>
      <c r="F17"/>
    </row>
    <row r="18" spans="1:7" ht="15" x14ac:dyDescent="0.25">
      <c r="B18" s="83" t="s">
        <v>19</v>
      </c>
      <c r="C18" s="94">
        <v>519</v>
      </c>
      <c r="D18"/>
      <c r="E18"/>
      <c r="F18"/>
    </row>
    <row r="19" spans="1:7" ht="15" customHeight="1" x14ac:dyDescent="0.25">
      <c r="B19" s="83" t="s">
        <v>19</v>
      </c>
      <c r="C19" s="94">
        <v>651</v>
      </c>
      <c r="D19"/>
      <c r="E19"/>
      <c r="F19"/>
    </row>
    <row r="20" spans="1:7" ht="15.75" customHeight="1" x14ac:dyDescent="0.25">
      <c r="A20"/>
      <c r="B20" s="83" t="s">
        <v>19</v>
      </c>
      <c r="C20" s="94">
        <v>741</v>
      </c>
      <c r="D20"/>
      <c r="E20"/>
      <c r="F20"/>
      <c r="G20"/>
    </row>
    <row r="21" spans="1:7" ht="15" x14ac:dyDescent="0.25">
      <c r="A21"/>
      <c r="B21" s="83" t="s">
        <v>19</v>
      </c>
      <c r="C21" s="94">
        <v>751</v>
      </c>
      <c r="D21"/>
      <c r="E21"/>
      <c r="F21"/>
      <c r="G21"/>
    </row>
    <row r="22" spans="1:7" ht="15" x14ac:dyDescent="0.25">
      <c r="A22"/>
      <c r="B22" s="83" t="s">
        <v>19</v>
      </c>
      <c r="C22" s="94">
        <v>1105</v>
      </c>
      <c r="D22"/>
      <c r="E22"/>
      <c r="F22"/>
      <c r="G22"/>
    </row>
    <row r="23" spans="1:7" ht="15" x14ac:dyDescent="0.25">
      <c r="A23"/>
      <c r="B23" s="83" t="s">
        <v>19</v>
      </c>
      <c r="C23" s="94">
        <v>1521</v>
      </c>
      <c r="D23"/>
      <c r="E23"/>
      <c r="F23"/>
      <c r="G23"/>
    </row>
    <row r="24" spans="1:7" ht="15.75" customHeight="1" x14ac:dyDescent="0.25">
      <c r="A24"/>
      <c r="B24" s="83" t="s">
        <v>19</v>
      </c>
      <c r="C24" s="94">
        <v>1541</v>
      </c>
      <c r="D24"/>
      <c r="E24"/>
      <c r="F24"/>
      <c r="G24"/>
    </row>
    <row r="25" spans="1:7" ht="15" x14ac:dyDescent="0.25">
      <c r="A25"/>
      <c r="B25" s="83" t="s">
        <v>18</v>
      </c>
      <c r="C25" s="94">
        <v>2500</v>
      </c>
      <c r="D25"/>
      <c r="E25"/>
      <c r="F25"/>
      <c r="G25"/>
    </row>
    <row r="26" spans="1:7" ht="15" x14ac:dyDescent="0.25">
      <c r="A26"/>
      <c r="B26" s="83" t="s">
        <v>18</v>
      </c>
      <c r="C26" s="94">
        <v>2500</v>
      </c>
      <c r="D26"/>
      <c r="E26"/>
      <c r="F26"/>
      <c r="G26"/>
    </row>
    <row r="27" spans="1:7" ht="15" x14ac:dyDescent="0.25">
      <c r="A27"/>
      <c r="B27" s="83" t="s">
        <v>18</v>
      </c>
      <c r="C27" s="94">
        <v>3500</v>
      </c>
      <c r="D27"/>
      <c r="E27"/>
      <c r="F27"/>
      <c r="G27"/>
    </row>
    <row r="28" spans="1:7" ht="15" customHeight="1" x14ac:dyDescent="0.25">
      <c r="A28"/>
      <c r="B28" s="83" t="s">
        <v>18</v>
      </c>
      <c r="C28" s="94">
        <v>3500</v>
      </c>
      <c r="D28"/>
      <c r="E28"/>
      <c r="F28"/>
      <c r="G28"/>
    </row>
    <row r="29" spans="1:7" ht="15" x14ac:dyDescent="0.25">
      <c r="A29"/>
      <c r="B29"/>
      <c r="C29"/>
      <c r="D29"/>
      <c r="E29"/>
      <c r="F29"/>
      <c r="G29"/>
    </row>
    <row r="30" spans="1:7" s="22" customFormat="1" ht="15" x14ac:dyDescent="0.25">
      <c r="B30" s="7"/>
      <c r="C30" s="7"/>
      <c r="D30" s="7"/>
      <c r="E30" s="7"/>
      <c r="F30" s="7"/>
    </row>
    <row r="31" spans="1:7" ht="15" x14ac:dyDescent="0.25">
      <c r="B31" s="22"/>
      <c r="C31" s="22"/>
      <c r="D31" s="22"/>
      <c r="E31" s="22"/>
      <c r="F31" s="22"/>
    </row>
    <row r="32" spans="1:7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</sheetData>
  <sortState xmlns:xlrd2="http://schemas.microsoft.com/office/spreadsheetml/2017/richdata2" ref="B5:C28">
    <sortCondition ref="C9"/>
  </sortState>
  <mergeCells count="2">
    <mergeCell ref="B2:F2"/>
    <mergeCell ref="B4:C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Estatistica</vt:lpstr>
      <vt:lpstr>Cont.SE 1</vt:lpstr>
      <vt:lpstr>Cont.SE 2</vt:lpstr>
      <vt:lpstr>Cont.SE 3</vt:lpstr>
      <vt:lpstr>Cont.Núm</vt:lpstr>
      <vt:lpstr>Cont.Valores</vt:lpstr>
      <vt:lpstr>Contar.Vazio</vt:lpstr>
      <vt:lpstr>Contar</vt:lpstr>
      <vt:lpstr>Somase 2</vt:lpstr>
      <vt:lpstr>Somase 1</vt:lpstr>
      <vt:lpstr>Somase 3</vt:lpstr>
      <vt:lpstr>Somase 4</vt:lpstr>
      <vt:lpstr>Somase 5</vt:lpstr>
      <vt:lpstr>Somase 6</vt:lpstr>
      <vt:lpstr>MédiaSE</vt:lpstr>
      <vt:lpstr>Reajuste 1</vt:lpstr>
      <vt:lpstr>Reajuste 2</vt:lpstr>
      <vt:lpstr>Reajuste 3</vt:lpstr>
      <vt:lpstr>Tabuada Dinâmica</vt:lpstr>
      <vt:lpstr>Exercício 1</vt:lpstr>
      <vt:lpstr>Exercício 2</vt:lpstr>
      <vt:lpstr>Exercício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AntonioGE</dc:creator>
  <cp:lastModifiedBy>japanmaluco92</cp:lastModifiedBy>
  <cp:lastPrinted>2015-11-03T22:02:44Z</cp:lastPrinted>
  <dcterms:created xsi:type="dcterms:W3CDTF">2015-04-08T16:55:55Z</dcterms:created>
  <dcterms:modified xsi:type="dcterms:W3CDTF">2022-08-27T20:51:11Z</dcterms:modified>
</cp:coreProperties>
</file>