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uários\BAZOOKA\Documentos\Curso\1 - EXCEL_BÁSICO_ALUNO a\"/>
    </mc:Choice>
  </mc:AlternateContent>
  <xr:revisionPtr revIDLastSave="0" documentId="13_ncr:1_{CB64A8F1-2141-4653-8811-22EFE3AA987D}" xr6:coauthVersionLast="47" xr6:coauthVersionMax="47" xr10:uidLastSave="{00000000-0000-0000-0000-000000000000}"/>
  <bookViews>
    <workbookView xWindow="-120" yWindow="420" windowWidth="20730" windowHeight="10215" tabRatio="891" firstSheet="1" activeTab="19" xr2:uid="{00000000-000D-0000-FFFF-FFFF00000000}"/>
  </bookViews>
  <sheets>
    <sheet name="SE-1" sheetId="4" r:id="rId1"/>
    <sheet name="SE-2" sheetId="5" r:id="rId2"/>
    <sheet name="SE-3" sheetId="6" r:id="rId3"/>
    <sheet name="SE-4" sheetId="8" r:id="rId4"/>
    <sheet name="SE-5" sheetId="10" r:id="rId5"/>
    <sheet name="SE-6" sheetId="11" r:id="rId6"/>
    <sheet name="SE-7" sheetId="14" r:id="rId7"/>
    <sheet name="SE-8" sheetId="16" r:id="rId8"/>
    <sheet name="SE-9" sheetId="17" r:id="rId9"/>
    <sheet name="SE-10" sheetId="19" r:id="rId10"/>
    <sheet name="SE-11" sheetId="23" r:id="rId11"/>
    <sheet name="SE-12" sheetId="22" r:id="rId12"/>
    <sheet name="SE-13" sheetId="20" r:id="rId13"/>
    <sheet name="SE-14" sheetId="25" r:id="rId14"/>
    <sheet name="SE-15" sheetId="29" r:id="rId15"/>
    <sheet name="SE-16" sheetId="27" r:id="rId16"/>
    <sheet name="SE-17" sheetId="28" r:id="rId17"/>
    <sheet name="SE-18" sheetId="31" r:id="rId18"/>
    <sheet name="SE-19" sheetId="32" r:id="rId19"/>
    <sheet name="SE-20" sheetId="33" r:id="rId20"/>
  </sheets>
  <definedNames>
    <definedName name="_xlnm.Print_Area" localSheetId="18">'SE-19'!$A$2:$J$36</definedName>
    <definedName name="HTML_CodePage" hidden="1">1252</definedName>
    <definedName name="HTML_Control" localSheetId="14" hidden="1">{"'Plan1'!$A$1:$F$27"}</definedName>
    <definedName name="HTML_Control" localSheetId="17" hidden="1">{"'Plan1'!$A$1:$F$27"}</definedName>
    <definedName name="HTML_Control" localSheetId="18" hidden="1">{"'Plan1'!$A$1:$F$27"}</definedName>
    <definedName name="HTML_Control" localSheetId="19" hidden="1">{"'Plan1'!$A$1:$F$27"}</definedName>
    <definedName name="HTML_Control" hidden="1">{"'Plan1'!$A$1:$F$27"}</definedName>
    <definedName name="HTML_Description" hidden="1">""</definedName>
    <definedName name="HTML_Email" hidden="1">""</definedName>
    <definedName name="HTML_Header" hidden="1">"Plan1"</definedName>
    <definedName name="HTML_LastUpdate" hidden="1">"17/10/1999"</definedName>
    <definedName name="HTML_LineAfter" hidden="1">FALSE</definedName>
    <definedName name="HTML_LineBefore" hidden="1">FALSE</definedName>
    <definedName name="HTML_Name" hidden="1">"AV Treinamento em Informática"</definedName>
    <definedName name="HTML_OBDlg2" hidden="1">TRUE</definedName>
    <definedName name="HTML_OBDlg4" hidden="1">TRUE</definedName>
    <definedName name="HTML_OS" hidden="1">0</definedName>
    <definedName name="HTML_PathFile" hidden="1">"C:\AV Treinamento\Aulas\Excel\Básico Office 2000\MeuHTML.htm"</definedName>
    <definedName name="HTML_Title" hidden="1">"Tab em Excel"</definedName>
    <definedName name="o" localSheetId="14" hidden="1">{"'Plan1'!$A$1:$F$27"}</definedName>
    <definedName name="o" localSheetId="17" hidden="1">{"'Plan1'!$A$1:$F$27"}</definedName>
    <definedName name="o" localSheetId="18" hidden="1">{"'Plan1'!$A$1:$F$27"}</definedName>
    <definedName name="o" localSheetId="19" hidden="1">{"'Plan1'!$A$1:$F$27"}</definedName>
    <definedName name="o" hidden="1">{"'Plan1'!$A$1:$F$27"}</definedName>
    <definedName name="Proch2" localSheetId="14" hidden="1">{"'Plan1'!$A$1:$F$27"}</definedName>
    <definedName name="Proch2" localSheetId="17" hidden="1">{"'Plan1'!$A$1:$F$27"}</definedName>
    <definedName name="Proch2" localSheetId="18" hidden="1">{"'Plan1'!$A$1:$F$27"}</definedName>
    <definedName name="Proch2" localSheetId="19" hidden="1">{"'Plan1'!$A$1:$F$27"}</definedName>
    <definedName name="Proch2" hidden="1">{"'Plan1'!$A$1:$F$27"}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3" l="1"/>
  <c r="H6" i="33"/>
  <c r="H7" i="33"/>
  <c r="H8" i="33"/>
  <c r="H9" i="33"/>
  <c r="H10" i="33"/>
  <c r="H11" i="33"/>
  <c r="H12" i="33"/>
  <c r="H13" i="33"/>
  <c r="H14" i="33"/>
  <c r="H15" i="33"/>
  <c r="H16" i="33"/>
  <c r="H17" i="33"/>
  <c r="H18" i="33"/>
  <c r="H19" i="33"/>
  <c r="H20" i="33"/>
  <c r="H21" i="33"/>
  <c r="H22" i="33"/>
  <c r="H4" i="33"/>
  <c r="G4" i="33"/>
  <c r="E9" i="27"/>
  <c r="F6" i="29"/>
  <c r="F7" i="29"/>
  <c r="F8" i="29"/>
  <c r="F9" i="29"/>
  <c r="F10" i="29"/>
  <c r="F11" i="29"/>
  <c r="F12" i="29"/>
  <c r="F13" i="29"/>
  <c r="F14" i="29"/>
  <c r="F5" i="29"/>
  <c r="D10" i="16"/>
  <c r="D11" i="16"/>
  <c r="D12" i="16"/>
  <c r="D13" i="16"/>
  <c r="D14" i="16"/>
  <c r="D15" i="16"/>
  <c r="D16" i="16"/>
  <c r="D17" i="16"/>
  <c r="D18" i="16"/>
  <c r="D19" i="16"/>
  <c r="D20" i="16"/>
  <c r="D9" i="16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3" i="10"/>
  <c r="J6" i="8"/>
  <c r="J7" i="8"/>
  <c r="J8" i="8"/>
  <c r="J9" i="8"/>
  <c r="J5" i="8"/>
  <c r="I10" i="8"/>
  <c r="I6" i="8"/>
  <c r="I7" i="8"/>
  <c r="I8" i="8"/>
  <c r="I9" i="8"/>
  <c r="I5" i="8"/>
  <c r="K6" i="6"/>
  <c r="K7" i="6"/>
  <c r="K8" i="6"/>
  <c r="K9" i="6"/>
  <c r="K10" i="6"/>
  <c r="K11" i="6"/>
  <c r="K12" i="6"/>
  <c r="K5" i="6"/>
  <c r="J6" i="6"/>
  <c r="J7" i="6"/>
  <c r="J8" i="6"/>
  <c r="J9" i="6"/>
  <c r="J10" i="6"/>
  <c r="J11" i="6"/>
  <c r="J12" i="6"/>
  <c r="J5" i="6"/>
  <c r="E6" i="6"/>
  <c r="E7" i="6"/>
  <c r="E8" i="6"/>
  <c r="E9" i="6"/>
  <c r="E10" i="6"/>
  <c r="E11" i="6"/>
  <c r="E12" i="6"/>
  <c r="E5" i="6"/>
  <c r="E6" i="4"/>
  <c r="E7" i="4"/>
  <c r="E8" i="4"/>
  <c r="F8" i="4" s="1"/>
  <c r="G8" i="4" s="1"/>
  <c r="E9" i="4"/>
  <c r="E10" i="4"/>
  <c r="E11" i="4"/>
  <c r="E12" i="4"/>
  <c r="F12" i="4" s="1"/>
  <c r="G12" i="4" s="1"/>
  <c r="E13" i="4"/>
  <c r="E14" i="4"/>
  <c r="E5" i="4"/>
  <c r="F5" i="4" s="1"/>
  <c r="G5" i="4" s="1"/>
  <c r="I5" i="33"/>
  <c r="I6" i="33"/>
  <c r="I7" i="33"/>
  <c r="I8" i="33"/>
  <c r="I9" i="33"/>
  <c r="I10" i="33"/>
  <c r="I11" i="33"/>
  <c r="I12" i="33"/>
  <c r="I13" i="33"/>
  <c r="I14" i="33"/>
  <c r="I15" i="33"/>
  <c r="I16" i="33"/>
  <c r="I17" i="33"/>
  <c r="I18" i="33"/>
  <c r="I19" i="33"/>
  <c r="I20" i="33"/>
  <c r="I21" i="33"/>
  <c r="I22" i="33"/>
  <c r="I4" i="33"/>
  <c r="G5" i="33"/>
  <c r="G6" i="33"/>
  <c r="G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F5" i="33"/>
  <c r="F6" i="33"/>
  <c r="F7" i="33"/>
  <c r="F8" i="33"/>
  <c r="F9" i="33"/>
  <c r="F10" i="33"/>
  <c r="F11" i="33"/>
  <c r="F12" i="33"/>
  <c r="F13" i="33"/>
  <c r="F14" i="33"/>
  <c r="F15" i="33"/>
  <c r="F16" i="33"/>
  <c r="F17" i="33"/>
  <c r="F18" i="33"/>
  <c r="F19" i="33"/>
  <c r="F20" i="33"/>
  <c r="F21" i="33"/>
  <c r="F22" i="33"/>
  <c r="F4" i="33"/>
  <c r="H6" i="32"/>
  <c r="H7" i="32"/>
  <c r="H8" i="32"/>
  <c r="H9" i="32"/>
  <c r="H10" i="32"/>
  <c r="H11" i="32"/>
  <c r="H12" i="32"/>
  <c r="H13" i="32"/>
  <c r="H14" i="32"/>
  <c r="H15" i="32"/>
  <c r="H16" i="32"/>
  <c r="H17" i="32"/>
  <c r="H18" i="32"/>
  <c r="H19" i="32"/>
  <c r="H20" i="32"/>
  <c r="H21" i="32"/>
  <c r="H5" i="32"/>
  <c r="G6" i="32"/>
  <c r="G7" i="32"/>
  <c r="G8" i="32"/>
  <c r="G9" i="32"/>
  <c r="G10" i="32"/>
  <c r="G11" i="32"/>
  <c r="G12" i="32"/>
  <c r="G13" i="32"/>
  <c r="G14" i="32"/>
  <c r="G15" i="32"/>
  <c r="G16" i="32"/>
  <c r="G17" i="32"/>
  <c r="G18" i="32"/>
  <c r="G19" i="32"/>
  <c r="G20" i="32"/>
  <c r="G21" i="32"/>
  <c r="G5" i="32"/>
  <c r="H12" i="31"/>
  <c r="H11" i="31"/>
  <c r="H10" i="31"/>
  <c r="H9" i="31"/>
  <c r="H4" i="31"/>
  <c r="H5" i="31"/>
  <c r="H6" i="31"/>
  <c r="H7" i="31"/>
  <c r="H8" i="31"/>
  <c r="H3" i="31"/>
  <c r="G4" i="31"/>
  <c r="G5" i="31"/>
  <c r="G6" i="31"/>
  <c r="G7" i="31"/>
  <c r="G8" i="31"/>
  <c r="H5" i="28"/>
  <c r="H6" i="28"/>
  <c r="H7" i="28"/>
  <c r="H8" i="28"/>
  <c r="H9" i="28"/>
  <c r="H10" i="28"/>
  <c r="H11" i="28"/>
  <c r="H12" i="28"/>
  <c r="H4" i="28"/>
  <c r="G5" i="28"/>
  <c r="G6" i="28"/>
  <c r="G7" i="28"/>
  <c r="G8" i="28"/>
  <c r="G9" i="28"/>
  <c r="G10" i="28"/>
  <c r="G11" i="28"/>
  <c r="G12" i="28"/>
  <c r="G4" i="28"/>
  <c r="F5" i="28"/>
  <c r="F6" i="28"/>
  <c r="F7" i="28"/>
  <c r="F8" i="28"/>
  <c r="F9" i="28"/>
  <c r="F10" i="28"/>
  <c r="F11" i="28"/>
  <c r="F12" i="28"/>
  <c r="F4" i="28"/>
  <c r="D5" i="28"/>
  <c r="D6" i="28"/>
  <c r="D7" i="28"/>
  <c r="D8" i="28"/>
  <c r="D9" i="28"/>
  <c r="D10" i="28"/>
  <c r="D11" i="28"/>
  <c r="D12" i="28"/>
  <c r="D4" i="28"/>
  <c r="F9" i="27"/>
  <c r="G9" i="27"/>
  <c r="D9" i="27"/>
  <c r="G5" i="27"/>
  <c r="G6" i="27"/>
  <c r="G7" i="27"/>
  <c r="G8" i="27"/>
  <c r="G4" i="27"/>
  <c r="F5" i="27"/>
  <c r="F6" i="27"/>
  <c r="F7" i="27"/>
  <c r="F8" i="27"/>
  <c r="F4" i="27"/>
  <c r="E5" i="27"/>
  <c r="E6" i="27"/>
  <c r="E7" i="27"/>
  <c r="E8" i="27"/>
  <c r="E4" i="27"/>
  <c r="E5" i="25"/>
  <c r="E6" i="25"/>
  <c r="E7" i="25"/>
  <c r="E4" i="25"/>
  <c r="D5" i="25"/>
  <c r="D6" i="25"/>
  <c r="D7" i="25"/>
  <c r="D4" i="25"/>
  <c r="D6" i="20"/>
  <c r="D7" i="20"/>
  <c r="D8" i="20"/>
  <c r="D9" i="20"/>
  <c r="D10" i="20"/>
  <c r="D11" i="20"/>
  <c r="D12" i="20"/>
  <c r="D13" i="20"/>
  <c r="D14" i="20"/>
  <c r="D15" i="20"/>
  <c r="D5" i="20"/>
  <c r="X17" i="22"/>
  <c r="X16" i="22"/>
  <c r="X6" i="22"/>
  <c r="X7" i="22"/>
  <c r="X8" i="22"/>
  <c r="X9" i="22"/>
  <c r="X10" i="22"/>
  <c r="X11" i="22"/>
  <c r="X12" i="22"/>
  <c r="X13" i="22"/>
  <c r="X14" i="22"/>
  <c r="X5" i="22"/>
  <c r="W6" i="22"/>
  <c r="W7" i="22"/>
  <c r="W8" i="22"/>
  <c r="W9" i="22"/>
  <c r="W10" i="22"/>
  <c r="W11" i="22"/>
  <c r="W12" i="22"/>
  <c r="W13" i="22"/>
  <c r="W14" i="22"/>
  <c r="W5" i="22"/>
  <c r="H6" i="23"/>
  <c r="H7" i="23"/>
  <c r="H8" i="23"/>
  <c r="H9" i="23"/>
  <c r="H10" i="23"/>
  <c r="H11" i="23"/>
  <c r="H12" i="23"/>
  <c r="H13" i="23"/>
  <c r="H14" i="23"/>
  <c r="H5" i="23"/>
  <c r="G6" i="23"/>
  <c r="G7" i="23"/>
  <c r="G8" i="23"/>
  <c r="G9" i="23"/>
  <c r="G10" i="23"/>
  <c r="G11" i="23"/>
  <c r="G12" i="23"/>
  <c r="G13" i="23"/>
  <c r="G14" i="23"/>
  <c r="G5" i="23"/>
  <c r="F6" i="23"/>
  <c r="F7" i="23"/>
  <c r="F8" i="23"/>
  <c r="F9" i="23"/>
  <c r="F10" i="23"/>
  <c r="F11" i="23"/>
  <c r="F12" i="23"/>
  <c r="F13" i="23"/>
  <c r="F14" i="23"/>
  <c r="F5" i="23"/>
  <c r="E6" i="23"/>
  <c r="E7" i="23"/>
  <c r="E8" i="23"/>
  <c r="E9" i="23"/>
  <c r="E10" i="23"/>
  <c r="E11" i="23"/>
  <c r="E12" i="23"/>
  <c r="E13" i="23"/>
  <c r="E14" i="23"/>
  <c r="E5" i="23"/>
  <c r="D6" i="23"/>
  <c r="D7" i="23"/>
  <c r="D8" i="23"/>
  <c r="D9" i="23"/>
  <c r="D10" i="23"/>
  <c r="D11" i="23"/>
  <c r="D12" i="23"/>
  <c r="D13" i="23"/>
  <c r="D14" i="23"/>
  <c r="D5" i="23"/>
  <c r="H5" i="19"/>
  <c r="H6" i="19"/>
  <c r="H7" i="19"/>
  <c r="H8" i="19"/>
  <c r="H9" i="19"/>
  <c r="H10" i="19"/>
  <c r="H11" i="19"/>
  <c r="H12" i="19"/>
  <c r="H13" i="19"/>
  <c r="H14" i="19"/>
  <c r="H15" i="19"/>
  <c r="H4" i="19"/>
  <c r="G5" i="19"/>
  <c r="G6" i="19"/>
  <c r="G7" i="19"/>
  <c r="G8" i="19"/>
  <c r="G9" i="19"/>
  <c r="G10" i="19"/>
  <c r="G11" i="19"/>
  <c r="G12" i="19"/>
  <c r="G13" i="19"/>
  <c r="G14" i="19"/>
  <c r="G15" i="19"/>
  <c r="G4" i="19"/>
  <c r="F5" i="19"/>
  <c r="F6" i="19"/>
  <c r="F7" i="19"/>
  <c r="F8" i="19"/>
  <c r="F9" i="19"/>
  <c r="F10" i="19"/>
  <c r="F11" i="19"/>
  <c r="F12" i="19"/>
  <c r="F13" i="19"/>
  <c r="F14" i="19"/>
  <c r="F15" i="19"/>
  <c r="F4" i="19"/>
  <c r="F6" i="17"/>
  <c r="F7" i="17"/>
  <c r="F8" i="17"/>
  <c r="F9" i="17"/>
  <c r="F10" i="17"/>
  <c r="F11" i="17"/>
  <c r="F12" i="17"/>
  <c r="F13" i="17"/>
  <c r="F14" i="17"/>
  <c r="F5" i="17"/>
  <c r="E6" i="17"/>
  <c r="E7" i="17"/>
  <c r="E8" i="17"/>
  <c r="E9" i="17"/>
  <c r="E10" i="17"/>
  <c r="E11" i="17"/>
  <c r="E12" i="17"/>
  <c r="E13" i="17"/>
  <c r="E14" i="17"/>
  <c r="E5" i="17"/>
  <c r="J6" i="14"/>
  <c r="J7" i="14"/>
  <c r="J8" i="14"/>
  <c r="J9" i="14"/>
  <c r="J5" i="14"/>
  <c r="I6" i="14"/>
  <c r="I7" i="14"/>
  <c r="I8" i="14"/>
  <c r="I9" i="14"/>
  <c r="I5" i="14"/>
  <c r="I5" i="11"/>
  <c r="I4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" i="11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3" i="10"/>
  <c r="D10" i="8"/>
  <c r="E10" i="8"/>
  <c r="F10" i="8"/>
  <c r="G10" i="8"/>
  <c r="H10" i="8"/>
  <c r="C10" i="8"/>
  <c r="I6" i="6"/>
  <c r="I7" i="6"/>
  <c r="I8" i="6"/>
  <c r="I9" i="6"/>
  <c r="I10" i="6"/>
  <c r="I11" i="6"/>
  <c r="I12" i="6"/>
  <c r="I5" i="6"/>
  <c r="H6" i="6"/>
  <c r="H7" i="6"/>
  <c r="H8" i="6"/>
  <c r="H9" i="6"/>
  <c r="H10" i="6"/>
  <c r="H11" i="6"/>
  <c r="H12" i="6"/>
  <c r="H5" i="6"/>
  <c r="G6" i="6"/>
  <c r="G7" i="6"/>
  <c r="G8" i="6"/>
  <c r="G9" i="6"/>
  <c r="G10" i="6"/>
  <c r="G11" i="6"/>
  <c r="G12" i="6"/>
  <c r="G5" i="6"/>
  <c r="F6" i="6"/>
  <c r="F7" i="6"/>
  <c r="F8" i="6"/>
  <c r="F9" i="6"/>
  <c r="F10" i="6"/>
  <c r="F11" i="6"/>
  <c r="F12" i="6"/>
  <c r="F5" i="6"/>
  <c r="H4" i="5"/>
  <c r="H5" i="5"/>
  <c r="H6" i="5"/>
  <c r="H7" i="5"/>
  <c r="H3" i="5"/>
  <c r="G4" i="5"/>
  <c r="G5" i="5"/>
  <c r="G6" i="5"/>
  <c r="G7" i="5"/>
  <c r="G3" i="5"/>
  <c r="F4" i="5"/>
  <c r="F5" i="5"/>
  <c r="F6" i="5"/>
  <c r="F7" i="5"/>
  <c r="F3" i="5"/>
  <c r="E4" i="5"/>
  <c r="E5" i="5"/>
  <c r="E6" i="5"/>
  <c r="E7" i="5"/>
  <c r="E3" i="5"/>
  <c r="G7" i="4"/>
  <c r="G11" i="4"/>
  <c r="F6" i="4"/>
  <c r="G6" i="4" s="1"/>
  <c r="F7" i="4"/>
  <c r="F9" i="4"/>
  <c r="G9" i="4" s="1"/>
  <c r="F10" i="4"/>
  <c r="G10" i="4" s="1"/>
  <c r="F11" i="4"/>
  <c r="F13" i="4"/>
  <c r="G13" i="4" s="1"/>
  <c r="F14" i="4"/>
  <c r="G14" i="4" s="1"/>
  <c r="D6" i="4"/>
  <c r="D7" i="4"/>
  <c r="D8" i="4"/>
  <c r="D9" i="4"/>
  <c r="D10" i="4"/>
  <c r="D11" i="4"/>
  <c r="D12" i="4"/>
  <c r="D13" i="4"/>
  <c r="D14" i="4"/>
  <c r="D5" i="4"/>
  <c r="E8" i="31"/>
  <c r="E7" i="31"/>
  <c r="E6" i="31"/>
  <c r="E5" i="31"/>
  <c r="E4" i="31"/>
  <c r="E3" i="31"/>
  <c r="G3" i="31" s="1"/>
</calcChain>
</file>

<file path=xl/sharedStrings.xml><?xml version="1.0" encoding="utf-8"?>
<sst xmlns="http://schemas.openxmlformats.org/spreadsheetml/2006/main" count="677" uniqueCount="351">
  <si>
    <t>Valor do Dólar:</t>
  </si>
  <si>
    <t>Produtos</t>
  </si>
  <si>
    <t>Valor em US$</t>
  </si>
  <si>
    <t>Valor em R$</t>
  </si>
  <si>
    <t>Total a Pagar</t>
  </si>
  <si>
    <t>Forma de Pagamento</t>
  </si>
  <si>
    <t>Fonte 200 W</t>
  </si>
  <si>
    <t>Valor em R$:</t>
  </si>
  <si>
    <t>Modem</t>
  </si>
  <si>
    <t>Plotter</t>
  </si>
  <si>
    <t>Desconto:</t>
  </si>
  <si>
    <r>
      <t xml:space="preserve">Se o </t>
    </r>
    <r>
      <rPr>
        <b/>
        <sz val="11"/>
        <color theme="1"/>
        <rFont val="Calibri"/>
        <family val="2"/>
        <scheme val="minor"/>
      </rPr>
      <t>Valor em R$</t>
    </r>
    <r>
      <rPr>
        <sz val="11"/>
        <color theme="1"/>
        <rFont val="Calibri"/>
        <family val="2"/>
        <scheme val="minor"/>
      </rPr>
      <t xml:space="preserve"> &gt;=500,</t>
    </r>
  </si>
  <si>
    <t>Gabinete</t>
  </si>
  <si>
    <t>CD-RW</t>
  </si>
  <si>
    <t>Teclado</t>
  </si>
  <si>
    <t>Scanner</t>
  </si>
  <si>
    <t>Total a Pagar:</t>
  </si>
  <si>
    <t>HDD</t>
  </si>
  <si>
    <t>Cabo Serial</t>
  </si>
  <si>
    <t>Forma de Pagamento:</t>
  </si>
  <si>
    <r>
      <t xml:space="preserve">Se o </t>
    </r>
    <r>
      <rPr>
        <b/>
        <sz val="11"/>
        <color theme="1"/>
        <rFont val="Calibri"/>
        <family val="2"/>
        <scheme val="minor"/>
      </rPr>
      <t>Total a Pagar</t>
    </r>
    <r>
      <rPr>
        <sz val="11"/>
        <color theme="1"/>
        <rFont val="Calibri"/>
        <family val="2"/>
        <scheme val="minor"/>
      </rPr>
      <t xml:space="preserve"> &gt;=500,</t>
    </r>
  </si>
  <si>
    <t>Impressora</t>
  </si>
  <si>
    <t>Torta Salgada</t>
  </si>
  <si>
    <t>Rocambole</t>
  </si>
  <si>
    <t>Torta Doce</t>
  </si>
  <si>
    <t>Bolo</t>
  </si>
  <si>
    <t>Panetone</t>
  </si>
  <si>
    <t>Qtde</t>
  </si>
  <si>
    <t>Preço</t>
  </si>
  <si>
    <t>Produto</t>
  </si>
  <si>
    <t>Preço * Qtde</t>
  </si>
  <si>
    <t>Total:</t>
  </si>
  <si>
    <t>Pagamento Benefícios dos Funcionários</t>
  </si>
  <si>
    <t>BENEFÍCIOS</t>
  </si>
  <si>
    <t>Funcionário</t>
  </si>
  <si>
    <t>Salário Bruto</t>
  </si>
  <si>
    <t>Dependentes</t>
  </si>
  <si>
    <t>Ticket Alimentação</t>
  </si>
  <si>
    <t>Assistência Médica</t>
  </si>
  <si>
    <t>Vale Transporte</t>
  </si>
  <si>
    <t>Ticket Restaurante</t>
  </si>
  <si>
    <t>Salário Família</t>
  </si>
  <si>
    <t>Total de Benefícios</t>
  </si>
  <si>
    <t>Salário Bruto + Benefícios</t>
  </si>
  <si>
    <t>José da Silva</t>
  </si>
  <si>
    <t>Antonio Pereira</t>
  </si>
  <si>
    <t>Maria das Graças</t>
  </si>
  <si>
    <t>Alessandra da Silva</t>
  </si>
  <si>
    <t>João de Paula</t>
  </si>
  <si>
    <t>Amélia de Oliveira</t>
  </si>
  <si>
    <t>Joana Lima</t>
  </si>
  <si>
    <t>Bernardete Soares</t>
  </si>
  <si>
    <t>Ticket Alimentação:</t>
  </si>
  <si>
    <t>Assistência Médica:</t>
  </si>
  <si>
    <t>Vale Transporte:</t>
  </si>
  <si>
    <t>Ticket Restaurante:</t>
  </si>
  <si>
    <t>Salário Família:</t>
  </si>
  <si>
    <t>Nome</t>
  </si>
  <si>
    <t>Paulo</t>
  </si>
  <si>
    <t>João</t>
  </si>
  <si>
    <t>Renata</t>
  </si>
  <si>
    <t>Fernanda</t>
  </si>
  <si>
    <t>Equipe A</t>
  </si>
  <si>
    <t>Jan</t>
  </si>
  <si>
    <t>Fev</t>
  </si>
  <si>
    <t>Mar</t>
  </si>
  <si>
    <t>Abr</t>
  </si>
  <si>
    <t>Mai</t>
  </si>
  <si>
    <t>Jun</t>
  </si>
  <si>
    <t>% atingido</t>
  </si>
  <si>
    <t>Eliane</t>
  </si>
  <si>
    <t>Paula</t>
  </si>
  <si>
    <t>Rafael</t>
  </si>
  <si>
    <t>Raquel</t>
  </si>
  <si>
    <t>Ruth</t>
  </si>
  <si>
    <t>Total Equipe A</t>
  </si>
  <si>
    <t>Diferença %</t>
  </si>
  <si>
    <t>Dê preferência ao abastecimento com:</t>
  </si>
  <si>
    <t>Nº</t>
  </si>
  <si>
    <t>Resultado</t>
  </si>
  <si>
    <t>GABARITO</t>
  </si>
  <si>
    <t>A</t>
  </si>
  <si>
    <t>B</t>
  </si>
  <si>
    <t>D</t>
  </si>
  <si>
    <t>C</t>
  </si>
  <si>
    <t>Multa</t>
  </si>
  <si>
    <t>Bônus</t>
  </si>
  <si>
    <t>Desconto R$</t>
  </si>
  <si>
    <t>Total a Pagar R$</t>
  </si>
  <si>
    <t>Luís</t>
  </si>
  <si>
    <t>Rodrigo</t>
  </si>
  <si>
    <t>Felipe</t>
  </si>
  <si>
    <t>Camila</t>
  </si>
  <si>
    <t>Heloísa</t>
  </si>
  <si>
    <t>Fabiana</t>
  </si>
  <si>
    <t>Lucas</t>
  </si>
  <si>
    <t>Cálculo de Imposto de Importação</t>
  </si>
  <si>
    <t>Limite de Compras em Dólar</t>
  </si>
  <si>
    <t>Alíquota de Importação</t>
  </si>
  <si>
    <t>Cotação do Dólar</t>
  </si>
  <si>
    <t>Valor Declarado em Dólar</t>
  </si>
  <si>
    <t>Impostos a Pagar em Reais</t>
  </si>
  <si>
    <t>Tatiane</t>
  </si>
  <si>
    <t>Izabel</t>
  </si>
  <si>
    <t>Controle de Produção de Ferramentas</t>
  </si>
  <si>
    <t>Qtde de peças Produzidas</t>
  </si>
  <si>
    <t>Qtde de peças com defeito</t>
  </si>
  <si>
    <t>Porcentagem de peças com defeito</t>
  </si>
  <si>
    <t>Situação da Produção</t>
  </si>
  <si>
    <t>Alicate</t>
  </si>
  <si>
    <t>Martelo</t>
  </si>
  <si>
    <t>Chave de fenda</t>
  </si>
  <si>
    <t>Tesoura</t>
  </si>
  <si>
    <t>Marreta</t>
  </si>
  <si>
    <t>Chave Inglesa</t>
  </si>
  <si>
    <t>Talhadeira</t>
  </si>
  <si>
    <t>Picareta</t>
  </si>
  <si>
    <t>Pá</t>
  </si>
  <si>
    <t>Chave Philips</t>
  </si>
  <si>
    <t>Controle de Vencimento de Parcelas</t>
  </si>
  <si>
    <t>Cliente</t>
  </si>
  <si>
    <t>Valor da Parcela</t>
  </si>
  <si>
    <t>Data de Vencimento</t>
  </si>
  <si>
    <t>Data de Pagamento</t>
  </si>
  <si>
    <t>Dias em Atraso</t>
  </si>
  <si>
    <t>Relatório de Notas</t>
  </si>
  <si>
    <t>Alunos</t>
  </si>
  <si>
    <t>Naiane</t>
  </si>
  <si>
    <t>Erick</t>
  </si>
  <si>
    <t>Junior</t>
  </si>
  <si>
    <t>Marcelo</t>
  </si>
  <si>
    <t>Mayara</t>
  </si>
  <si>
    <t>Lucilene</t>
  </si>
  <si>
    <t>Rose</t>
  </si>
  <si>
    <t>Diogo</t>
  </si>
  <si>
    <r>
      <t xml:space="preserve">Se o </t>
    </r>
    <r>
      <rPr>
        <b/>
        <sz val="11"/>
        <color theme="1"/>
        <rFont val="Calibri"/>
        <family val="2"/>
        <scheme val="minor"/>
      </rPr>
      <t>Total a Pagar</t>
    </r>
    <r>
      <rPr>
        <sz val="11"/>
        <color theme="1"/>
        <rFont val="Calibri"/>
        <family val="2"/>
        <scheme val="minor"/>
      </rPr>
      <t xml:space="preserve"> &gt;=400,</t>
    </r>
  </si>
  <si>
    <t>Desconto (R$)</t>
  </si>
  <si>
    <t>Total a Pagar (R$)</t>
  </si>
  <si>
    <t>Total (R$)</t>
  </si>
  <si>
    <t>X</t>
  </si>
  <si>
    <t>Meta Total</t>
  </si>
  <si>
    <t>6% vezes o Salário Bruto</t>
  </si>
  <si>
    <t>Meses</t>
  </si>
  <si>
    <t>Jul</t>
  </si>
  <si>
    <t>Ago</t>
  </si>
  <si>
    <t>Aluno</t>
  </si>
  <si>
    <t>Frequência</t>
  </si>
  <si>
    <t>F</t>
  </si>
  <si>
    <t>Média Final</t>
  </si>
  <si>
    <t>RESULTADO</t>
  </si>
  <si>
    <t>Controle de Frequência</t>
  </si>
  <si>
    <r>
      <t xml:space="preserve">Se Salário Bruto </t>
    </r>
    <r>
      <rPr>
        <b/>
        <sz val="11"/>
        <color rgb="FFFF0000"/>
        <rFont val="Calibri"/>
        <family val="2"/>
        <scheme val="minor"/>
      </rPr>
      <t>&lt; 1500</t>
    </r>
    <r>
      <rPr>
        <sz val="11"/>
        <color theme="1"/>
        <rFont val="Calibri"/>
        <family val="2"/>
        <scheme val="minor"/>
      </rPr>
      <t xml:space="preserve"> o valor do Ticket será de </t>
    </r>
    <r>
      <rPr>
        <b/>
        <sz val="11"/>
        <color rgb="FFFF0000"/>
        <rFont val="Calibri"/>
        <family val="2"/>
        <scheme val="minor"/>
      </rPr>
      <t>200</t>
    </r>
    <r>
      <rPr>
        <sz val="11"/>
        <color theme="1"/>
        <rFont val="Calibri"/>
        <family val="2"/>
        <scheme val="minor"/>
      </rPr>
      <t xml:space="preserve">, caso contrário, </t>
    </r>
    <r>
      <rPr>
        <b/>
        <sz val="11"/>
        <color rgb="FFFF0000"/>
        <rFont val="Calibri"/>
        <family val="2"/>
        <scheme val="minor"/>
      </rPr>
      <t>300.</t>
    </r>
  </si>
  <si>
    <t>Gasolina</t>
  </si>
  <si>
    <t>Álcool</t>
  </si>
  <si>
    <r>
      <t xml:space="preserve">Se o </t>
    </r>
    <r>
      <rPr>
        <b/>
        <sz val="11"/>
        <color rgb="FFFF0000"/>
        <rFont val="Calibri"/>
        <family val="2"/>
        <scheme val="minor"/>
      </rPr>
      <t>Salário Bruto &lt; 2500</t>
    </r>
    <r>
      <rPr>
        <sz val="11"/>
        <color theme="1"/>
        <rFont val="Calibri"/>
        <family val="2"/>
        <scheme val="minor"/>
      </rPr>
      <t xml:space="preserve"> o valor do Ticket será de</t>
    </r>
    <r>
      <rPr>
        <b/>
        <sz val="11"/>
        <color rgb="FFFF0000"/>
        <rFont val="Calibri"/>
        <family val="2"/>
        <scheme val="minor"/>
      </rPr>
      <t xml:space="preserve"> 600</t>
    </r>
    <r>
      <rPr>
        <sz val="11"/>
        <color theme="1"/>
        <rFont val="Calibri"/>
        <family val="2"/>
        <scheme val="minor"/>
      </rPr>
      <t xml:space="preserve">, caso contrário </t>
    </r>
    <r>
      <rPr>
        <b/>
        <sz val="11"/>
        <color rgb="FFFF0000"/>
        <rFont val="Calibri"/>
        <family val="2"/>
        <scheme val="minor"/>
      </rPr>
      <t>400.</t>
    </r>
  </si>
  <si>
    <t>Aprovado</t>
  </si>
  <si>
    <t>Reprovado</t>
  </si>
  <si>
    <t>Resp.</t>
  </si>
  <si>
    <t>Planilha para Venda de Veículos</t>
  </si>
  <si>
    <t>Meta de Mês</t>
  </si>
  <si>
    <t>Veículos</t>
  </si>
  <si>
    <t>Santana</t>
  </si>
  <si>
    <t>Golf</t>
  </si>
  <si>
    <t>Palio</t>
  </si>
  <si>
    <t>Kadett</t>
  </si>
  <si>
    <t>Fiesta</t>
  </si>
  <si>
    <t>Uno</t>
  </si>
  <si>
    <t>Monza</t>
  </si>
  <si>
    <t>Fox</t>
  </si>
  <si>
    <t>Parati</t>
  </si>
  <si>
    <t>Fusca</t>
  </si>
  <si>
    <t>Tabela de Taxas</t>
  </si>
  <si>
    <t>Taxa para a venda</t>
  </si>
  <si>
    <t>Taxa de Comissão</t>
  </si>
  <si>
    <t>Taxa de Despesas</t>
  </si>
  <si>
    <t>20% * Total (R$)</t>
  </si>
  <si>
    <t>Equipe de Vendas 2019</t>
  </si>
  <si>
    <t>Total de Vendas</t>
  </si>
  <si>
    <r>
      <t xml:space="preserve">10% vezes o </t>
    </r>
    <r>
      <rPr>
        <b/>
        <sz val="11"/>
        <color theme="1"/>
        <rFont val="Calibri"/>
        <family val="2"/>
        <scheme val="minor"/>
      </rPr>
      <t>Valor em R$,</t>
    </r>
  </si>
  <si>
    <t>Preço de Compra R$</t>
  </si>
  <si>
    <t>Preço de Venda R$</t>
  </si>
  <si>
    <t>Valor da Comissão R$</t>
  </si>
  <si>
    <t>Total de Despesas R$</t>
  </si>
  <si>
    <t>Lucro Líquido R$</t>
  </si>
  <si>
    <t>Situação do Lucro R$</t>
  </si>
  <si>
    <r>
      <t xml:space="preserve">Se </t>
    </r>
    <r>
      <rPr>
        <b/>
        <sz val="11"/>
        <color theme="1"/>
        <rFont val="Calibri"/>
        <family val="2"/>
        <scheme val="minor"/>
      </rPr>
      <t>Qtde</t>
    </r>
    <r>
      <rPr>
        <sz val="11"/>
        <color theme="1"/>
        <rFont val="Calibri"/>
        <family val="2"/>
        <scheme val="minor"/>
      </rPr>
      <t xml:space="preserve"> for  &gt;=50,</t>
    </r>
  </si>
  <si>
    <r>
      <t xml:space="preserve">O desconto é </t>
    </r>
    <r>
      <rPr>
        <b/>
        <sz val="11"/>
        <color theme="1"/>
        <rFont val="Calibri"/>
        <family val="2"/>
        <scheme val="minor"/>
      </rPr>
      <t>ZERO</t>
    </r>
  </si>
  <si>
    <t>"2 x sem juros" ; "à vista"</t>
  </si>
  <si>
    <t>Total (R$) - Desconto (R$)</t>
  </si>
  <si>
    <r>
      <rPr>
        <b/>
        <sz val="11"/>
        <color rgb="FFFF0000"/>
        <rFont val="Calibri"/>
        <family val="2"/>
        <scheme val="minor"/>
      </rPr>
      <t xml:space="preserve">Calcule o bônus total: </t>
    </r>
    <r>
      <rPr>
        <b/>
        <sz val="11"/>
        <rFont val="Calibri"/>
        <family val="2"/>
        <scheme val="minor"/>
      </rPr>
      <t xml:space="preserve">Se o valor total for </t>
    </r>
    <r>
      <rPr>
        <b/>
        <sz val="11"/>
        <color rgb="FFFF0000"/>
        <rFont val="Calibri"/>
        <family val="2"/>
        <scheme val="minor"/>
      </rPr>
      <t>menor ou igual</t>
    </r>
    <r>
      <rPr>
        <b/>
        <sz val="11"/>
        <rFont val="Calibri"/>
        <family val="2"/>
        <scheme val="minor"/>
      </rPr>
      <t xml:space="preserve"> à 2500; "Sem Bônus" senão calcular 20% do valor total.</t>
    </r>
  </si>
  <si>
    <r>
      <t xml:space="preserve">Porcentagem de peças com defeito: </t>
    </r>
    <r>
      <rPr>
        <sz val="11"/>
        <color rgb="FFFF0000"/>
        <rFont val="Calibri"/>
        <family val="2"/>
        <scheme val="minor"/>
      </rPr>
      <t>Qtde de peças com defeito / Qtde de peças Produzidas</t>
    </r>
  </si>
  <si>
    <r>
      <t xml:space="preserve">Situação da Produção: Se a Porcentagem de peças com defeito for </t>
    </r>
    <r>
      <rPr>
        <sz val="11"/>
        <color rgb="FFFF0000"/>
        <rFont val="Calibri"/>
        <family val="2"/>
        <scheme val="minor"/>
      </rPr>
      <t>Maior do que 5%</t>
    </r>
    <r>
      <rPr>
        <sz val="11"/>
        <rFont val="Calibri"/>
        <family val="2"/>
        <scheme val="minor"/>
      </rPr>
      <t>,</t>
    </r>
  </si>
  <si>
    <r>
      <rPr>
        <sz val="11"/>
        <color rgb="FFFF0000"/>
        <rFont val="Calibri"/>
        <family val="2"/>
        <scheme val="minor"/>
      </rPr>
      <t>"Produção Ruim"</t>
    </r>
    <r>
      <rPr>
        <sz val="11"/>
        <rFont val="Calibri"/>
        <family val="2"/>
        <scheme val="minor"/>
      </rPr>
      <t>, caso contrário,</t>
    </r>
    <r>
      <rPr>
        <sz val="11"/>
        <color rgb="FFFF0000"/>
        <rFont val="Calibri"/>
        <family val="2"/>
        <scheme val="minor"/>
      </rPr>
      <t xml:space="preserve"> "Ótima Produção"</t>
    </r>
    <r>
      <rPr>
        <sz val="11"/>
        <rFont val="Calibri"/>
        <family val="2"/>
        <scheme val="minor"/>
      </rPr>
      <t>.</t>
    </r>
  </si>
  <si>
    <r>
      <t xml:space="preserve">Se a </t>
    </r>
    <r>
      <rPr>
        <sz val="11"/>
        <color rgb="FFFF0000"/>
        <rFont val="Calibri"/>
        <family val="2"/>
        <scheme val="minor"/>
      </rPr>
      <t>Data de Pagamento</t>
    </r>
    <r>
      <rPr>
        <sz val="11"/>
        <color theme="1"/>
        <rFont val="Calibri"/>
        <family val="2"/>
        <scheme val="minor"/>
      </rPr>
      <t xml:space="preserve"> for Menor ou Igual a </t>
    </r>
    <r>
      <rPr>
        <sz val="11"/>
        <color rgb="FFFF0000"/>
        <rFont val="Calibri"/>
        <family val="2"/>
        <scheme val="minor"/>
      </rPr>
      <t>Data de Vencimento</t>
    </r>
    <r>
      <rPr>
        <sz val="11"/>
        <color theme="1"/>
        <rFont val="Calibri"/>
        <family val="2"/>
        <scheme val="minor"/>
      </rPr>
      <t xml:space="preserve">, o cliente está </t>
    </r>
    <r>
      <rPr>
        <sz val="11"/>
        <color rgb="FFFF0000"/>
        <rFont val="Calibri"/>
        <family val="2"/>
        <scheme val="minor"/>
      </rPr>
      <t>"Em Dia"</t>
    </r>
    <r>
      <rPr>
        <sz val="11"/>
        <color theme="1"/>
        <rFont val="Calibri"/>
        <family val="2"/>
        <scheme val="minor"/>
      </rPr>
      <t xml:space="preserve">, caso contrário, Subtrair a </t>
    </r>
    <r>
      <rPr>
        <sz val="11"/>
        <color rgb="FFFF0000"/>
        <rFont val="Calibri"/>
        <family val="2"/>
        <scheme val="minor"/>
      </rPr>
      <t>Data de Pagamento</t>
    </r>
    <r>
      <rPr>
        <sz val="11"/>
        <color theme="1"/>
        <rFont val="Calibri"/>
        <family val="2"/>
        <scheme val="minor"/>
      </rPr>
      <t xml:space="preserve"> menos a </t>
    </r>
    <r>
      <rPr>
        <sz val="11"/>
        <color rgb="FFFF0000"/>
        <rFont val="Calibri"/>
        <family val="2"/>
        <scheme val="minor"/>
      </rPr>
      <t>Data de Vencimento</t>
    </r>
    <r>
      <rPr>
        <sz val="11"/>
        <color theme="1"/>
        <rFont val="Calibri"/>
        <family val="2"/>
        <scheme val="minor"/>
      </rPr>
      <t>.</t>
    </r>
  </si>
  <si>
    <r>
      <t xml:space="preserve">Se </t>
    </r>
    <r>
      <rPr>
        <sz val="11"/>
        <color rgb="FFFF0000"/>
        <rFont val="Calibri"/>
        <family val="2"/>
        <scheme val="minor"/>
      </rPr>
      <t xml:space="preserve">Dias em atraso </t>
    </r>
    <r>
      <rPr>
        <sz val="11"/>
        <rFont val="Calibri"/>
        <family val="2"/>
        <scheme val="minor"/>
      </rPr>
      <t>for igual</t>
    </r>
    <r>
      <rPr>
        <sz val="11"/>
        <color rgb="FFFF0000"/>
        <rFont val="Calibri"/>
        <family val="2"/>
        <scheme val="minor"/>
      </rPr>
      <t xml:space="preserve"> "Em Dia"</t>
    </r>
    <r>
      <rPr>
        <sz val="11"/>
        <color theme="1"/>
        <rFont val="Calibri"/>
        <family val="2"/>
        <scheme val="minor"/>
      </rPr>
      <t xml:space="preserve">, coloque </t>
    </r>
    <r>
      <rPr>
        <sz val="11"/>
        <color rgb="FFFF0000"/>
        <rFont val="Calibri"/>
        <family val="2"/>
        <scheme val="minor"/>
      </rPr>
      <t>Zero</t>
    </r>
    <r>
      <rPr>
        <sz val="11"/>
        <color theme="1"/>
        <rFont val="Calibri"/>
        <family val="2"/>
        <scheme val="minor"/>
      </rPr>
      <t xml:space="preserve">, caso contrário, </t>
    </r>
    <r>
      <rPr>
        <sz val="11"/>
        <rFont val="Calibri"/>
        <family val="2"/>
        <scheme val="minor"/>
      </rPr>
      <t xml:space="preserve">multiplique </t>
    </r>
    <r>
      <rPr>
        <sz val="11"/>
        <color rgb="FFFF0000"/>
        <rFont val="Calibri"/>
        <family val="2"/>
        <scheme val="minor"/>
      </rPr>
      <t>o Valor da parcela</t>
    </r>
    <r>
      <rPr>
        <sz val="11"/>
        <rFont val="Calibri"/>
        <family val="2"/>
        <scheme val="minor"/>
      </rPr>
      <t xml:space="preserve"> pela </t>
    </r>
    <r>
      <rPr>
        <sz val="11"/>
        <color rgb="FFFF0000"/>
        <rFont val="Calibri"/>
        <family val="2"/>
        <scheme val="minor"/>
      </rPr>
      <t>porcentagem da Multa.</t>
    </r>
  </si>
  <si>
    <r>
      <t>Somar o</t>
    </r>
    <r>
      <rPr>
        <sz val="11"/>
        <color rgb="FFFF0000"/>
        <rFont val="Calibri"/>
        <family val="2"/>
        <scheme val="minor"/>
      </rPr>
      <t xml:space="preserve"> Valor da Parcela</t>
    </r>
    <r>
      <rPr>
        <sz val="11"/>
        <color theme="1"/>
        <rFont val="Calibri"/>
        <family val="2"/>
        <scheme val="minor"/>
      </rPr>
      <t xml:space="preserve"> mais a </t>
    </r>
    <r>
      <rPr>
        <sz val="11"/>
        <color rgb="FFFF0000"/>
        <rFont val="Calibri"/>
        <family val="2"/>
        <scheme val="minor"/>
      </rPr>
      <t>Multa.</t>
    </r>
  </si>
  <si>
    <t>Controle de Comissões</t>
  </si>
  <si>
    <t>Comissão</t>
  </si>
  <si>
    <t>Valor Líquido</t>
  </si>
  <si>
    <t>Cama</t>
  </si>
  <si>
    <t>Geladeira</t>
  </si>
  <si>
    <t>Guarda Roupa</t>
  </si>
  <si>
    <t>Estante</t>
  </si>
  <si>
    <t>EXTRATO BANCÁRIO</t>
  </si>
  <si>
    <t>DATA</t>
  </si>
  <si>
    <t>DOCUMENTO</t>
  </si>
  <si>
    <t>MONTANTE</t>
  </si>
  <si>
    <t>DÉBITO OU CRÉDITO</t>
  </si>
  <si>
    <t>SALDO</t>
  </si>
  <si>
    <t>CH. 345</t>
  </si>
  <si>
    <t>DEPOSITO</t>
  </si>
  <si>
    <t>ATM -1</t>
  </si>
  <si>
    <t>CH 346</t>
  </si>
  <si>
    <t>TRANSF.</t>
  </si>
  <si>
    <t>ATM -2</t>
  </si>
  <si>
    <t>CH. 347</t>
  </si>
  <si>
    <t>FOLHA DE PAGAMENTO</t>
  </si>
  <si>
    <t>CÓDIGO</t>
  </si>
  <si>
    <t>NOME</t>
  </si>
  <si>
    <t>SALÁRIO BRUTO</t>
  </si>
  <si>
    <t>ABONO</t>
  </si>
  <si>
    <t>INSS</t>
  </si>
  <si>
    <t>SALÁRIO LÍQUIDO</t>
  </si>
  <si>
    <t>André Cardoso</t>
  </si>
  <si>
    <t>Juliana Pietro</t>
  </si>
  <si>
    <t>Túlio Prestes</t>
  </si>
  <si>
    <t>Yu Yoko</t>
  </si>
  <si>
    <t>Silvia Ferreira</t>
  </si>
  <si>
    <t>TOTAL</t>
  </si>
  <si>
    <r>
      <rPr>
        <b/>
        <sz val="11"/>
        <color indexed="8"/>
        <rFont val="Calibri"/>
        <family val="2"/>
      </rPr>
      <t xml:space="preserve">* INSS: </t>
    </r>
    <r>
      <rPr>
        <sz val="11"/>
        <color theme="1"/>
        <rFont val="Calibri"/>
        <family val="2"/>
        <scheme val="minor"/>
      </rPr>
      <t>8% do Salário Bruto</t>
    </r>
  </si>
  <si>
    <r>
      <t>* TOTAL:</t>
    </r>
    <r>
      <rPr>
        <sz val="11"/>
        <color theme="1"/>
        <rFont val="Calibri"/>
        <family val="2"/>
        <scheme val="minor"/>
      </rPr>
      <t xml:space="preserve"> Soma de tudo</t>
    </r>
  </si>
  <si>
    <t>SALÁRIOS</t>
  </si>
  <si>
    <t>Cargo</t>
  </si>
  <si>
    <t>Advogado</t>
  </si>
  <si>
    <t>José</t>
  </si>
  <si>
    <t>Antônio</t>
  </si>
  <si>
    <t>Auditor</t>
  </si>
  <si>
    <t>Fábio</t>
  </si>
  <si>
    <t>Carlos</t>
  </si>
  <si>
    <t>Maria</t>
  </si>
  <si>
    <t>Beatriz</t>
  </si>
  <si>
    <t>Salário Líquido</t>
  </si>
  <si>
    <t>Valor Receber</t>
  </si>
  <si>
    <t>Valor Hora</t>
  </si>
  <si>
    <t>Qtde Hora</t>
  </si>
  <si>
    <r>
      <rPr>
        <b/>
        <sz val="11"/>
        <color indexed="8"/>
        <rFont val="Calibri"/>
        <family val="2"/>
      </rPr>
      <t>* SALÁRIO LÍQUIDO:</t>
    </r>
    <r>
      <rPr>
        <sz val="11"/>
        <color theme="1"/>
        <rFont val="Calibri"/>
        <family val="2"/>
        <scheme val="minor"/>
      </rPr>
      <t xml:space="preserve"> Salário Bruto </t>
    </r>
    <r>
      <rPr>
        <b/>
        <sz val="11"/>
        <color theme="1"/>
        <rFont val="Calibri"/>
        <family val="2"/>
        <scheme val="minor"/>
      </rPr>
      <t>mais</t>
    </r>
    <r>
      <rPr>
        <sz val="11"/>
        <color theme="1"/>
        <rFont val="Calibri"/>
        <family val="2"/>
        <scheme val="minor"/>
      </rPr>
      <t xml:space="preserve"> ABONO </t>
    </r>
    <r>
      <rPr>
        <b/>
        <sz val="11"/>
        <color theme="1"/>
        <rFont val="Calibri"/>
        <family val="2"/>
        <scheme val="minor"/>
      </rPr>
      <t>menos</t>
    </r>
    <r>
      <rPr>
        <sz val="11"/>
        <color theme="1"/>
        <rFont val="Calibri"/>
        <family val="2"/>
        <scheme val="minor"/>
      </rPr>
      <t xml:space="preserve"> o INSS</t>
    </r>
  </si>
  <si>
    <r>
      <rPr>
        <b/>
        <sz val="11"/>
        <color indexed="8"/>
        <rFont val="Calibri"/>
        <family val="2"/>
      </rPr>
      <t>* Valor Receber:</t>
    </r>
    <r>
      <rPr>
        <sz val="11"/>
        <color theme="1"/>
        <rFont val="Calibri"/>
        <family val="2"/>
        <scheme val="minor"/>
      </rPr>
      <t xml:space="preserve"> Valor Hora * Qtde Hora</t>
    </r>
  </si>
  <si>
    <r>
      <t>* Salário Líquido:</t>
    </r>
    <r>
      <rPr>
        <sz val="11"/>
        <color theme="1"/>
        <rFont val="Calibri"/>
        <family val="2"/>
        <scheme val="minor"/>
      </rPr>
      <t xml:space="preserve"> Valor Receber </t>
    </r>
    <r>
      <rPr>
        <b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INSS.</t>
    </r>
  </si>
  <si>
    <t>Janeiro</t>
  </si>
  <si>
    <t>Fevereiro</t>
  </si>
  <si>
    <t>Março</t>
  </si>
  <si>
    <t>Abril</t>
  </si>
  <si>
    <t>Maio</t>
  </si>
  <si>
    <t>Junho</t>
  </si>
  <si>
    <t>Marca</t>
  </si>
  <si>
    <t>Data de Empréstimo</t>
  </si>
  <si>
    <t>Data de Entrega</t>
  </si>
  <si>
    <t>Diária</t>
  </si>
  <si>
    <t>Descontos</t>
  </si>
  <si>
    <t>Total a pagar</t>
  </si>
  <si>
    <t>Astra</t>
  </si>
  <si>
    <t>Bmw</t>
  </si>
  <si>
    <t>Gol</t>
  </si>
  <si>
    <t>Omega</t>
  </si>
  <si>
    <t>Vectra</t>
  </si>
  <si>
    <t>Total</t>
  </si>
  <si>
    <t>Média</t>
  </si>
  <si>
    <t>Máximo</t>
  </si>
  <si>
    <t>Mínimo</t>
  </si>
  <si>
    <t>Valor (R$)</t>
  </si>
  <si>
    <r>
      <t xml:space="preserve">Valor em R$ </t>
    </r>
    <r>
      <rPr>
        <b/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>Desconto R$</t>
    </r>
  </si>
  <si>
    <t>Arnon</t>
  </si>
  <si>
    <t>Daiane</t>
  </si>
  <si>
    <t>Douglas</t>
  </si>
  <si>
    <t>Mário</t>
  </si>
  <si>
    <t>Jacqueline</t>
  </si>
  <si>
    <t>Lorrane</t>
  </si>
  <si>
    <t>Ricardo</t>
  </si>
  <si>
    <t>Simone</t>
  </si>
  <si>
    <t>Thiago</t>
  </si>
  <si>
    <t>PRODUTOS PARA INFORMÁTICA</t>
  </si>
  <si>
    <t>DESCRIÇÃO</t>
  </si>
  <si>
    <t>PREÇO
UNITÁRIO</t>
  </si>
  <si>
    <t>QTDE
ESTOQUE</t>
  </si>
  <si>
    <t>QTDE
VENDIDA</t>
  </si>
  <si>
    <t>SITUAÇÃO</t>
  </si>
  <si>
    <t>TOTAL VENDIDO</t>
  </si>
  <si>
    <t>MONITOR 17"</t>
  </si>
  <si>
    <t>MONITOR 15"</t>
  </si>
  <si>
    <t>CD ROM</t>
  </si>
  <si>
    <t xml:space="preserve">COLA </t>
  </si>
  <si>
    <t>DUREX</t>
  </si>
  <si>
    <t>CANETA ESFEROGRÁFICA</t>
  </si>
  <si>
    <t>Cálculos</t>
  </si>
  <si>
    <t>LOJA DE MÓVEIS</t>
  </si>
  <si>
    <t>Código</t>
  </si>
  <si>
    <t>Situação do
Estoque</t>
  </si>
  <si>
    <t>Desconto</t>
  </si>
  <si>
    <t>Geladeira Duplex</t>
  </si>
  <si>
    <t>Fogão 6 bocas</t>
  </si>
  <si>
    <t>Máquina de Lavar</t>
  </si>
  <si>
    <t>Liquidificador</t>
  </si>
  <si>
    <t>Aparelho de Som</t>
  </si>
  <si>
    <t>Batedeira</t>
  </si>
  <si>
    <t>Freezer</t>
  </si>
  <si>
    <t>Sofá</t>
  </si>
  <si>
    <t>Mesa 6 cadeiras</t>
  </si>
  <si>
    <t>Fogão 4 bocas</t>
  </si>
  <si>
    <t>Processador</t>
  </si>
  <si>
    <t>Guarda-Roupa</t>
  </si>
  <si>
    <t>Computador</t>
  </si>
  <si>
    <t>Cama Solteiro</t>
  </si>
  <si>
    <t>Armário de Copa</t>
  </si>
  <si>
    <t>Cama Casal</t>
  </si>
  <si>
    <t>Sofá-Cama</t>
  </si>
  <si>
    <t>Geladeira Simples</t>
  </si>
  <si>
    <t>Rádio Portátil</t>
  </si>
  <si>
    <r>
      <rPr>
        <b/>
        <sz val="11"/>
        <rFont val="Calibri"/>
        <family val="2"/>
        <scheme val="minor"/>
      </rPr>
      <t>Total:</t>
    </r>
    <r>
      <rPr>
        <sz val="11"/>
        <rFont val="Calibri"/>
        <family val="2"/>
        <scheme val="minor"/>
      </rPr>
      <t xml:space="preserve"> Qtde multiplicada pelo Preço.</t>
    </r>
  </si>
  <si>
    <r>
      <rPr>
        <b/>
        <sz val="11"/>
        <rFont val="Calibri"/>
        <family val="2"/>
        <scheme val="minor"/>
      </rPr>
      <t>Soma:</t>
    </r>
    <r>
      <rPr>
        <sz val="11"/>
        <rFont val="Calibri"/>
        <family val="2"/>
        <scheme val="minor"/>
      </rPr>
      <t xml:space="preserve"> Total + R$ 300,00</t>
    </r>
  </si>
  <si>
    <r>
      <rPr>
        <b/>
        <sz val="11"/>
        <rFont val="Calibri"/>
        <family val="2"/>
        <scheme val="minor"/>
      </rPr>
      <t>Total vendido:</t>
    </r>
    <r>
      <rPr>
        <sz val="11"/>
        <rFont val="Calibri"/>
        <family val="2"/>
        <scheme val="minor"/>
      </rPr>
      <t xml:space="preserve"> Qtde Vendida multiplicada pelo Preço.</t>
    </r>
  </si>
  <si>
    <t>Valor Total (R$)</t>
  </si>
  <si>
    <t>ETIQUETA PARA DISQUETE</t>
  </si>
  <si>
    <t>FORMULÁRIO CONTÍNUO</t>
  </si>
  <si>
    <t>CARTUCHO DE TINTA</t>
  </si>
  <si>
    <t>Soma Total + R$ 300,00</t>
  </si>
  <si>
    <t>TELA ANTI-REFLEXIVA</t>
  </si>
  <si>
    <t>FITA PARA IMPRESSORA</t>
  </si>
  <si>
    <t>FOLHA SULFITE</t>
  </si>
  <si>
    <t>Dias emprestados</t>
  </si>
  <si>
    <r>
      <rPr>
        <b/>
        <sz val="11"/>
        <rFont val="Calibri"/>
        <family val="2"/>
        <scheme val="minor"/>
      </rPr>
      <t>Situação do Estoque:</t>
    </r>
    <r>
      <rPr>
        <sz val="11"/>
        <rFont val="Calibri"/>
        <family val="2"/>
        <scheme val="minor"/>
      </rPr>
      <t xml:space="preserve"> Se a </t>
    </r>
    <r>
      <rPr>
        <b/>
        <sz val="11"/>
        <rFont val="Calibri"/>
        <family val="2"/>
        <scheme val="minor"/>
      </rPr>
      <t>Qtde for inferior a 5</t>
    </r>
    <r>
      <rPr>
        <sz val="11"/>
        <rFont val="Calibri"/>
        <family val="2"/>
        <scheme val="minor"/>
      </rPr>
      <t xml:space="preserve">, exibir </t>
    </r>
    <r>
      <rPr>
        <b/>
        <sz val="11"/>
        <rFont val="Calibri"/>
        <family val="2"/>
        <scheme val="minor"/>
      </rPr>
      <t>"Repor Estoque"</t>
    </r>
    <r>
      <rPr>
        <sz val="11"/>
        <rFont val="Calibri"/>
        <family val="2"/>
        <scheme val="minor"/>
      </rPr>
      <t>, senão</t>
    </r>
    <r>
      <rPr>
        <b/>
        <sz val="11"/>
        <rFont val="Calibri"/>
        <family val="2"/>
        <scheme val="minor"/>
      </rPr>
      <t xml:space="preserve"> "Estoque OK"</t>
    </r>
  </si>
  <si>
    <r>
      <rPr>
        <b/>
        <sz val="11"/>
        <rFont val="Calibri"/>
        <family val="2"/>
        <scheme val="minor"/>
      </rPr>
      <t>Situação:</t>
    </r>
    <r>
      <rPr>
        <sz val="11"/>
        <rFont val="Calibri"/>
        <family val="2"/>
        <scheme val="minor"/>
      </rPr>
      <t xml:space="preserve"> Se a </t>
    </r>
    <r>
      <rPr>
        <b/>
        <sz val="11"/>
        <rFont val="Calibri"/>
        <family val="2"/>
        <scheme val="minor"/>
      </rPr>
      <t>Qtde de estoque for menor que a Qtde vendida</t>
    </r>
    <r>
      <rPr>
        <sz val="11"/>
        <rFont val="Calibri"/>
        <family val="2"/>
        <scheme val="minor"/>
      </rPr>
      <t>,</t>
    </r>
    <r>
      <rPr>
        <b/>
        <sz val="11"/>
        <rFont val="Calibri"/>
        <family val="2"/>
        <scheme val="minor"/>
      </rPr>
      <t xml:space="preserve"> "Estoque em Falta"</t>
    </r>
    <r>
      <rPr>
        <sz val="11"/>
        <rFont val="Calibri"/>
        <family val="2"/>
        <scheme val="minor"/>
      </rPr>
      <t xml:space="preserve"> senão </t>
    </r>
    <r>
      <rPr>
        <b/>
        <sz val="11"/>
        <rFont val="Calibri"/>
        <family val="2"/>
        <scheme val="minor"/>
      </rPr>
      <t>"OK"</t>
    </r>
  </si>
  <si>
    <r>
      <t>Se Salário Bruto</t>
    </r>
    <r>
      <rPr>
        <b/>
        <sz val="11"/>
        <color rgb="FFFF0000"/>
        <rFont val="Calibri"/>
        <family val="2"/>
        <scheme val="minor"/>
      </rPr>
      <t xml:space="preserve"> &gt;=2000</t>
    </r>
    <r>
      <rPr>
        <sz val="11"/>
        <color theme="1"/>
        <rFont val="Calibri"/>
        <family val="2"/>
        <scheme val="minor"/>
      </rPr>
      <t xml:space="preserve">, o valor da Assistência é de </t>
    </r>
    <r>
      <rPr>
        <b/>
        <sz val="11"/>
        <color rgb="FFFF0000"/>
        <rFont val="Calibri"/>
        <family val="2"/>
        <scheme val="minor"/>
      </rPr>
      <t>15 vezes os dependentes</t>
    </r>
    <r>
      <rPr>
        <sz val="11"/>
        <color theme="1"/>
        <rFont val="Calibri"/>
        <family val="2"/>
        <scheme val="minor"/>
      </rPr>
      <t xml:space="preserve">, caso contrário </t>
    </r>
    <r>
      <rPr>
        <b/>
        <sz val="11"/>
        <color theme="1"/>
        <rFont val="Calibri"/>
        <family val="2"/>
        <scheme val="minor"/>
      </rPr>
      <t>Zero</t>
    </r>
  </si>
  <si>
    <r>
      <rPr>
        <b/>
        <sz val="11"/>
        <color rgb="FFFF0000"/>
        <rFont val="Calibri"/>
        <family val="2"/>
        <scheme val="minor"/>
      </rPr>
      <t>R$ 5,00</t>
    </r>
    <r>
      <rPr>
        <sz val="11"/>
        <color theme="1"/>
        <rFont val="Calibri"/>
        <family val="2"/>
        <scheme val="minor"/>
      </rPr>
      <t xml:space="preserve"> vezes os Dependentes,</t>
    </r>
  </si>
  <si>
    <r>
      <t xml:space="preserve">Calcule o resultado: Se a </t>
    </r>
    <r>
      <rPr>
        <b/>
        <sz val="11"/>
        <color theme="1"/>
        <rFont val="Calibri"/>
        <family val="2"/>
        <scheme val="minor"/>
      </rPr>
      <t>nota da prova for igual ao gabarito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"Certo"</t>
    </r>
    <r>
      <rPr>
        <sz val="11"/>
        <color theme="1"/>
        <rFont val="Calibri"/>
        <family val="2"/>
        <scheme val="minor"/>
      </rPr>
      <t xml:space="preserve"> senão </t>
    </r>
    <r>
      <rPr>
        <b/>
        <sz val="11"/>
        <color theme="1"/>
        <rFont val="Calibri"/>
        <family val="2"/>
        <scheme val="minor"/>
      </rPr>
      <t>"Errado"</t>
    </r>
    <r>
      <rPr>
        <sz val="11"/>
        <color theme="1"/>
        <rFont val="Calibri"/>
        <family val="2"/>
        <scheme val="minor"/>
      </rPr>
      <t>.</t>
    </r>
  </si>
  <si>
    <r>
      <t xml:space="preserve">Se o Valor Declarado em Dólar for </t>
    </r>
    <r>
      <rPr>
        <b/>
        <sz val="10"/>
        <rFont val="Calibri"/>
        <family val="2"/>
        <scheme val="minor"/>
      </rPr>
      <t>Menor ou igual</t>
    </r>
    <r>
      <rPr>
        <sz val="10"/>
        <rFont val="Calibri"/>
        <family val="2"/>
        <scheme val="minor"/>
      </rPr>
      <t xml:space="preserve"> do que o</t>
    </r>
  </si>
  <si>
    <r>
      <rPr>
        <b/>
        <sz val="10"/>
        <rFont val="Calibri"/>
        <family val="2"/>
        <scheme val="minor"/>
      </rPr>
      <t>Limite de Compras</t>
    </r>
    <r>
      <rPr>
        <sz val="10"/>
        <rFont val="Calibri"/>
        <family val="2"/>
        <scheme val="minor"/>
      </rPr>
      <t xml:space="preserve">, a pessoa está </t>
    </r>
    <r>
      <rPr>
        <b/>
        <sz val="10"/>
        <rFont val="Calibri"/>
        <family val="2"/>
        <scheme val="minor"/>
      </rPr>
      <t>"Isento de Impostos"</t>
    </r>
    <r>
      <rPr>
        <sz val="10"/>
        <rFont val="Calibri"/>
        <family val="2"/>
        <scheme val="minor"/>
      </rPr>
      <t>,</t>
    </r>
  </si>
  <si>
    <r>
      <t xml:space="preserve">caso contrário, </t>
    </r>
    <r>
      <rPr>
        <b/>
        <sz val="10"/>
        <color theme="1"/>
        <rFont val="Calibri"/>
        <family val="2"/>
        <scheme val="minor"/>
      </rPr>
      <t xml:space="preserve">Multiplique o </t>
    </r>
    <r>
      <rPr>
        <b/>
        <sz val="10"/>
        <color rgb="FFFF0000"/>
        <rFont val="Calibri"/>
        <family val="2"/>
        <scheme val="minor"/>
      </rPr>
      <t>Valor Declarado</t>
    </r>
    <r>
      <rPr>
        <b/>
        <sz val="10"/>
        <color theme="1"/>
        <rFont val="Calibri"/>
        <family val="2"/>
        <scheme val="minor"/>
      </rPr>
      <t xml:space="preserve"> pela</t>
    </r>
    <r>
      <rPr>
        <sz val="10"/>
        <color theme="1"/>
        <rFont val="Calibri"/>
        <family val="2"/>
        <scheme val="minor"/>
      </rPr>
      <t xml:space="preserve"> </t>
    </r>
  </si>
  <si>
    <r>
      <rPr>
        <b/>
        <sz val="10"/>
        <color rgb="FFFF0000"/>
        <rFont val="Calibri"/>
        <family val="2"/>
        <scheme val="minor"/>
      </rPr>
      <t>Alíquota de Impostos</t>
    </r>
    <r>
      <rPr>
        <b/>
        <sz val="10"/>
        <color theme="1"/>
        <rFont val="Calibri"/>
        <family val="2"/>
        <scheme val="minor"/>
      </rPr>
      <t xml:space="preserve"> e vezes a </t>
    </r>
    <r>
      <rPr>
        <b/>
        <sz val="10"/>
        <color rgb="FFFF0000"/>
        <rFont val="Calibri"/>
        <family val="2"/>
        <scheme val="minor"/>
      </rPr>
      <t>Cotação do Dólar</t>
    </r>
    <r>
      <rPr>
        <b/>
        <sz val="10"/>
        <color theme="1"/>
        <rFont val="Calibri"/>
        <family val="2"/>
        <scheme val="minor"/>
      </rPr>
      <t>.</t>
    </r>
  </si>
  <si>
    <r>
      <rPr>
        <b/>
        <sz val="11"/>
        <color indexed="8"/>
        <rFont val="Calibri"/>
        <family val="2"/>
      </rPr>
      <t>* SALDO:</t>
    </r>
    <r>
      <rPr>
        <sz val="11"/>
        <color theme="1"/>
        <rFont val="Calibri"/>
        <family val="2"/>
        <scheme val="minor"/>
      </rPr>
      <t xml:space="preserve"> SE na coluna "DÉBITO OU CRÉDITO" for igual a "D", </t>
    </r>
    <r>
      <rPr>
        <b/>
        <sz val="11"/>
        <color theme="1"/>
        <rFont val="Calibri"/>
        <family val="2"/>
        <scheme val="minor"/>
      </rPr>
      <t>subtrair</t>
    </r>
    <r>
      <rPr>
        <sz val="11"/>
        <color theme="1"/>
        <rFont val="Calibri"/>
        <family val="2"/>
        <scheme val="minor"/>
      </rPr>
      <t xml:space="preserve"> o saldo do montante, senão </t>
    </r>
    <r>
      <rPr>
        <b/>
        <sz val="11"/>
        <color theme="1"/>
        <rFont val="Calibri"/>
        <family val="2"/>
        <scheme val="minor"/>
      </rPr>
      <t>somar</t>
    </r>
    <r>
      <rPr>
        <sz val="11"/>
        <color theme="1"/>
        <rFont val="Calibri"/>
        <family val="2"/>
        <scheme val="minor"/>
      </rPr>
      <t xml:space="preserve"> o saldo com o montante.</t>
    </r>
  </si>
  <si>
    <r>
      <t>* ABONO:</t>
    </r>
    <r>
      <rPr>
        <sz val="11"/>
        <color theme="1"/>
        <rFont val="Calibri"/>
        <family val="2"/>
        <scheme val="minor"/>
      </rPr>
      <t xml:space="preserve"> SE o </t>
    </r>
    <r>
      <rPr>
        <b/>
        <sz val="11"/>
        <color theme="1"/>
        <rFont val="Calibri"/>
        <family val="2"/>
        <scheme val="minor"/>
      </rPr>
      <t>Salário Bruto for menor que R$ 1.000,00</t>
    </r>
    <r>
      <rPr>
        <sz val="11"/>
        <color theme="1"/>
        <rFont val="Calibri"/>
        <family val="2"/>
        <scheme val="minor"/>
      </rPr>
      <t>, o abono é de</t>
    </r>
    <r>
      <rPr>
        <b/>
        <sz val="11"/>
        <color theme="1"/>
        <rFont val="Calibri"/>
        <family val="2"/>
        <scheme val="minor"/>
      </rPr>
      <t xml:space="preserve"> R$ 200,00</t>
    </r>
    <r>
      <rPr>
        <sz val="11"/>
        <color theme="1"/>
        <rFont val="Calibri"/>
        <family val="2"/>
        <scheme val="minor"/>
      </rPr>
      <t xml:space="preserve">, senão é de </t>
    </r>
    <r>
      <rPr>
        <b/>
        <sz val="11"/>
        <color theme="1"/>
        <rFont val="Calibri"/>
        <family val="2"/>
        <scheme val="minor"/>
      </rPr>
      <t>R$ 150,00.</t>
    </r>
  </si>
  <si>
    <r>
      <rPr>
        <b/>
        <sz val="11"/>
        <color indexed="8"/>
        <rFont val="Calibri"/>
        <family val="2"/>
      </rPr>
      <t>* Valor-Hora:</t>
    </r>
    <r>
      <rPr>
        <sz val="11"/>
        <color theme="1"/>
        <rFont val="Calibri"/>
        <family val="2"/>
        <scheme val="minor"/>
      </rPr>
      <t xml:space="preserve"> SE o cargo for igual </t>
    </r>
    <r>
      <rPr>
        <b/>
        <sz val="11"/>
        <color theme="1"/>
        <rFont val="Calibri"/>
        <family val="2"/>
        <scheme val="minor"/>
      </rPr>
      <t>"Advogado"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R$ 23,00</t>
    </r>
    <r>
      <rPr>
        <sz val="11"/>
        <color theme="1"/>
        <rFont val="Calibri"/>
        <family val="2"/>
        <scheme val="minor"/>
      </rPr>
      <t xml:space="preserve">, senão </t>
    </r>
    <r>
      <rPr>
        <b/>
        <sz val="11"/>
        <color theme="1"/>
        <rFont val="Calibri"/>
        <family val="2"/>
        <scheme val="minor"/>
      </rPr>
      <t>R$ 25,00</t>
    </r>
    <r>
      <rPr>
        <sz val="11"/>
        <color theme="1"/>
        <rFont val="Calibri"/>
        <family val="2"/>
        <scheme val="minor"/>
      </rPr>
      <t>.</t>
    </r>
  </si>
  <si>
    <r>
      <t>* INSS:</t>
    </r>
    <r>
      <rPr>
        <sz val="11"/>
        <color theme="1"/>
        <rFont val="Calibri"/>
        <family val="2"/>
        <scheme val="minor"/>
      </rPr>
      <t xml:space="preserve"> SE </t>
    </r>
    <r>
      <rPr>
        <b/>
        <sz val="11"/>
        <color theme="1"/>
        <rFont val="Calibri"/>
        <family val="2"/>
        <scheme val="minor"/>
      </rPr>
      <t>Valor Receber for &lt;= 2000</t>
    </r>
    <r>
      <rPr>
        <sz val="11"/>
        <color theme="1"/>
        <rFont val="Calibri"/>
        <family val="2"/>
        <scheme val="minor"/>
      </rPr>
      <t>, calcular</t>
    </r>
    <r>
      <rPr>
        <b/>
        <sz val="11"/>
        <color theme="1"/>
        <rFont val="Calibri"/>
        <family val="2"/>
        <scheme val="minor"/>
      </rPr>
      <t xml:space="preserve"> 10% do Valor Receber</t>
    </r>
    <r>
      <rPr>
        <sz val="11"/>
        <color theme="1"/>
        <rFont val="Calibri"/>
        <family val="2"/>
        <scheme val="minor"/>
      </rPr>
      <t>, senão 20% do Valor Receber.</t>
    </r>
  </si>
  <si>
    <r>
      <t xml:space="preserve">Se a </t>
    </r>
    <r>
      <rPr>
        <b/>
        <sz val="11"/>
        <color rgb="FFFF0000"/>
        <rFont val="Calibri"/>
        <family val="2"/>
        <scheme val="minor"/>
      </rPr>
      <t>média final</t>
    </r>
    <r>
      <rPr>
        <sz val="11"/>
        <rFont val="Calibri"/>
        <family val="2"/>
        <scheme val="minor"/>
      </rPr>
      <t xml:space="preserve"> for </t>
    </r>
    <r>
      <rPr>
        <b/>
        <sz val="11"/>
        <color rgb="FFFF0000"/>
        <rFont val="Calibri"/>
        <family val="2"/>
        <scheme val="minor"/>
      </rPr>
      <t>MAIOR OU IGUAL À 50</t>
    </r>
    <r>
      <rPr>
        <sz val="11"/>
        <rFont val="Calibri"/>
        <family val="2"/>
        <scheme val="minor"/>
      </rPr>
      <t>, o aluno está</t>
    </r>
    <r>
      <rPr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"APROVADO"</t>
    </r>
    <r>
      <rPr>
        <b/>
        <sz val="11"/>
        <rFont val="Calibri"/>
        <family val="2"/>
        <scheme val="minor"/>
      </rPr>
      <t xml:space="preserve">, </t>
    </r>
    <r>
      <rPr>
        <sz val="11"/>
        <rFont val="Calibri"/>
        <family val="2"/>
        <scheme val="minor"/>
      </rPr>
      <t xml:space="preserve"> caso contrário </t>
    </r>
    <r>
      <rPr>
        <b/>
        <sz val="11"/>
        <color rgb="FFFF0000"/>
        <rFont val="Calibri"/>
        <family val="2"/>
        <scheme val="minor"/>
      </rPr>
      <t>"REPROVADO"</t>
    </r>
  </si>
  <si>
    <t>PORTA DISQUETE</t>
  </si>
  <si>
    <t>PORTA CD-ROM</t>
  </si>
  <si>
    <r>
      <rPr>
        <b/>
        <sz val="11"/>
        <color rgb="FF000000"/>
        <rFont val="Calibri"/>
        <family val="2"/>
        <scheme val="minor"/>
      </rPr>
      <t>Desconto:</t>
    </r>
    <r>
      <rPr>
        <sz val="11"/>
        <color indexed="8"/>
        <rFont val="Calibri"/>
        <family val="2"/>
        <scheme val="minor"/>
      </rPr>
      <t xml:space="preserve"> Se o </t>
    </r>
    <r>
      <rPr>
        <b/>
        <sz val="11"/>
        <color rgb="FF000000"/>
        <rFont val="Calibri"/>
        <family val="2"/>
        <scheme val="minor"/>
      </rPr>
      <t>Preço for maior que R$ 800,00</t>
    </r>
    <r>
      <rPr>
        <sz val="11"/>
        <color indexed="8"/>
        <rFont val="Calibri"/>
        <family val="2"/>
        <scheme val="minor"/>
      </rPr>
      <t xml:space="preserve">, o Desconto será </t>
    </r>
    <r>
      <rPr>
        <b/>
        <sz val="11"/>
        <color rgb="FF000000"/>
        <rFont val="Calibri"/>
        <family val="2"/>
        <scheme val="minor"/>
      </rPr>
      <t>15% do preço</t>
    </r>
    <r>
      <rPr>
        <sz val="11"/>
        <color indexed="8"/>
        <rFont val="Calibri"/>
        <family val="2"/>
        <scheme val="minor"/>
      </rPr>
      <t xml:space="preserve">, senão será </t>
    </r>
    <r>
      <rPr>
        <b/>
        <sz val="11"/>
        <color rgb="FF000000"/>
        <rFont val="Calibri"/>
        <family val="2"/>
        <scheme val="minor"/>
      </rPr>
      <t>8% do preço</t>
    </r>
  </si>
  <si>
    <t>KIT MULTIMÍDIA</t>
  </si>
  <si>
    <t>MOUSE PAD</t>
  </si>
  <si>
    <t>BORRACHA</t>
  </si>
  <si>
    <r>
      <t xml:space="preserve">Valor em US$ </t>
    </r>
    <r>
      <rPr>
        <b/>
        <sz val="11"/>
        <color theme="1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 Valor do Dólar</t>
    </r>
  </si>
  <si>
    <t xml:space="preserve">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</si>
</sst>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_(&quot;R$&quot;* #,##0.00_);_(&quot;R$&quot;* \(#,##0.00\);_(&quot;R$&quot;* &quot;-&quot;??_);_(@_)"/>
    <numFmt numFmtId="166" formatCode="_-[$$-409]* #,##0.00_ ;_-[$$-409]* \-#,##0.00\ ;_-[$$-409]* &quot;-&quot;??_ ;_-@_ "/>
    <numFmt numFmtId="167" formatCode="_([$$-409]* #,##0.00_);_([$$-409]* \(#,##0.00\);_([$$-409]* &quot;-&quot;??_);_(@_)"/>
    <numFmt numFmtId="168" formatCode="0.0%"/>
    <numFmt numFmtId="169" formatCode="00"/>
    <numFmt numFmtId="170" formatCode="_(&quot;R$ &quot;* #,##0.00_);_(&quot;R$ &quot;* \(#,##0.00\);_(&quot;R$ &quot;* &quot;-&quot;??_);_(@_)"/>
    <numFmt numFmtId="171" formatCode="dd/mm/yy;@"/>
    <numFmt numFmtId="172" formatCode="000"/>
    <numFmt numFmtId="173" formatCode="&quot;R$&quot;\ 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Arial"/>
      <family val="2"/>
    </font>
    <font>
      <b/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4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</cellStyleXfs>
  <cellXfs count="235">
    <xf numFmtId="0" fontId="0" fillId="0" borderId="0" xfId="0"/>
    <xf numFmtId="0" fontId="3" fillId="0" borderId="0" xfId="0" applyFont="1"/>
    <xf numFmtId="0" fontId="4" fillId="0" borderId="0" xfId="4"/>
    <xf numFmtId="164" fontId="4" fillId="0" borderId="0" xfId="4" applyNumberFormat="1"/>
    <xf numFmtId="10" fontId="0" fillId="0" borderId="0" xfId="6" applyNumberFormat="1" applyFont="1" applyBorder="1"/>
    <xf numFmtId="2" fontId="4" fillId="0" borderId="0" xfId="4" applyNumberFormat="1"/>
    <xf numFmtId="0" fontId="6" fillId="0" borderId="0" xfId="7" applyFont="1"/>
    <xf numFmtId="0" fontId="4" fillId="0" borderId="0" xfId="7"/>
    <xf numFmtId="0" fontId="5" fillId="0" borderId="0" xfId="7" applyFont="1" applyAlignment="1">
      <alignment horizontal="right"/>
    </xf>
    <xf numFmtId="1" fontId="5" fillId="0" borderId="0" xfId="7" applyNumberFormat="1" applyFont="1" applyAlignment="1">
      <alignment horizontal="center"/>
    </xf>
    <xf numFmtId="2" fontId="4" fillId="0" borderId="0" xfId="7" applyNumberFormat="1"/>
    <xf numFmtId="0" fontId="2" fillId="0" borderId="0" xfId="0" applyFont="1"/>
    <xf numFmtId="0" fontId="0" fillId="0" borderId="0" xfId="0" applyAlignment="1">
      <alignment horizontal="center"/>
    </xf>
    <xf numFmtId="0" fontId="10" fillId="0" borderId="0" xfId="2" applyFont="1"/>
    <xf numFmtId="0" fontId="10" fillId="0" borderId="0" xfId="0" applyFont="1"/>
    <xf numFmtId="43" fontId="10" fillId="0" borderId="0" xfId="0" applyNumberFormat="1" applyFont="1"/>
    <xf numFmtId="0" fontId="11" fillId="0" borderId="0" xfId="7" applyFont="1"/>
    <xf numFmtId="0" fontId="0" fillId="0" borderId="0" xfId="0" applyAlignment="1">
      <alignment horizontal="center" vertical="center"/>
    </xf>
    <xf numFmtId="0" fontId="12" fillId="0" borderId="0" xfId="0" applyFont="1"/>
    <xf numFmtId="0" fontId="2" fillId="0" borderId="0" xfId="2" applyFont="1"/>
    <xf numFmtId="0" fontId="15" fillId="0" borderId="0" xfId="2" applyFont="1" applyAlignment="1">
      <alignment horizontal="center" vertical="center"/>
    </xf>
    <xf numFmtId="1" fontId="5" fillId="0" borderId="0" xfId="4" applyNumberFormat="1" applyFont="1" applyAlignment="1">
      <alignment horizontal="center" vertical="center"/>
    </xf>
    <xf numFmtId="0" fontId="4" fillId="0" borderId="0" xfId="4" applyAlignment="1">
      <alignment horizontal="center" vertical="center"/>
    </xf>
    <xf numFmtId="0" fontId="11" fillId="0" borderId="0" xfId="4" applyFont="1" applyAlignment="1">
      <alignment horizontal="center" vertical="center"/>
    </xf>
    <xf numFmtId="9" fontId="0" fillId="0" borderId="0" xfId="6" applyFont="1" applyBorder="1" applyAlignment="1">
      <alignment horizontal="center" vertical="center"/>
    </xf>
    <xf numFmtId="0" fontId="5" fillId="0" borderId="0" xfId="4" applyFont="1" applyAlignment="1">
      <alignment horizontal="center" vertical="center"/>
    </xf>
    <xf numFmtId="0" fontId="2" fillId="0" borderId="0" xfId="0" applyFont="1" applyAlignment="1">
      <alignment horizontal="left" indent="6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2" fillId="0" borderId="1" xfId="0" applyFont="1" applyBorder="1"/>
    <xf numFmtId="44" fontId="0" fillId="0" borderId="1" xfId="9" applyFont="1" applyBorder="1" applyAlignment="1">
      <alignment horizontal="center" vertical="center"/>
    </xf>
    <xf numFmtId="44" fontId="1" fillId="7" borderId="1" xfId="9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 indent="1"/>
    </xf>
    <xf numFmtId="0" fontId="0" fillId="0" borderId="1" xfId="0" applyBorder="1"/>
    <xf numFmtId="166" fontId="0" fillId="0" borderId="1" xfId="1" applyNumberFormat="1" applyFont="1" applyBorder="1"/>
    <xf numFmtId="44" fontId="1" fillId="7" borderId="1" xfId="9" applyFont="1" applyFill="1" applyBorder="1" applyAlignment="1">
      <alignment horizontal="center"/>
    </xf>
    <xf numFmtId="44" fontId="13" fillId="0" borderId="1" xfId="9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8" fillId="0" borderId="0" xfId="4" applyFont="1"/>
    <xf numFmtId="0" fontId="17" fillId="0" borderId="0" xfId="4" applyFont="1"/>
    <xf numFmtId="9" fontId="17" fillId="0" borderId="0" xfId="10" applyFont="1" applyBorder="1"/>
    <xf numFmtId="10" fontId="17" fillId="0" borderId="0" xfId="6" applyNumberFormat="1" applyFont="1" applyFill="1" applyBorder="1" applyAlignment="1">
      <alignment horizontal="center" vertical="center"/>
    </xf>
    <xf numFmtId="0" fontId="17" fillId="0" borderId="1" xfId="4" applyFont="1" applyBorder="1" applyAlignment="1">
      <alignment horizontal="center" vertical="center"/>
    </xf>
    <xf numFmtId="0" fontId="18" fillId="10" borderId="1" xfId="4" applyFont="1" applyFill="1" applyBorder="1" applyAlignment="1">
      <alignment horizontal="center" vertical="center"/>
    </xf>
    <xf numFmtId="165" fontId="17" fillId="7" borderId="1" xfId="5" applyFont="1" applyFill="1" applyBorder="1" applyAlignment="1">
      <alignment horizontal="center" vertical="center"/>
    </xf>
    <xf numFmtId="168" fontId="17" fillId="7" borderId="1" xfId="10" applyNumberFormat="1" applyFont="1" applyFill="1" applyBorder="1" applyAlignment="1">
      <alignment horizontal="center" vertical="center"/>
    </xf>
    <xf numFmtId="0" fontId="18" fillId="11" borderId="1" xfId="4" applyFont="1" applyFill="1" applyBorder="1" applyAlignment="1">
      <alignment horizontal="center" vertical="center" wrapText="1"/>
    </xf>
    <xf numFmtId="165" fontId="17" fillId="0" borderId="1" xfId="5" applyFont="1" applyBorder="1" applyAlignment="1">
      <alignment horizontal="center" vertical="center"/>
    </xf>
    <xf numFmtId="44" fontId="17" fillId="0" borderId="1" xfId="9" applyFont="1" applyBorder="1" applyAlignment="1">
      <alignment horizontal="center" vertical="center"/>
    </xf>
    <xf numFmtId="0" fontId="2" fillId="0" borderId="1" xfId="2" applyFont="1" applyBorder="1" applyAlignment="1">
      <alignment horizontal="center"/>
    </xf>
    <xf numFmtId="0" fontId="1" fillId="7" borderId="1" xfId="2" applyFill="1" applyBorder="1" applyAlignment="1">
      <alignment horizontal="center" vertical="center"/>
    </xf>
    <xf numFmtId="0" fontId="18" fillId="4" borderId="1" xfId="7" applyFont="1" applyFill="1" applyBorder="1" applyAlignment="1">
      <alignment horizontal="center" vertical="center" wrapText="1"/>
    </xf>
    <xf numFmtId="0" fontId="18" fillId="2" borderId="1" xfId="7" applyFont="1" applyFill="1" applyBorder="1" applyAlignment="1">
      <alignment horizontal="center" vertical="center" wrapText="1"/>
    </xf>
    <xf numFmtId="0" fontId="18" fillId="9" borderId="1" xfId="7" applyFont="1" applyFill="1" applyBorder="1" applyAlignment="1">
      <alignment horizontal="center" vertical="center" wrapText="1"/>
    </xf>
    <xf numFmtId="0" fontId="18" fillId="8" borderId="1" xfId="7" applyFont="1" applyFill="1" applyBorder="1" applyAlignment="1">
      <alignment horizontal="center" vertical="center" wrapText="1"/>
    </xf>
    <xf numFmtId="0" fontId="17" fillId="0" borderId="1" xfId="7" applyFont="1" applyBorder="1"/>
    <xf numFmtId="165" fontId="17" fillId="0" borderId="1" xfId="5" applyFont="1" applyBorder="1" applyAlignment="1">
      <alignment horizontal="center"/>
    </xf>
    <xf numFmtId="0" fontId="18" fillId="4" borderId="1" xfId="7" applyFont="1" applyFill="1" applyBorder="1" applyAlignment="1">
      <alignment horizontal="center" vertical="center"/>
    </xf>
    <xf numFmtId="165" fontId="18" fillId="0" borderId="0" xfId="5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9" fontId="2" fillId="6" borderId="1" xfId="0" applyNumberFormat="1" applyFont="1" applyFill="1" applyBorder="1" applyAlignment="1">
      <alignment horizontal="center"/>
    </xf>
    <xf numFmtId="44" fontId="1" fillId="9" borderId="1" xfId="9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/>
    </xf>
    <xf numFmtId="0" fontId="18" fillId="10" borderId="1" xfId="0" applyFont="1" applyFill="1" applyBorder="1" applyAlignment="1">
      <alignment horizontal="center"/>
    </xf>
    <xf numFmtId="169" fontId="18" fillId="10" borderId="1" xfId="0" applyNumberFormat="1" applyFont="1" applyFill="1" applyBorder="1" applyAlignment="1">
      <alignment horizontal="center"/>
    </xf>
    <xf numFmtId="0" fontId="18" fillId="10" borderId="1" xfId="0" applyFont="1" applyFill="1" applyBorder="1" applyAlignment="1">
      <alignment horizontal="center" vertical="center"/>
    </xf>
    <xf numFmtId="165" fontId="17" fillId="7" borderId="1" xfId="5" applyFont="1" applyFill="1" applyBorder="1" applyAlignment="1">
      <alignment horizontal="center"/>
    </xf>
    <xf numFmtId="44" fontId="17" fillId="7" borderId="1" xfId="9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13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68" fontId="1" fillId="7" borderId="1" xfId="10" applyNumberFormat="1" applyFont="1" applyFill="1" applyBorder="1" applyAlignment="1">
      <alignment horizontal="center"/>
    </xf>
    <xf numFmtId="44" fontId="0" fillId="7" borderId="1" xfId="9" applyFont="1" applyFill="1" applyBorder="1" applyAlignment="1">
      <alignment horizontal="center" vertical="center"/>
    </xf>
    <xf numFmtId="44" fontId="0" fillId="7" borderId="1" xfId="0" applyNumberForma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171" fontId="0" fillId="0" borderId="1" xfId="0" applyNumberFormat="1" applyBorder="1" applyAlignment="1">
      <alignment horizontal="center" vertical="center"/>
    </xf>
    <xf numFmtId="170" fontId="0" fillId="7" borderId="1" xfId="0" applyNumberFormat="1" applyFill="1" applyBorder="1" applyAlignment="1">
      <alignment horizontal="center" vertical="center"/>
    </xf>
    <xf numFmtId="0" fontId="2" fillId="12" borderId="1" xfId="0" applyFont="1" applyFill="1" applyBorder="1"/>
    <xf numFmtId="0" fontId="13" fillId="7" borderId="9" xfId="0" applyFont="1" applyFill="1" applyBorder="1"/>
    <xf numFmtId="0" fontId="13" fillId="7" borderId="10" xfId="0" applyFont="1" applyFill="1" applyBorder="1"/>
    <xf numFmtId="0" fontId="13" fillId="7" borderId="8" xfId="0" applyFont="1" applyFill="1" applyBorder="1"/>
    <xf numFmtId="0" fontId="13" fillId="7" borderId="0" xfId="0" applyFont="1" applyFill="1"/>
    <xf numFmtId="0" fontId="13" fillId="7" borderId="7" xfId="0" applyFont="1" applyFill="1" applyBorder="1"/>
    <xf numFmtId="0" fontId="13" fillId="7" borderId="6" xfId="0" applyFont="1" applyFill="1" applyBorder="1"/>
    <xf numFmtId="0" fontId="0" fillId="7" borderId="9" xfId="0" applyFill="1" applyBorder="1"/>
    <xf numFmtId="0" fontId="2" fillId="7" borderId="10" xfId="0" applyFont="1" applyFill="1" applyBorder="1" applyAlignment="1">
      <alignment horizontal="right"/>
    </xf>
    <xf numFmtId="0" fontId="0" fillId="7" borderId="10" xfId="0" applyFill="1" applyBorder="1"/>
    <xf numFmtId="0" fontId="0" fillId="7" borderId="11" xfId="0" applyFill="1" applyBorder="1"/>
    <xf numFmtId="0" fontId="0" fillId="7" borderId="8" xfId="0" applyFill="1" applyBorder="1"/>
    <xf numFmtId="0" fontId="0" fillId="7" borderId="0" xfId="0" applyFill="1" applyAlignment="1">
      <alignment horizontal="right"/>
    </xf>
    <xf numFmtId="0" fontId="0" fillId="7" borderId="0" xfId="0" applyFill="1"/>
    <xf numFmtId="0" fontId="0" fillId="7" borderId="12" xfId="0" applyFill="1" applyBorder="1"/>
    <xf numFmtId="0" fontId="2" fillId="7" borderId="0" xfId="0" applyFont="1" applyFill="1" applyAlignment="1">
      <alignment horizontal="right"/>
    </xf>
    <xf numFmtId="0" fontId="2" fillId="7" borderId="8" xfId="0" applyFont="1" applyFill="1" applyBorder="1"/>
    <xf numFmtId="0" fontId="0" fillId="7" borderId="7" xfId="0" applyFill="1" applyBorder="1"/>
    <xf numFmtId="0" fontId="0" fillId="7" borderId="6" xfId="0" applyFill="1" applyBorder="1"/>
    <xf numFmtId="0" fontId="2" fillId="7" borderId="6" xfId="0" applyFont="1" applyFill="1" applyBorder="1"/>
    <xf numFmtId="0" fontId="0" fillId="7" borderId="5" xfId="0" applyFill="1" applyBorder="1"/>
    <xf numFmtId="0" fontId="2" fillId="7" borderId="9" xfId="0" applyFont="1" applyFill="1" applyBorder="1"/>
    <xf numFmtId="0" fontId="2" fillId="7" borderId="7" xfId="0" applyFont="1" applyFill="1" applyBorder="1"/>
    <xf numFmtId="0" fontId="7" fillId="2" borderId="1" xfId="0" applyFont="1" applyFill="1" applyBorder="1" applyAlignment="1">
      <alignment horizontal="center" vertical="center"/>
    </xf>
    <xf numFmtId="0" fontId="1" fillId="0" borderId="0" xfId="2"/>
    <xf numFmtId="0" fontId="18" fillId="2" borderId="1" xfId="2" applyFont="1" applyFill="1" applyBorder="1" applyAlignment="1">
      <alignment horizontal="center" vertical="center"/>
    </xf>
    <xf numFmtId="0" fontId="7" fillId="0" borderId="1" xfId="7" applyFont="1" applyBorder="1" applyAlignment="1">
      <alignment horizontal="center" vertical="top" wrapText="1"/>
    </xf>
    <xf numFmtId="0" fontId="2" fillId="7" borderId="9" xfId="0" applyFont="1" applyFill="1" applyBorder="1" applyAlignment="1">
      <alignment horizontal="right" indent="6"/>
    </xf>
    <xf numFmtId="0" fontId="0" fillId="7" borderId="8" xfId="0" applyFill="1" applyBorder="1" applyAlignment="1">
      <alignment horizontal="right"/>
    </xf>
    <xf numFmtId="0" fontId="14" fillId="7" borderId="12" xfId="0" applyFont="1" applyFill="1" applyBorder="1"/>
    <xf numFmtId="0" fontId="2" fillId="7" borderId="8" xfId="0" applyFont="1" applyFill="1" applyBorder="1" applyAlignment="1">
      <alignment horizontal="right" indent="8"/>
    </xf>
    <xf numFmtId="0" fontId="2" fillId="7" borderId="8" xfId="0" applyFont="1" applyFill="1" applyBorder="1" applyAlignment="1">
      <alignment horizontal="right" indent="6"/>
    </xf>
    <xf numFmtId="0" fontId="0" fillId="7" borderId="12" xfId="0" applyFill="1" applyBorder="1" applyAlignment="1">
      <alignment horizontal="left"/>
    </xf>
    <xf numFmtId="0" fontId="2" fillId="7" borderId="8" xfId="0" applyFont="1" applyFill="1" applyBorder="1" applyAlignment="1">
      <alignment horizontal="right"/>
    </xf>
    <xf numFmtId="0" fontId="2" fillId="7" borderId="5" xfId="0" applyFont="1" applyFill="1" applyBorder="1"/>
    <xf numFmtId="0" fontId="2" fillId="7" borderId="0" xfId="0" applyFont="1" applyFill="1"/>
    <xf numFmtId="0" fontId="2" fillId="7" borderId="12" xfId="0" applyFont="1" applyFill="1" applyBorder="1"/>
    <xf numFmtId="0" fontId="8" fillId="4" borderId="1" xfId="4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165" fontId="18" fillId="3" borderId="1" xfId="5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indent="1"/>
    </xf>
    <xf numFmtId="44" fontId="0" fillId="15" borderId="1" xfId="9" applyFont="1" applyFill="1" applyBorder="1" applyAlignment="1">
      <alignment horizontal="center" vertical="center"/>
    </xf>
    <xf numFmtId="44" fontId="0" fillId="14" borderId="1" xfId="9" applyFont="1" applyFill="1" applyBorder="1" applyAlignment="1">
      <alignment horizontal="center" vertical="center"/>
    </xf>
    <xf numFmtId="44" fontId="0" fillId="18" borderId="1" xfId="9" applyFont="1" applyFill="1" applyBorder="1" applyAlignment="1">
      <alignment horizontal="center" vertical="center"/>
    </xf>
    <xf numFmtId="44" fontId="0" fillId="19" borderId="1" xfId="9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 wrapText="1"/>
    </xf>
    <xf numFmtId="9" fontId="0" fillId="18" borderId="1" xfId="0" applyNumberFormat="1" applyFill="1" applyBorder="1" applyAlignment="1">
      <alignment horizontal="center" vertical="center"/>
    </xf>
    <xf numFmtId="9" fontId="0" fillId="18" borderId="1" xfId="10" applyFont="1" applyFill="1" applyBorder="1" applyAlignment="1">
      <alignment horizontal="center" vertical="center"/>
    </xf>
    <xf numFmtId="0" fontId="0" fillId="15" borderId="1" xfId="0" applyFill="1" applyBorder="1" applyAlignment="1">
      <alignment horizontal="left" vertical="center" indent="1"/>
    </xf>
    <xf numFmtId="0" fontId="0" fillId="14" borderId="1" xfId="0" applyFill="1" applyBorder="1" applyAlignment="1">
      <alignment horizontal="left" vertical="center" indent="1"/>
    </xf>
    <xf numFmtId="0" fontId="0" fillId="18" borderId="1" xfId="0" applyFill="1" applyBorder="1" applyAlignment="1">
      <alignment horizontal="left" vertical="center" indent="1"/>
    </xf>
    <xf numFmtId="0" fontId="0" fillId="19" borderId="1" xfId="0" applyFill="1" applyBorder="1" applyAlignment="1">
      <alignment horizontal="left" vertical="center" indent="1"/>
    </xf>
    <xf numFmtId="0" fontId="17" fillId="0" borderId="0" xfId="11" applyFont="1"/>
    <xf numFmtId="0" fontId="20" fillId="0" borderId="0" xfId="0" applyFont="1"/>
    <xf numFmtId="172" fontId="17" fillId="0" borderId="1" xfId="11" applyNumberFormat="1" applyFont="1" applyBorder="1" applyAlignment="1">
      <alignment horizontal="center" vertical="center"/>
    </xf>
    <xf numFmtId="0" fontId="17" fillId="0" borderId="1" xfId="11" applyFont="1" applyBorder="1" applyAlignment="1">
      <alignment horizontal="center" vertical="center"/>
    </xf>
    <xf numFmtId="0" fontId="17" fillId="7" borderId="1" xfId="11" applyFont="1" applyFill="1" applyBorder="1" applyAlignment="1">
      <alignment horizontal="center" vertical="center"/>
    </xf>
    <xf numFmtId="44" fontId="20" fillId="0" borderId="1" xfId="9" applyFont="1" applyBorder="1" applyAlignment="1">
      <alignment horizontal="center" vertical="center"/>
    </xf>
    <xf numFmtId="44" fontId="17" fillId="7" borderId="1" xfId="9" applyFont="1" applyFill="1" applyBorder="1" applyAlignment="1">
      <alignment horizontal="center" vertical="center"/>
    </xf>
    <xf numFmtId="0" fontId="18" fillId="15" borderId="1" xfId="11" applyFont="1" applyFill="1" applyBorder="1" applyAlignment="1">
      <alignment horizontal="center" vertical="center"/>
    </xf>
    <xf numFmtId="0" fontId="18" fillId="15" borderId="1" xfId="11" applyFont="1" applyFill="1" applyBorder="1" applyAlignment="1">
      <alignment horizontal="center" vertical="center" wrapText="1"/>
    </xf>
    <xf numFmtId="170" fontId="20" fillId="7" borderId="1" xfId="13" applyFont="1" applyFill="1" applyBorder="1" applyAlignment="1">
      <alignment horizontal="center" vertical="center"/>
    </xf>
    <xf numFmtId="44" fontId="20" fillId="7" borderId="1" xfId="9" applyFont="1" applyFill="1" applyBorder="1" applyAlignment="1">
      <alignment horizontal="center" vertical="center"/>
    </xf>
    <xf numFmtId="0" fontId="21" fillId="0" borderId="0" xfId="11" applyFont="1"/>
    <xf numFmtId="0" fontId="1" fillId="0" borderId="0" xfId="0" applyFont="1"/>
    <xf numFmtId="0" fontId="7" fillId="21" borderId="13" xfId="11" applyFont="1" applyFill="1" applyBorder="1" applyAlignment="1">
      <alignment horizontal="center" vertical="center"/>
    </xf>
    <xf numFmtId="9" fontId="2" fillId="20" borderId="1" xfId="0" applyNumberFormat="1" applyFont="1" applyFill="1" applyBorder="1" applyAlignment="1">
      <alignment horizontal="center" vertical="center"/>
    </xf>
    <xf numFmtId="0" fontId="7" fillId="13" borderId="13" xfId="11" applyFont="1" applyFill="1" applyBorder="1" applyAlignment="1">
      <alignment horizontal="center" vertical="center"/>
    </xf>
    <xf numFmtId="170" fontId="0" fillId="6" borderId="1" xfId="0" applyNumberFormat="1" applyFill="1" applyBorder="1" applyAlignment="1">
      <alignment horizontal="center" vertical="center"/>
    </xf>
    <xf numFmtId="0" fontId="5" fillId="17" borderId="1" xfId="4" applyFont="1" applyFill="1" applyBorder="1" applyAlignment="1">
      <alignment horizontal="center" vertical="center"/>
    </xf>
    <xf numFmtId="44" fontId="4" fillId="0" borderId="1" xfId="9" applyFont="1" applyBorder="1" applyAlignment="1">
      <alignment horizontal="center" vertical="center" wrapText="1"/>
    </xf>
    <xf numFmtId="168" fontId="4" fillId="7" borderId="1" xfId="10" applyNumberFormat="1" applyFont="1" applyFill="1" applyBorder="1" applyAlignment="1">
      <alignment horizontal="center" vertical="center" wrapText="1"/>
    </xf>
    <xf numFmtId="0" fontId="4" fillId="7" borderId="1" xfId="4" applyFill="1" applyBorder="1" applyAlignment="1">
      <alignment horizontal="center" vertical="center" wrapText="1"/>
    </xf>
    <xf numFmtId="0" fontId="4" fillId="0" borderId="0" xfId="4" applyAlignment="1">
      <alignment horizontal="center"/>
    </xf>
    <xf numFmtId="0" fontId="11" fillId="0" borderId="0" xfId="4" applyFont="1" applyAlignment="1">
      <alignment horizontal="center"/>
    </xf>
    <xf numFmtId="173" fontId="1" fillId="7" borderId="1" xfId="9" applyNumberFormat="1" applyFont="1" applyFill="1" applyBorder="1" applyAlignment="1">
      <alignment horizontal="center"/>
    </xf>
    <xf numFmtId="173" fontId="0" fillId="7" borderId="1" xfId="0" applyNumberFormat="1" applyFill="1" applyBorder="1" applyAlignment="1">
      <alignment horizontal="center"/>
    </xf>
    <xf numFmtId="173" fontId="1" fillId="7" borderId="1" xfId="9" applyNumberFormat="1" applyFont="1" applyFill="1" applyBorder="1" applyAlignment="1">
      <alignment horizontal="center" vertical="center"/>
    </xf>
    <xf numFmtId="173" fontId="0" fillId="7" borderId="1" xfId="0" applyNumberFormat="1" applyFill="1" applyBorder="1" applyAlignment="1">
      <alignment horizontal="center" vertical="center"/>
    </xf>
    <xf numFmtId="44" fontId="2" fillId="2" borderId="1" xfId="9" applyFont="1" applyFill="1" applyBorder="1" applyAlignment="1">
      <alignment horizontal="center" vertical="center"/>
    </xf>
    <xf numFmtId="0" fontId="2" fillId="23" borderId="1" xfId="0" applyFont="1" applyFill="1" applyBorder="1" applyAlignment="1">
      <alignment horizontal="center" vertical="center" wrapText="1"/>
    </xf>
    <xf numFmtId="0" fontId="18" fillId="22" borderId="1" xfId="11" applyFont="1" applyFill="1" applyBorder="1" applyAlignment="1">
      <alignment horizontal="center" vertical="center" wrapText="1"/>
    </xf>
    <xf numFmtId="0" fontId="7" fillId="18" borderId="1" xfId="7" applyFont="1" applyFill="1" applyBorder="1" applyAlignment="1" applyProtection="1">
      <alignment horizontal="center" vertical="top" wrapText="1"/>
      <protection locked="0"/>
    </xf>
    <xf numFmtId="167" fontId="2" fillId="5" borderId="1" xfId="9" applyNumberFormat="1" applyFont="1" applyFill="1" applyBorder="1" applyAlignment="1">
      <alignment horizontal="right" vertical="center"/>
    </xf>
    <xf numFmtId="44" fontId="2" fillId="12" borderId="1" xfId="9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/>
    </xf>
    <xf numFmtId="0" fontId="2" fillId="11" borderId="1" xfId="0" applyFont="1" applyFill="1" applyBorder="1" applyAlignment="1">
      <alignment horizontal="center"/>
    </xf>
    <xf numFmtId="0" fontId="9" fillId="13" borderId="1" xfId="0" applyFont="1" applyFill="1" applyBorder="1" applyAlignment="1">
      <alignment horizontal="center" vertical="center"/>
    </xf>
    <xf numFmtId="0" fontId="8" fillId="13" borderId="1" xfId="4" applyFont="1" applyFill="1" applyBorder="1" applyAlignment="1">
      <alignment horizontal="center"/>
    </xf>
    <xf numFmtId="0" fontId="18" fillId="2" borderId="3" xfId="7" applyFont="1" applyFill="1" applyBorder="1" applyAlignment="1">
      <alignment horizontal="center" vertical="center"/>
    </xf>
    <xf numFmtId="0" fontId="18" fillId="2" borderId="2" xfId="7" applyFont="1" applyFill="1" applyBorder="1" applyAlignment="1">
      <alignment horizontal="center" vertical="center"/>
    </xf>
    <xf numFmtId="0" fontId="0" fillId="7" borderId="3" xfId="2" applyFont="1" applyFill="1" applyBorder="1" applyAlignment="1">
      <alignment horizontal="center" vertical="center"/>
    </xf>
    <xf numFmtId="0" fontId="0" fillId="7" borderId="4" xfId="2" applyFont="1" applyFill="1" applyBorder="1" applyAlignment="1">
      <alignment horizontal="center" vertical="center"/>
    </xf>
    <xf numFmtId="0" fontId="0" fillId="7" borderId="2" xfId="2" applyFont="1" applyFill="1" applyBorder="1" applyAlignment="1">
      <alignment horizontal="center" vertical="center"/>
    </xf>
    <xf numFmtId="0" fontId="7" fillId="7" borderId="1" xfId="7" applyFont="1" applyFill="1" applyBorder="1" applyAlignment="1">
      <alignment horizontal="center" vertical="center"/>
    </xf>
    <xf numFmtId="0" fontId="8" fillId="13" borderId="3" xfId="7" applyFont="1" applyFill="1" applyBorder="1" applyAlignment="1">
      <alignment horizontal="center" vertical="center"/>
    </xf>
    <xf numFmtId="0" fontId="8" fillId="13" borderId="2" xfId="7" applyFont="1" applyFill="1" applyBorder="1" applyAlignment="1">
      <alignment horizontal="center" vertical="center"/>
    </xf>
    <xf numFmtId="0" fontId="20" fillId="7" borderId="8" xfId="0" applyFont="1" applyFill="1" applyBorder="1" applyAlignment="1">
      <alignment horizontal="center" vertical="center"/>
    </xf>
    <xf numFmtId="0" fontId="20" fillId="7" borderId="0" xfId="0" applyFont="1" applyFill="1" applyAlignment="1">
      <alignment horizontal="center" vertical="center"/>
    </xf>
    <xf numFmtId="0" fontId="20" fillId="7" borderId="12" xfId="0" applyFont="1" applyFill="1" applyBorder="1" applyAlignment="1">
      <alignment horizontal="center" vertical="center"/>
    </xf>
    <xf numFmtId="0" fontId="15" fillId="7" borderId="7" xfId="0" applyFont="1" applyFill="1" applyBorder="1" applyAlignment="1">
      <alignment horizontal="center" vertical="center"/>
    </xf>
    <xf numFmtId="0" fontId="20" fillId="7" borderId="6" xfId="0" applyFont="1" applyFill="1" applyBorder="1" applyAlignment="1">
      <alignment horizontal="center" vertical="center"/>
    </xf>
    <xf numFmtId="0" fontId="20" fillId="7" borderId="5" xfId="0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left" vertical="center" wrapText="1" indent="1"/>
    </xf>
    <xf numFmtId="0" fontId="2" fillId="20" borderId="1" xfId="0" applyFont="1" applyFill="1" applyBorder="1" applyAlignment="1">
      <alignment horizontal="left" vertical="center" wrapText="1" indent="1"/>
    </xf>
    <xf numFmtId="0" fontId="2" fillId="12" borderId="1" xfId="0" applyFont="1" applyFill="1" applyBorder="1" applyAlignment="1">
      <alignment horizontal="left" vertical="center" wrapText="1" indent="1"/>
    </xf>
    <xf numFmtId="0" fontId="17" fillId="7" borderId="9" xfId="0" applyFont="1" applyFill="1" applyBorder="1" applyAlignment="1">
      <alignment horizontal="center" vertical="center"/>
    </xf>
    <xf numFmtId="0" fontId="17" fillId="7" borderId="10" xfId="0" applyFont="1" applyFill="1" applyBorder="1" applyAlignment="1">
      <alignment horizontal="center" vertical="center"/>
    </xf>
    <xf numFmtId="0" fontId="17" fillId="7" borderId="11" xfId="0" applyFont="1" applyFill="1" applyBorder="1" applyAlignment="1">
      <alignment horizontal="center" vertical="center"/>
    </xf>
    <xf numFmtId="0" fontId="17" fillId="7" borderId="8" xfId="0" applyFont="1" applyFill="1" applyBorder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9" fillId="17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 wrapText="1"/>
    </xf>
    <xf numFmtId="0" fontId="0" fillId="20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8" fillId="3" borderId="1" xfId="0" applyFont="1" applyFill="1" applyBorder="1" applyAlignment="1">
      <alignment horizontal="center"/>
    </xf>
    <xf numFmtId="0" fontId="7" fillId="13" borderId="1" xfId="0" applyFont="1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9" fillId="13" borderId="3" xfId="0" applyFont="1" applyFill="1" applyBorder="1" applyAlignment="1">
      <alignment horizontal="center" vertical="center"/>
    </xf>
    <xf numFmtId="0" fontId="9" fillId="13" borderId="2" xfId="0" applyFont="1" applyFill="1" applyBorder="1" applyAlignment="1">
      <alignment horizontal="center" vertical="center"/>
    </xf>
    <xf numFmtId="44" fontId="13" fillId="7" borderId="1" xfId="9" applyFont="1" applyFill="1" applyBorder="1" applyAlignment="1">
      <alignment horizontal="center" vertical="center" wrapText="1"/>
    </xf>
    <xf numFmtId="44" fontId="13" fillId="7" borderId="14" xfId="9" applyFont="1" applyFill="1" applyBorder="1" applyAlignment="1">
      <alignment horizontal="center" vertical="center" wrapText="1"/>
    </xf>
    <xf numFmtId="0" fontId="9" fillId="13" borderId="4" xfId="0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/>
    </xf>
    <xf numFmtId="0" fontId="7" fillId="13" borderId="1" xfId="11" applyFont="1" applyFill="1" applyBorder="1" applyAlignment="1">
      <alignment horizontal="center" vertical="center"/>
    </xf>
    <xf numFmtId="0" fontId="13" fillId="7" borderId="13" xfId="11" applyFont="1" applyFill="1" applyBorder="1" applyAlignment="1">
      <alignment horizontal="left" vertical="center" indent="1"/>
    </xf>
    <xf numFmtId="0" fontId="13" fillId="7" borderId="14" xfId="11" applyFont="1" applyFill="1" applyBorder="1" applyAlignment="1">
      <alignment horizontal="left" vertical="center" indent="1"/>
    </xf>
    <xf numFmtId="0" fontId="13" fillId="7" borderId="13" xfId="11" applyFont="1" applyFill="1" applyBorder="1" applyAlignment="1">
      <alignment horizontal="left" indent="1"/>
    </xf>
    <xf numFmtId="0" fontId="13" fillId="7" borderId="15" xfId="11" applyFont="1" applyFill="1" applyBorder="1" applyAlignment="1">
      <alignment horizontal="left" indent="1"/>
    </xf>
    <xf numFmtId="0" fontId="22" fillId="7" borderId="15" xfId="11" applyFont="1" applyFill="1" applyBorder="1" applyAlignment="1">
      <alignment horizontal="left" indent="1"/>
    </xf>
    <xf numFmtId="0" fontId="13" fillId="7" borderId="14" xfId="11" applyFont="1" applyFill="1" applyBorder="1" applyAlignment="1">
      <alignment horizontal="left" indent="1"/>
    </xf>
  </cellXfs>
  <cellStyles count="14">
    <cellStyle name="Currency 2" xfId="12" xr:uid="{00000000-0005-0000-0000-000000000000}"/>
    <cellStyle name="Moeda" xfId="9" builtinId="4"/>
    <cellStyle name="Moeda 2" xfId="5" xr:uid="{00000000-0005-0000-0000-000002000000}"/>
    <cellStyle name="Moeda 3" xfId="13" xr:uid="{00000000-0005-0000-0000-000003000000}"/>
    <cellStyle name="Normal" xfId="0" builtinId="0"/>
    <cellStyle name="Normal 2" xfId="2" xr:uid="{00000000-0005-0000-0000-000005000000}"/>
    <cellStyle name="Normal 2 2" xfId="7" xr:uid="{00000000-0005-0000-0000-000006000000}"/>
    <cellStyle name="Normal 2 3" xfId="11" xr:uid="{00000000-0005-0000-0000-000007000000}"/>
    <cellStyle name="Normal 3" xfId="4" xr:uid="{00000000-0005-0000-0000-000008000000}"/>
    <cellStyle name="Porcentagem" xfId="10" builtinId="5"/>
    <cellStyle name="Porcentagem 2" xfId="6" xr:uid="{00000000-0005-0000-0000-00000A000000}"/>
    <cellStyle name="Porcentagem 2 2" xfId="8" xr:uid="{00000000-0005-0000-0000-00000B000000}"/>
    <cellStyle name="Vírgula" xfId="1" builtinId="3"/>
    <cellStyle name="Vírgula 2" xfId="3" xr:uid="{00000000-0005-0000-0000-00000D000000}"/>
  </cellStyles>
  <dxfs count="3"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lor auto="1"/>
      </font>
      <fill>
        <patternFill>
          <bgColor theme="6" tint="-0.24994659260841701"/>
        </patternFill>
      </fill>
    </dxf>
  </dxfs>
  <tableStyles count="0" defaultTableStyle="TableStyleMedium9" defaultPivotStyle="PivotStyleLight16"/>
  <colors>
    <mruColors>
      <color rgb="FF00FFFF"/>
      <color rgb="FF66FFCC"/>
      <color rgb="FFFFFFCC"/>
      <color rgb="FF66FF66"/>
      <color rgb="FFFFFF99"/>
      <color rgb="FFFFFF66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134087</xdr:colOff>
      <xdr:row>10</xdr:row>
      <xdr:rowOff>126435</xdr:rowOff>
    </xdr:from>
    <xdr:ext cx="3256813" cy="845115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4087" y="1926660"/>
          <a:ext cx="3256813" cy="845115"/>
        </a:xfrm>
        <a:prstGeom prst="rect">
          <a:avLst/>
        </a:prstGeom>
        <a:solidFill>
          <a:srgbClr val="FFFFCC"/>
        </a:solidFill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100" b="1" i="0">
              <a:solidFill>
                <a:srgbClr val="FF0000"/>
              </a:solidFill>
            </a:rPr>
            <a:t>Calcule % atingido</a:t>
          </a:r>
        </a:p>
        <a:p>
          <a:r>
            <a:rPr lang="pt-BR" sz="1100"/>
            <a:t>SE o </a:t>
          </a:r>
          <a:r>
            <a:rPr lang="pt-BR" sz="1100" b="1"/>
            <a:t>total de vendas </a:t>
          </a:r>
          <a:r>
            <a:rPr lang="pt-BR" sz="1100"/>
            <a:t>for </a:t>
          </a:r>
          <a:r>
            <a:rPr lang="pt-BR" sz="1100" b="1"/>
            <a:t>maior</a:t>
          </a:r>
          <a:r>
            <a:rPr lang="pt-BR" sz="1100" b="1" baseline="0"/>
            <a:t> ou igual a meta total</a:t>
          </a:r>
          <a:r>
            <a:rPr lang="pt-BR" sz="1100" baseline="0"/>
            <a:t>,</a:t>
          </a:r>
        </a:p>
        <a:p>
          <a:r>
            <a:rPr lang="pt-BR" sz="1100" baseline="0"/>
            <a:t>calcular o percentual atingido: </a:t>
          </a:r>
          <a:r>
            <a:rPr lang="pt-BR" sz="1100" b="1" baseline="0"/>
            <a:t>Total/Meta -1</a:t>
          </a:r>
          <a:endParaRPr lang="pt-BR" sz="1100" b="1" baseline="0">
            <a:solidFill>
              <a:srgbClr val="FF0000"/>
            </a:solidFill>
          </a:endParaRPr>
        </a:p>
        <a:p>
          <a:r>
            <a:rPr lang="pt-BR" sz="1100" baseline="0"/>
            <a:t>senão deixar resultado igual a </a:t>
          </a:r>
          <a:r>
            <a:rPr lang="pt-BR" sz="1100" b="1" baseline="0"/>
            <a:t>zero</a:t>
          </a:r>
          <a:r>
            <a:rPr lang="pt-BR" sz="1100" baseline="0"/>
            <a:t>.</a:t>
          </a:r>
          <a:endParaRPr lang="pt-BR" sz="1100" b="1">
            <a:solidFill>
              <a:srgbClr val="FF0000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590549</xdr:colOff>
      <xdr:row>1</xdr:row>
      <xdr:rowOff>2198</xdr:rowOff>
    </xdr:from>
    <xdr:ext cx="3074671" cy="969352"/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>
          <a:spLocks noChangeArrowheads="1"/>
        </xdr:cNvSpPr>
      </xdr:nvSpPr>
      <xdr:spPr bwMode="auto">
        <a:xfrm>
          <a:off x="5524499" y="164123"/>
          <a:ext cx="3074671" cy="969352"/>
        </a:xfrm>
        <a:prstGeom prst="rect">
          <a:avLst/>
        </a:prstGeom>
        <a:solidFill>
          <a:srgbClr val="FFFFCC"/>
        </a:solidFill>
        <a:ln>
          <a:headEnd/>
          <a:tailEnd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wrap="square" lIns="18288" tIns="22860" rIns="0" bIns="0" anchor="t" upright="1">
          <a:noAutofit/>
        </a:bodyPr>
        <a:lstStyle/>
        <a:p>
          <a:pPr algn="ctr" rtl="0">
            <a:defRPr sz="1000"/>
          </a:pPr>
          <a:r>
            <a:rPr lang="pt-BR" sz="1100" b="1" i="0" u="none" strike="noStrike" baseline="0">
              <a:solidFill>
                <a:srgbClr val="000000"/>
              </a:solidFill>
              <a:latin typeface="+mn-lt"/>
              <a:cs typeface="Arial"/>
            </a:rPr>
            <a:t>Diferença (%): </a:t>
          </a:r>
          <a:r>
            <a:rPr lang="pt-BR" sz="1100" b="1" i="0" u="none" strike="noStrike" baseline="0">
              <a:solidFill>
                <a:srgbClr val="FF0000"/>
              </a:solidFill>
              <a:latin typeface="+mn-lt"/>
              <a:cs typeface="Arial"/>
            </a:rPr>
            <a:t>Álcool / Gasolina</a:t>
          </a:r>
        </a:p>
        <a:p>
          <a:pPr algn="ctr" rtl="0">
            <a:defRPr sz="1000"/>
          </a:pPr>
          <a:endParaRPr lang="pt-BR" sz="1100" b="1" i="0" u="none" strike="noStrike" baseline="0">
            <a:solidFill>
              <a:srgbClr val="000000"/>
            </a:solidFill>
            <a:latin typeface="+mn-lt"/>
            <a:cs typeface="Arial"/>
          </a:endParaRPr>
        </a:p>
        <a:p>
          <a:pPr algn="ctr" rtl="0">
            <a:defRPr sz="1000"/>
          </a:pPr>
          <a:r>
            <a:rPr lang="pt-BR" sz="1100" b="1" i="0" u="none" strike="noStrike" baseline="0">
              <a:solidFill>
                <a:srgbClr val="000000"/>
              </a:solidFill>
              <a:latin typeface="+mn-lt"/>
              <a:cs typeface="Arial"/>
            </a:rPr>
            <a:t>Se a diferença entre o preço da gasolina</a:t>
          </a:r>
        </a:p>
        <a:p>
          <a:pPr algn="ctr" rtl="0">
            <a:defRPr sz="1000"/>
          </a:pPr>
          <a:r>
            <a:rPr lang="pt-BR" sz="1100" b="1" i="0" u="none" strike="noStrike" baseline="0">
              <a:solidFill>
                <a:srgbClr val="000000"/>
              </a:solidFill>
              <a:latin typeface="+mn-lt"/>
              <a:cs typeface="Arial"/>
            </a:rPr>
            <a:t>e do álcool for </a:t>
          </a:r>
          <a:r>
            <a:rPr lang="pt-BR" sz="1100" b="1" i="0" u="none" strike="noStrike" baseline="0">
              <a:solidFill>
                <a:srgbClr val="FF0000"/>
              </a:solidFill>
              <a:latin typeface="+mn-lt"/>
              <a:cs typeface="Arial"/>
            </a:rPr>
            <a:t>menor ou igual a 70%,</a:t>
          </a:r>
        </a:p>
        <a:p>
          <a:pPr algn="ctr" rtl="0">
            <a:defRPr sz="1000"/>
          </a:pPr>
          <a:r>
            <a:rPr lang="pt-BR" sz="1100" b="1" i="0" u="none" strike="noStrike" baseline="0">
              <a:solidFill>
                <a:srgbClr val="000000"/>
              </a:solidFill>
              <a:latin typeface="+mn-lt"/>
              <a:cs typeface="Arial"/>
            </a:rPr>
            <a:t>de preferência para o </a:t>
          </a:r>
          <a:r>
            <a:rPr lang="pt-BR" sz="1100" b="1" i="0" u="none" strike="noStrike" baseline="0">
              <a:solidFill>
                <a:srgbClr val="FF0000"/>
              </a:solidFill>
              <a:latin typeface="+mn-lt"/>
              <a:cs typeface="Arial"/>
            </a:rPr>
            <a:t>álcool</a:t>
          </a:r>
          <a:r>
            <a:rPr lang="pt-BR" sz="1100" b="1" i="0" u="none" strike="noStrike" baseline="0">
              <a:solidFill>
                <a:srgbClr val="000000"/>
              </a:solidFill>
              <a:latin typeface="+mn-lt"/>
              <a:cs typeface="Arial"/>
            </a:rPr>
            <a:t> senão, use </a:t>
          </a:r>
          <a:r>
            <a:rPr lang="pt-BR" sz="1100" b="1" i="0" u="none" strike="noStrike" baseline="0">
              <a:solidFill>
                <a:srgbClr val="FF0000"/>
              </a:solidFill>
              <a:latin typeface="+mn-lt"/>
              <a:cs typeface="Arial"/>
            </a:rPr>
            <a:t>gasolina.</a:t>
          </a:r>
          <a:endParaRPr lang="pt-BR" sz="1100" b="1" i="0" u="none" strike="noStrike" baseline="0">
            <a:solidFill>
              <a:srgbClr val="000000"/>
            </a:solidFill>
            <a:latin typeface="+mn-lt"/>
            <a:cs typeface="Arial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171450</xdr:colOff>
      <xdr:row>14</xdr:row>
      <xdr:rowOff>180975</xdr:rowOff>
    </xdr:from>
    <xdr:ext cx="4133851" cy="2819400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5720C8CF-E5AB-4DD8-A850-F994CFCEEF28}"/>
            </a:ext>
          </a:extLst>
        </xdr:cNvPr>
        <xdr:cNvSpPr txBox="1"/>
      </xdr:nvSpPr>
      <xdr:spPr>
        <a:xfrm>
          <a:off x="3067050" y="2981325"/>
          <a:ext cx="4133851" cy="2819400"/>
        </a:xfrm>
        <a:prstGeom prst="rect">
          <a:avLst/>
        </a:prstGeom>
        <a:solidFill>
          <a:srgbClr val="FFFFCC"/>
        </a:solidFill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400" b="1"/>
            <a:t>Cálculos	</a:t>
          </a:r>
          <a:endParaRPr lang="pt-BR" sz="1050" b="1"/>
        </a:p>
        <a:p>
          <a:endParaRPr lang="pt-BR" sz="1050"/>
        </a:p>
        <a:p>
          <a:r>
            <a:rPr lang="pt-BR" sz="1050" b="1"/>
            <a:t>Preço de Venda</a:t>
          </a:r>
        </a:p>
        <a:p>
          <a:r>
            <a:rPr lang="pt-BR" sz="1050"/>
            <a:t>Preço de Compra R$</a:t>
          </a:r>
          <a:r>
            <a:rPr lang="pt-BR" sz="1050" baseline="0"/>
            <a:t> </a:t>
          </a:r>
          <a:r>
            <a:rPr lang="pt-BR" sz="1050" b="1" baseline="0">
              <a:solidFill>
                <a:srgbClr val="FF0000"/>
              </a:solidFill>
            </a:rPr>
            <a:t>X</a:t>
          </a:r>
          <a:r>
            <a:rPr lang="pt-BR" sz="1050" baseline="0"/>
            <a:t> Taxa de Venda </a:t>
          </a:r>
          <a:r>
            <a:rPr lang="pt-BR" sz="1050" b="1" baseline="0">
              <a:solidFill>
                <a:srgbClr val="FF0000"/>
              </a:solidFill>
            </a:rPr>
            <a:t>+</a:t>
          </a:r>
          <a:r>
            <a:rPr lang="pt-BR" sz="1050" baseline="0"/>
            <a:t> Preço de Compra R$</a:t>
          </a:r>
        </a:p>
        <a:p>
          <a:endParaRPr lang="pt-BR" sz="1050" baseline="0"/>
        </a:p>
        <a:p>
          <a:r>
            <a:rPr lang="pt-BR" sz="1050" b="1"/>
            <a:t>Valor da Comissão</a:t>
          </a:r>
        </a:p>
        <a:p>
          <a:r>
            <a:rPr lang="pt-BR" sz="1050"/>
            <a:t>Preço de Venda R$ </a:t>
          </a:r>
          <a:r>
            <a:rPr lang="pt-BR" sz="1050" b="1">
              <a:solidFill>
                <a:srgbClr val="FF0000"/>
              </a:solidFill>
            </a:rPr>
            <a:t>X</a:t>
          </a:r>
          <a:r>
            <a:rPr lang="pt-BR" sz="1050"/>
            <a:t> Taxa de Comissão</a:t>
          </a:r>
        </a:p>
        <a:p>
          <a:endParaRPr lang="pt-BR" sz="1050"/>
        </a:p>
        <a:p>
          <a:r>
            <a:rPr lang="pt-BR" sz="1050" b="1"/>
            <a:t>Total de Despesas</a:t>
          </a:r>
        </a:p>
        <a:p>
          <a:r>
            <a:rPr lang="pt-BR" sz="1050"/>
            <a:t>Preço de Venda R$</a:t>
          </a:r>
          <a:r>
            <a:rPr lang="pt-BR" sz="1050" baseline="0"/>
            <a:t> </a:t>
          </a:r>
          <a:r>
            <a:rPr lang="pt-BR" sz="1050" b="1" baseline="0">
              <a:solidFill>
                <a:srgbClr val="FF0000"/>
              </a:solidFill>
            </a:rPr>
            <a:t>X</a:t>
          </a:r>
          <a:r>
            <a:rPr lang="pt-BR" sz="1050" baseline="0"/>
            <a:t> Taxa de Despesas</a:t>
          </a:r>
        </a:p>
        <a:p>
          <a:endParaRPr lang="pt-BR" sz="1050" baseline="0"/>
        </a:p>
        <a:p>
          <a:r>
            <a:rPr lang="pt-BR" sz="1050" b="1" baseline="0"/>
            <a:t>Lucro Líquido</a:t>
          </a:r>
        </a:p>
        <a:p>
          <a:r>
            <a:rPr lang="pt-BR" sz="1050" baseline="0"/>
            <a:t>Preço de Venda R$ </a:t>
          </a:r>
          <a:r>
            <a:rPr lang="pt-BR" sz="1050" b="1" baseline="0">
              <a:solidFill>
                <a:srgbClr val="FF0000"/>
              </a:solidFill>
            </a:rPr>
            <a:t>-</a:t>
          </a:r>
          <a:r>
            <a:rPr lang="pt-BR" sz="1050" baseline="0"/>
            <a:t> Preço de Compra R$ </a:t>
          </a:r>
          <a:r>
            <a:rPr lang="pt-BR" sz="1050" b="1" baseline="0">
              <a:solidFill>
                <a:srgbClr val="FF0000"/>
              </a:solidFill>
            </a:rPr>
            <a:t>-</a:t>
          </a:r>
          <a:r>
            <a:rPr lang="pt-BR" sz="1050" baseline="0"/>
            <a:t> Comissão R$ </a:t>
          </a:r>
          <a:r>
            <a:rPr lang="pt-BR" sz="1050" b="1" baseline="0">
              <a:solidFill>
                <a:srgbClr val="FF0000"/>
              </a:solidFill>
            </a:rPr>
            <a:t>-</a:t>
          </a:r>
          <a:r>
            <a:rPr lang="pt-BR" sz="1050" baseline="0"/>
            <a:t> Despesas R$</a:t>
          </a:r>
        </a:p>
        <a:p>
          <a:endParaRPr lang="pt-BR" sz="1050" baseline="0"/>
        </a:p>
        <a:p>
          <a:r>
            <a:rPr lang="pt-BR" sz="1050" b="1" baseline="0"/>
            <a:t>Situação do Lucro</a:t>
          </a:r>
        </a:p>
        <a:p>
          <a:r>
            <a:rPr lang="pt-BR" sz="1050" b="1" baseline="0"/>
            <a:t>SE</a:t>
          </a:r>
          <a:r>
            <a:rPr lang="pt-BR" sz="1050" baseline="0"/>
            <a:t> o </a:t>
          </a:r>
          <a:r>
            <a:rPr lang="pt-BR" sz="1050" b="1" baseline="0"/>
            <a:t>lucro</a:t>
          </a:r>
          <a:r>
            <a:rPr lang="pt-BR" sz="1050" baseline="0"/>
            <a:t> </a:t>
          </a:r>
          <a:r>
            <a:rPr lang="pt-BR" sz="1050" b="1" baseline="0"/>
            <a:t>&gt;= Meta</a:t>
          </a:r>
          <a:r>
            <a:rPr lang="pt-BR" sz="1050" baseline="0"/>
            <a:t>, </a:t>
          </a:r>
          <a:r>
            <a:rPr lang="pt-BR" sz="1050" baseline="0">
              <a:solidFill>
                <a:srgbClr val="FF0000"/>
              </a:solidFill>
            </a:rPr>
            <a:t>"</a:t>
          </a:r>
          <a:r>
            <a:rPr lang="pt-BR" sz="1050" b="1" baseline="0">
              <a:solidFill>
                <a:srgbClr val="FF0000"/>
              </a:solidFill>
            </a:rPr>
            <a:t>Atingiu"</a:t>
          </a:r>
          <a:r>
            <a:rPr lang="pt-BR" sz="1050" baseline="0"/>
            <a:t> senão </a:t>
          </a:r>
          <a:r>
            <a:rPr lang="pt-BR" sz="1050" baseline="0">
              <a:solidFill>
                <a:srgbClr val="FF0000"/>
              </a:solidFill>
            </a:rPr>
            <a:t>"</a:t>
          </a:r>
          <a:r>
            <a:rPr lang="pt-BR" sz="1050" b="1" baseline="0">
              <a:solidFill>
                <a:srgbClr val="FF0000"/>
              </a:solidFill>
            </a:rPr>
            <a:t>Baixo"</a:t>
          </a:r>
        </a:p>
        <a:p>
          <a:endParaRPr lang="pt-BR" sz="1050" baseline="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158968</xdr:colOff>
      <xdr:row>14</xdr:row>
      <xdr:rowOff>98234</xdr:rowOff>
    </xdr:from>
    <xdr:ext cx="4519712" cy="1364806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/>
      </xdr:nvSpPr>
      <xdr:spPr>
        <a:xfrm>
          <a:off x="158968" y="2658554"/>
          <a:ext cx="4519712" cy="1364806"/>
        </a:xfrm>
        <a:prstGeom prst="rect">
          <a:avLst/>
        </a:prstGeom>
        <a:solidFill>
          <a:srgbClr val="FFFFCC"/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BR" sz="1100" b="1" u="sng"/>
            <a:t>Frequência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/>
            <a:t>Contar somente os dias marcados com a letra </a:t>
          </a:r>
          <a:r>
            <a:rPr lang="pt-BR" sz="1100">
              <a:solidFill>
                <a:srgbClr val="FF0000"/>
              </a:solidFill>
            </a:rPr>
            <a:t>"</a:t>
          </a:r>
          <a:r>
            <a:rPr lang="pt-BR" sz="1100" b="1">
              <a:solidFill>
                <a:srgbClr val="FF0000"/>
              </a:solidFill>
            </a:rPr>
            <a:t>X" 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 cada aluno.  </a:t>
          </a:r>
          <a:r>
            <a:rPr lang="pt-BR" sz="1100" b="1">
              <a:solidFill>
                <a:srgbClr val="FF0000"/>
              </a:solidFill>
            </a:rPr>
            <a:t>  </a:t>
          </a:r>
          <a:r>
            <a:rPr lang="pt-BR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(Cont.SE)</a:t>
          </a:r>
          <a:endParaRPr lang="pt-BR">
            <a:solidFill>
              <a:srgbClr val="FF0000"/>
            </a:solidFill>
            <a:effectLst/>
          </a:endParaRPr>
        </a:p>
        <a:p>
          <a:endParaRPr lang="pt-BR" sz="1100" b="1">
            <a:solidFill>
              <a:srgbClr val="FF0000"/>
            </a:solidFill>
          </a:endParaRPr>
        </a:p>
        <a:p>
          <a:r>
            <a:rPr lang="pt-BR" sz="1100" b="1" u="sng"/>
            <a:t>Resultado</a:t>
          </a:r>
        </a:p>
        <a:p>
          <a:r>
            <a:rPr lang="pt-BR" sz="1100" b="1">
              <a:solidFill>
                <a:srgbClr val="FF0000"/>
              </a:solidFill>
            </a:rPr>
            <a:t>SE</a:t>
          </a:r>
          <a:r>
            <a:rPr lang="pt-BR" sz="1100">
              <a:solidFill>
                <a:srgbClr val="FF0000"/>
              </a:solidFill>
            </a:rPr>
            <a:t> </a:t>
          </a:r>
          <a:r>
            <a:rPr lang="pt-BR" sz="1100"/>
            <a:t>a frequência, </a:t>
          </a:r>
          <a:r>
            <a:rPr lang="pt-BR" sz="1100" baseline="0"/>
            <a:t> for </a:t>
          </a:r>
          <a:r>
            <a:rPr lang="pt-BR" sz="1100" b="1" baseline="0">
              <a:solidFill>
                <a:sysClr val="windowText" lastClr="000000"/>
              </a:solidFill>
            </a:rPr>
            <a:t>&gt;=15</a:t>
          </a:r>
          <a:r>
            <a:rPr lang="pt-BR" sz="1100" baseline="0"/>
            <a:t>, </a:t>
          </a:r>
          <a:r>
            <a:rPr lang="pt-BR" sz="1100" b="1" baseline="0">
              <a:solidFill>
                <a:srgbClr val="FF0000"/>
              </a:solidFill>
            </a:rPr>
            <a:t>"APROVADO" </a:t>
          </a:r>
          <a:r>
            <a:rPr lang="pt-BR" sz="1100" baseline="0"/>
            <a:t>senão "</a:t>
          </a:r>
          <a:r>
            <a:rPr lang="pt-BR" sz="1100" b="1" baseline="0">
              <a:solidFill>
                <a:srgbClr val="FF0000"/>
              </a:solidFill>
            </a:rPr>
            <a:t>REPROVADO"</a:t>
          </a:r>
          <a:endParaRPr lang="pt-BR" sz="1100" baseline="0"/>
        </a:p>
        <a:p>
          <a:endParaRPr lang="pt-BR" sz="1100" baseline="0"/>
        </a:p>
        <a:p>
          <a:r>
            <a:rPr lang="pt-BR" sz="1100" baseline="0"/>
            <a:t>Contar Total de Aprovados e Reprovados. </a:t>
          </a:r>
          <a:r>
            <a:rPr lang="pt-BR" sz="1100" b="1" baseline="0">
              <a:solidFill>
                <a:srgbClr val="FF0000"/>
              </a:solidFill>
            </a:rPr>
            <a:t>(Cont.SE)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178118</xdr:colOff>
      <xdr:row>7</xdr:row>
      <xdr:rowOff>117157</xdr:rowOff>
    </xdr:from>
    <xdr:ext cx="7441882" cy="835343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 txBox="1"/>
      </xdr:nvSpPr>
      <xdr:spPr>
        <a:xfrm>
          <a:off x="178118" y="1460182"/>
          <a:ext cx="7441882" cy="835343"/>
        </a:xfrm>
        <a:prstGeom prst="rect">
          <a:avLst/>
        </a:prstGeom>
        <a:solidFill>
          <a:srgbClr val="FFFFCC"/>
        </a:solidFill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100" b="1" i="0">
              <a:solidFill>
                <a:srgbClr val="FF0000"/>
              </a:solidFill>
            </a:rPr>
            <a:t>Calcule</a:t>
          </a:r>
          <a:r>
            <a:rPr lang="pt-BR" sz="1100" b="1" i="0" baseline="0">
              <a:solidFill>
                <a:srgbClr val="FF0000"/>
              </a:solidFill>
            </a:rPr>
            <a:t> o valor da comissão.</a:t>
          </a:r>
          <a:endParaRPr lang="pt-BR" sz="1100" b="1" i="0">
            <a:solidFill>
              <a:srgbClr val="FF0000"/>
            </a:solidFill>
          </a:endParaRPr>
        </a:p>
        <a:p>
          <a:r>
            <a:rPr lang="pt-BR" sz="1100"/>
            <a:t>Considerando que</a:t>
          </a:r>
          <a:r>
            <a:rPr lang="pt-BR" sz="1100" baseline="0"/>
            <a:t> para os valores </a:t>
          </a:r>
          <a:r>
            <a:rPr lang="pt-BR" sz="1100" b="1" baseline="0"/>
            <a:t>abaixo de R$ 200,00 </a:t>
          </a:r>
          <a:r>
            <a:rPr lang="pt-BR" sz="1100" baseline="0"/>
            <a:t>será pago </a:t>
          </a:r>
          <a:r>
            <a:rPr lang="pt-BR" sz="1100" b="1" baseline="0"/>
            <a:t>10% do valor </a:t>
          </a:r>
          <a:r>
            <a:rPr lang="pt-BR" sz="1100" baseline="0"/>
            <a:t>e para os demais </a:t>
          </a:r>
          <a:r>
            <a:rPr lang="pt-BR" sz="1100" b="1" baseline="0"/>
            <a:t>12,5% do valor</a:t>
          </a:r>
          <a:r>
            <a:rPr lang="pt-BR" sz="1100" baseline="0"/>
            <a:t>. </a:t>
          </a:r>
          <a:r>
            <a:rPr lang="pt-BR" sz="1100" b="1" baseline="0">
              <a:solidFill>
                <a:srgbClr val="FF0000"/>
              </a:solidFill>
            </a:rPr>
            <a:t>(Função SE)</a:t>
          </a:r>
        </a:p>
        <a:p>
          <a:endParaRPr lang="pt-BR" sz="1100" b="1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Valor Líquido: </a:t>
          </a:r>
          <a:r>
            <a:rPr lang="pt-B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Valor (R$) - Comissão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9</xdr:row>
      <xdr:rowOff>1</xdr:rowOff>
    </xdr:from>
    <xdr:to>
      <xdr:col>6</xdr:col>
      <xdr:colOff>1438276</xdr:colOff>
      <xdr:row>17</xdr:row>
      <xdr:rowOff>85724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8CE45A02-D088-42EF-98DC-8E3ABDDFE1F2}"/>
            </a:ext>
          </a:extLst>
        </xdr:cNvPr>
        <xdr:cNvSpPr txBox="1"/>
      </xdr:nvSpPr>
      <xdr:spPr>
        <a:xfrm>
          <a:off x="209551" y="1905001"/>
          <a:ext cx="5334000" cy="1609723"/>
        </a:xfrm>
        <a:prstGeom prst="rect">
          <a:avLst/>
        </a:prstGeom>
        <a:solidFill>
          <a:srgbClr val="FFFFCC"/>
        </a:solidFill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1 - Calcule</a:t>
          </a:r>
          <a:r>
            <a:rPr lang="pt-BR" sz="1100" baseline="0"/>
            <a:t> o </a:t>
          </a:r>
          <a:r>
            <a:rPr lang="pt-BR" sz="1100" b="1" baseline="0"/>
            <a:t>desconto</a:t>
          </a:r>
          <a:r>
            <a:rPr lang="pt-BR" sz="1100" baseline="0"/>
            <a:t> considerando que para o número de </a:t>
          </a:r>
          <a:r>
            <a:rPr lang="pt-BR" sz="1100" b="1" baseline="0"/>
            <a:t>Dias emprestados </a:t>
          </a:r>
          <a:r>
            <a:rPr lang="pt-BR" sz="1100" baseline="0"/>
            <a:t>menores do que 10, o desconto será de 5% do valor da diária e para os demais será de 12% do valor da diária.</a:t>
          </a:r>
        </a:p>
        <a:p>
          <a:endParaRPr lang="pt-BR" sz="1100" baseline="0"/>
        </a:p>
        <a:p>
          <a:r>
            <a:rPr lang="pt-BR" sz="1100" baseline="0"/>
            <a:t>2 - Calcule o </a:t>
          </a:r>
          <a:r>
            <a:rPr lang="pt-BR" sz="1100" b="1" baseline="0"/>
            <a:t>total a pagar </a:t>
          </a:r>
          <a:r>
            <a:rPr lang="pt-BR" sz="1100" baseline="0"/>
            <a:t>considerando a quantidade de </a:t>
          </a:r>
          <a:r>
            <a:rPr lang="pt-BR" sz="1100" b="1" baseline="0"/>
            <a:t>Dias emprestados </a:t>
          </a:r>
          <a:r>
            <a:rPr lang="pt-BR" sz="1100" baseline="0"/>
            <a:t>vezes a </a:t>
          </a:r>
          <a:r>
            <a:rPr lang="pt-BR" sz="1100" b="1" baseline="0"/>
            <a:t>diária</a:t>
          </a:r>
          <a:r>
            <a:rPr lang="pt-BR" sz="1100" baseline="0"/>
            <a:t> e menos os </a:t>
          </a:r>
          <a:r>
            <a:rPr lang="pt-BR" sz="1100" b="1" baseline="0"/>
            <a:t>descontos</a:t>
          </a:r>
          <a:r>
            <a:rPr lang="pt-BR" sz="1100" baseline="0"/>
            <a:t>.</a:t>
          </a:r>
        </a:p>
        <a:p>
          <a:endParaRPr lang="pt-BR" sz="1100" baseline="0"/>
        </a:p>
        <a:p>
          <a:r>
            <a:rPr lang="pt-BR" sz="1100" baseline="0"/>
            <a:t>3 - Calcule: o Total, a Média, o Máximo e o Mínimo.</a:t>
          </a:r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B2:I25"/>
  <sheetViews>
    <sheetView showGridLines="0" topLeftCell="A3" zoomScaleNormal="100" workbookViewId="0">
      <selection activeCell="F17" sqref="E17:F17"/>
    </sheetView>
  </sheetViews>
  <sheetFormatPr defaultRowHeight="15" x14ac:dyDescent="0.25"/>
  <cols>
    <col min="1" max="1" width="2.7109375" customWidth="1"/>
    <col min="2" max="2" width="22.28515625" bestFit="1" customWidth="1"/>
    <col min="3" max="3" width="28.7109375" customWidth="1"/>
    <col min="4" max="4" width="11.85546875" bestFit="1" customWidth="1"/>
    <col min="5" max="5" width="22.7109375" customWidth="1"/>
    <col min="6" max="6" width="14.5703125" bestFit="1" customWidth="1"/>
    <col min="7" max="7" width="34.28515625" customWidth="1"/>
    <col min="8" max="8" width="3.42578125" customWidth="1"/>
    <col min="9" max="9" width="20.5703125" bestFit="1" customWidth="1"/>
    <col min="13" max="13" width="12.7109375" customWidth="1"/>
  </cols>
  <sheetData>
    <row r="2" spans="2:9" x14ac:dyDescent="0.25">
      <c r="B2" s="26" t="s">
        <v>0</v>
      </c>
      <c r="C2" s="170">
        <v>3.5</v>
      </c>
    </row>
    <row r="3" spans="2:9" ht="9.6" customHeight="1" x14ac:dyDescent="0.25"/>
    <row r="4" spans="2:9" x14ac:dyDescent="0.25">
      <c r="B4" s="79" t="s">
        <v>1</v>
      </c>
      <c r="C4" s="79" t="s">
        <v>2</v>
      </c>
      <c r="D4" s="80" t="s">
        <v>3</v>
      </c>
      <c r="E4" s="80" t="s">
        <v>87</v>
      </c>
      <c r="F4" s="80" t="s">
        <v>88</v>
      </c>
      <c r="G4" s="80" t="s">
        <v>5</v>
      </c>
    </row>
    <row r="5" spans="2:9" x14ac:dyDescent="0.25">
      <c r="B5" s="36" t="s">
        <v>18</v>
      </c>
      <c r="C5" s="37">
        <v>10</v>
      </c>
      <c r="D5" s="166">
        <f>C5*C$2</f>
        <v>35</v>
      </c>
      <c r="E5" s="166">
        <f>IF(D5&gt;=500,10%*D5,0)</f>
        <v>0</v>
      </c>
      <c r="F5" s="166">
        <f>D5-E5</f>
        <v>35</v>
      </c>
      <c r="G5" s="167" t="str">
        <f>IF(F5&gt;=500,"2x sem juros","à vista")</f>
        <v>à vista</v>
      </c>
      <c r="I5" s="14"/>
    </row>
    <row r="6" spans="2:9" x14ac:dyDescent="0.25">
      <c r="B6" s="36" t="s">
        <v>12</v>
      </c>
      <c r="C6" s="37">
        <v>20</v>
      </c>
      <c r="D6" s="166">
        <f t="shared" ref="D6:D14" si="0">C6*C$2</f>
        <v>70</v>
      </c>
      <c r="E6" s="166">
        <f t="shared" ref="E6:E14" si="1">IF(D6&gt;=500,10%*D6,0)</f>
        <v>0</v>
      </c>
      <c r="F6" s="166">
        <f t="shared" ref="F6:F14" si="2">D6-E6</f>
        <v>70</v>
      </c>
      <c r="G6" s="167" t="str">
        <f t="shared" ref="G6:G14" si="3">IF(F6&gt;=500,"2x sem juros","à vista")</f>
        <v>à vista</v>
      </c>
      <c r="I6" s="14"/>
    </row>
    <row r="7" spans="2:9" x14ac:dyDescent="0.25">
      <c r="B7" s="36" t="s">
        <v>14</v>
      </c>
      <c r="C7" s="37">
        <v>50</v>
      </c>
      <c r="D7" s="166">
        <f t="shared" si="0"/>
        <v>175</v>
      </c>
      <c r="E7" s="166">
        <f t="shared" si="1"/>
        <v>0</v>
      </c>
      <c r="F7" s="166">
        <f t="shared" si="2"/>
        <v>175</v>
      </c>
      <c r="G7" s="167" t="str">
        <f t="shared" si="3"/>
        <v>à vista</v>
      </c>
      <c r="I7" s="14"/>
    </row>
    <row r="8" spans="2:9" x14ac:dyDescent="0.25">
      <c r="B8" s="36" t="s">
        <v>6</v>
      </c>
      <c r="C8" s="37">
        <v>100</v>
      </c>
      <c r="D8" s="166">
        <f t="shared" si="0"/>
        <v>350</v>
      </c>
      <c r="E8" s="166">
        <f t="shared" si="1"/>
        <v>0</v>
      </c>
      <c r="F8" s="166">
        <f t="shared" si="2"/>
        <v>350</v>
      </c>
      <c r="G8" s="167" t="str">
        <f t="shared" si="3"/>
        <v>à vista</v>
      </c>
      <c r="I8" s="14"/>
    </row>
    <row r="9" spans="2:9" x14ac:dyDescent="0.25">
      <c r="B9" s="36" t="s">
        <v>8</v>
      </c>
      <c r="C9" s="37">
        <v>150</v>
      </c>
      <c r="D9" s="166">
        <f t="shared" si="0"/>
        <v>525</v>
      </c>
      <c r="E9" s="166">
        <f t="shared" si="1"/>
        <v>52.5</v>
      </c>
      <c r="F9" s="166">
        <f t="shared" si="2"/>
        <v>472.5</v>
      </c>
      <c r="G9" s="167" t="str">
        <f t="shared" si="3"/>
        <v>à vista</v>
      </c>
    </row>
    <row r="10" spans="2:9" x14ac:dyDescent="0.25">
      <c r="B10" s="36" t="s">
        <v>21</v>
      </c>
      <c r="C10" s="37">
        <v>150</v>
      </c>
      <c r="D10" s="166">
        <f t="shared" si="0"/>
        <v>525</v>
      </c>
      <c r="E10" s="166">
        <f t="shared" si="1"/>
        <v>52.5</v>
      </c>
      <c r="F10" s="166">
        <f t="shared" si="2"/>
        <v>472.5</v>
      </c>
      <c r="G10" s="167" t="str">
        <f t="shared" si="3"/>
        <v>à vista</v>
      </c>
    </row>
    <row r="11" spans="2:9" x14ac:dyDescent="0.25">
      <c r="B11" s="36" t="s">
        <v>15</v>
      </c>
      <c r="C11" s="37">
        <v>200</v>
      </c>
      <c r="D11" s="166">
        <f t="shared" si="0"/>
        <v>700</v>
      </c>
      <c r="E11" s="166">
        <f t="shared" si="1"/>
        <v>70</v>
      </c>
      <c r="F11" s="166">
        <f t="shared" si="2"/>
        <v>630</v>
      </c>
      <c r="G11" s="167" t="str">
        <f t="shared" si="3"/>
        <v>2x sem juros</v>
      </c>
    </row>
    <row r="12" spans="2:9" x14ac:dyDescent="0.25">
      <c r="B12" s="36" t="s">
        <v>13</v>
      </c>
      <c r="C12" s="37">
        <v>300</v>
      </c>
      <c r="D12" s="166">
        <f t="shared" si="0"/>
        <v>1050</v>
      </c>
      <c r="E12" s="166">
        <f t="shared" si="1"/>
        <v>105</v>
      </c>
      <c r="F12" s="166">
        <f t="shared" si="2"/>
        <v>945</v>
      </c>
      <c r="G12" s="167" t="str">
        <f t="shared" si="3"/>
        <v>2x sem juros</v>
      </c>
    </row>
    <row r="13" spans="2:9" x14ac:dyDescent="0.25">
      <c r="B13" s="36" t="s">
        <v>17</v>
      </c>
      <c r="C13" s="37">
        <v>500</v>
      </c>
      <c r="D13" s="166">
        <f t="shared" si="0"/>
        <v>1750</v>
      </c>
      <c r="E13" s="166">
        <f t="shared" si="1"/>
        <v>175</v>
      </c>
      <c r="F13" s="166">
        <f t="shared" si="2"/>
        <v>1575</v>
      </c>
      <c r="G13" s="167" t="str">
        <f t="shared" si="3"/>
        <v>2x sem juros</v>
      </c>
    </row>
    <row r="14" spans="2:9" x14ac:dyDescent="0.25">
      <c r="B14" s="36" t="s">
        <v>9</v>
      </c>
      <c r="C14" s="37">
        <v>1500</v>
      </c>
      <c r="D14" s="166">
        <f t="shared" si="0"/>
        <v>5250</v>
      </c>
      <c r="E14" s="166">
        <f t="shared" si="1"/>
        <v>525</v>
      </c>
      <c r="F14" s="166">
        <f t="shared" si="2"/>
        <v>4725</v>
      </c>
      <c r="G14" s="167" t="str">
        <f t="shared" si="3"/>
        <v>2x sem juros</v>
      </c>
    </row>
    <row r="16" spans="2:9" x14ac:dyDescent="0.25">
      <c r="B16" s="117" t="s">
        <v>7</v>
      </c>
      <c r="C16" s="100" t="s">
        <v>349</v>
      </c>
      <c r="G16" t="s">
        <v>350</v>
      </c>
    </row>
    <row r="17" spans="2:3" x14ac:dyDescent="0.25">
      <c r="B17" s="118"/>
      <c r="C17" s="119"/>
    </row>
    <row r="18" spans="2:3" x14ac:dyDescent="0.25">
      <c r="B18" s="120" t="s">
        <v>10</v>
      </c>
      <c r="C18" s="104" t="s">
        <v>11</v>
      </c>
    </row>
    <row r="19" spans="2:3" x14ac:dyDescent="0.25">
      <c r="B19" s="118"/>
      <c r="C19" s="104" t="s">
        <v>178</v>
      </c>
    </row>
    <row r="20" spans="2:3" x14ac:dyDescent="0.25">
      <c r="B20" s="118"/>
      <c r="C20" s="104" t="s">
        <v>186</v>
      </c>
    </row>
    <row r="21" spans="2:3" x14ac:dyDescent="0.25">
      <c r="B21" s="118"/>
      <c r="C21" s="104"/>
    </row>
    <row r="22" spans="2:3" x14ac:dyDescent="0.25">
      <c r="B22" s="121" t="s">
        <v>16</v>
      </c>
      <c r="C22" s="122" t="s">
        <v>270</v>
      </c>
    </row>
    <row r="23" spans="2:3" x14ac:dyDescent="0.25">
      <c r="B23" s="118"/>
      <c r="C23" s="104"/>
    </row>
    <row r="24" spans="2:3" x14ac:dyDescent="0.25">
      <c r="B24" s="123" t="s">
        <v>19</v>
      </c>
      <c r="C24" s="104" t="s">
        <v>20</v>
      </c>
    </row>
    <row r="25" spans="2:3" x14ac:dyDescent="0.25">
      <c r="B25" s="107"/>
      <c r="C25" s="124" t="s">
        <v>187</v>
      </c>
    </row>
  </sheetData>
  <sortState xmlns:xlrd2="http://schemas.microsoft.com/office/spreadsheetml/2017/richdata2" ref="B7:G16">
    <sortCondition ref="C7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B1:I19"/>
  <sheetViews>
    <sheetView showGridLines="0" zoomScaleNormal="100" workbookViewId="0">
      <selection activeCell="G4" sqref="G4:G15"/>
    </sheetView>
  </sheetViews>
  <sheetFormatPr defaultRowHeight="15" x14ac:dyDescent="0.25"/>
  <cols>
    <col min="1" max="1" width="2.7109375" customWidth="1"/>
    <col min="2" max="2" width="9.28515625" bestFit="1" customWidth="1"/>
    <col min="3" max="3" width="10.5703125" bestFit="1" customWidth="1"/>
    <col min="4" max="5" width="12.7109375" customWidth="1"/>
    <col min="6" max="7" width="28.7109375" customWidth="1"/>
    <col min="8" max="8" width="17.42578125" customWidth="1"/>
  </cols>
  <sheetData>
    <row r="1" spans="2:9" ht="15" customHeight="1" x14ac:dyDescent="0.25"/>
    <row r="2" spans="2:9" ht="15.75" x14ac:dyDescent="0.25">
      <c r="E2" s="205" t="s">
        <v>119</v>
      </c>
      <c r="F2" s="205"/>
      <c r="G2" s="69">
        <v>0.02</v>
      </c>
    </row>
    <row r="3" spans="2:9" ht="30" x14ac:dyDescent="0.25">
      <c r="B3" s="171" t="s">
        <v>120</v>
      </c>
      <c r="C3" s="171" t="s">
        <v>121</v>
      </c>
      <c r="D3" s="171" t="s">
        <v>122</v>
      </c>
      <c r="E3" s="171" t="s">
        <v>123</v>
      </c>
      <c r="F3" s="171" t="s">
        <v>124</v>
      </c>
      <c r="G3" s="171" t="s">
        <v>85</v>
      </c>
      <c r="H3" s="171" t="s">
        <v>4</v>
      </c>
    </row>
    <row r="4" spans="2:9" x14ac:dyDescent="0.25">
      <c r="B4" s="66" t="s">
        <v>92</v>
      </c>
      <c r="C4" s="33">
        <v>76</v>
      </c>
      <c r="D4" s="67">
        <v>41692</v>
      </c>
      <c r="E4" s="67">
        <v>41703</v>
      </c>
      <c r="F4" s="68">
        <f>IF(E4&lt;=D4,"Em dia",E4-D4)</f>
        <v>11</v>
      </c>
      <c r="G4" s="168">
        <f>IF(F4=F$8,"0",C4*G$2)</f>
        <v>1.52</v>
      </c>
      <c r="H4" s="34">
        <f>C4+G4</f>
        <v>77.52</v>
      </c>
      <c r="I4" s="14"/>
    </row>
    <row r="5" spans="2:9" x14ac:dyDescent="0.25">
      <c r="B5" s="66" t="s">
        <v>94</v>
      </c>
      <c r="C5" s="33">
        <v>125</v>
      </c>
      <c r="D5" s="67">
        <v>41671</v>
      </c>
      <c r="E5" s="67">
        <v>41699</v>
      </c>
      <c r="F5" s="68">
        <f t="shared" ref="F5:F15" si="0">IF(E5&lt;=D5,"Em dia",E5-D5)</f>
        <v>28</v>
      </c>
      <c r="G5" s="168">
        <f t="shared" ref="G5:G15" si="1">IF(F5=F$8,"0",C5*G$2)</f>
        <v>2.5</v>
      </c>
      <c r="H5" s="34">
        <f t="shared" ref="H5:H15" si="2">C5+G5</f>
        <v>127.5</v>
      </c>
    </row>
    <row r="6" spans="2:9" x14ac:dyDescent="0.25">
      <c r="B6" s="66" t="s">
        <v>91</v>
      </c>
      <c r="C6" s="33">
        <v>118</v>
      </c>
      <c r="D6" s="67">
        <v>41668</v>
      </c>
      <c r="E6" s="67">
        <v>41708</v>
      </c>
      <c r="F6" s="68">
        <f t="shared" si="0"/>
        <v>40</v>
      </c>
      <c r="G6" s="168">
        <f t="shared" si="1"/>
        <v>2.36</v>
      </c>
      <c r="H6" s="34">
        <f t="shared" si="2"/>
        <v>120.36</v>
      </c>
      <c r="I6" s="14"/>
    </row>
    <row r="7" spans="2:9" x14ac:dyDescent="0.25">
      <c r="B7" s="66" t="s">
        <v>61</v>
      </c>
      <c r="C7" s="33">
        <v>59</v>
      </c>
      <c r="D7" s="67">
        <v>41689</v>
      </c>
      <c r="E7" s="67">
        <v>41708</v>
      </c>
      <c r="F7" s="68">
        <f t="shared" si="0"/>
        <v>19</v>
      </c>
      <c r="G7" s="168">
        <f t="shared" si="1"/>
        <v>1.18</v>
      </c>
      <c r="H7" s="34">
        <f t="shared" si="2"/>
        <v>60.18</v>
      </c>
    </row>
    <row r="8" spans="2:9" x14ac:dyDescent="0.25">
      <c r="B8" s="66" t="s">
        <v>93</v>
      </c>
      <c r="C8" s="33">
        <v>41</v>
      </c>
      <c r="D8" s="67">
        <v>41703</v>
      </c>
      <c r="E8" s="67">
        <v>41703</v>
      </c>
      <c r="F8" s="68" t="str">
        <f t="shared" si="0"/>
        <v>Em dia</v>
      </c>
      <c r="G8" s="168" t="str">
        <f t="shared" si="1"/>
        <v>0</v>
      </c>
      <c r="H8" s="34">
        <f t="shared" si="2"/>
        <v>41</v>
      </c>
      <c r="I8" s="14"/>
    </row>
    <row r="9" spans="2:9" x14ac:dyDescent="0.25">
      <c r="B9" s="66" t="s">
        <v>103</v>
      </c>
      <c r="C9" s="33">
        <v>60</v>
      </c>
      <c r="D9" s="67">
        <v>41720</v>
      </c>
      <c r="E9" s="67">
        <v>41723</v>
      </c>
      <c r="F9" s="68">
        <f t="shared" si="0"/>
        <v>3</v>
      </c>
      <c r="G9" s="168">
        <f t="shared" si="1"/>
        <v>1.2</v>
      </c>
      <c r="H9" s="34">
        <f t="shared" si="2"/>
        <v>61.2</v>
      </c>
    </row>
    <row r="10" spans="2:9" x14ac:dyDescent="0.25">
      <c r="B10" s="66" t="s">
        <v>59</v>
      </c>
      <c r="C10" s="33">
        <v>88</v>
      </c>
      <c r="D10" s="67">
        <v>41713</v>
      </c>
      <c r="E10" s="67">
        <v>41699</v>
      </c>
      <c r="F10" s="68" t="str">
        <f t="shared" si="0"/>
        <v>Em dia</v>
      </c>
      <c r="G10" s="168" t="str">
        <f t="shared" si="1"/>
        <v>0</v>
      </c>
      <c r="H10" s="34">
        <f t="shared" si="2"/>
        <v>88</v>
      </c>
      <c r="I10" s="14"/>
    </row>
    <row r="11" spans="2:9" x14ac:dyDescent="0.25">
      <c r="B11" s="66" t="s">
        <v>95</v>
      </c>
      <c r="C11" s="33">
        <v>79</v>
      </c>
      <c r="D11" s="67">
        <v>41663</v>
      </c>
      <c r="E11" s="67">
        <v>41695</v>
      </c>
      <c r="F11" s="68">
        <f t="shared" si="0"/>
        <v>32</v>
      </c>
      <c r="G11" s="168">
        <f t="shared" si="1"/>
        <v>1.58</v>
      </c>
      <c r="H11" s="34">
        <f t="shared" si="2"/>
        <v>80.58</v>
      </c>
    </row>
    <row r="12" spans="2:9" x14ac:dyDescent="0.25">
      <c r="B12" s="66" t="s">
        <v>89</v>
      </c>
      <c r="C12" s="33">
        <v>69</v>
      </c>
      <c r="D12" s="67">
        <v>41695</v>
      </c>
      <c r="E12" s="67">
        <v>41713</v>
      </c>
      <c r="F12" s="68">
        <f t="shared" si="0"/>
        <v>18</v>
      </c>
      <c r="G12" s="168">
        <f t="shared" si="1"/>
        <v>1.3800000000000001</v>
      </c>
      <c r="H12" s="34">
        <f t="shared" si="2"/>
        <v>70.38</v>
      </c>
      <c r="I12" s="14"/>
    </row>
    <row r="13" spans="2:9" x14ac:dyDescent="0.25">
      <c r="B13" s="66" t="s">
        <v>60</v>
      </c>
      <c r="C13" s="33">
        <v>139</v>
      </c>
      <c r="D13" s="67">
        <v>41711</v>
      </c>
      <c r="E13" s="67">
        <v>41695</v>
      </c>
      <c r="F13" s="68" t="str">
        <f t="shared" si="0"/>
        <v>Em dia</v>
      </c>
      <c r="G13" s="168" t="str">
        <f t="shared" si="1"/>
        <v>0</v>
      </c>
      <c r="H13" s="34">
        <f t="shared" si="2"/>
        <v>139</v>
      </c>
    </row>
    <row r="14" spans="2:9" x14ac:dyDescent="0.25">
      <c r="B14" s="66" t="s">
        <v>90</v>
      </c>
      <c r="C14" s="33">
        <v>95</v>
      </c>
      <c r="D14" s="67">
        <v>41715</v>
      </c>
      <c r="E14" s="67">
        <v>41713</v>
      </c>
      <c r="F14" s="68" t="str">
        <f t="shared" si="0"/>
        <v>Em dia</v>
      </c>
      <c r="G14" s="168" t="str">
        <f t="shared" si="1"/>
        <v>0</v>
      </c>
      <c r="H14" s="34">
        <f t="shared" si="2"/>
        <v>95</v>
      </c>
    </row>
    <row r="15" spans="2:9" x14ac:dyDescent="0.25">
      <c r="B15" s="66" t="s">
        <v>102</v>
      </c>
      <c r="C15" s="33">
        <v>55</v>
      </c>
      <c r="D15" s="67">
        <v>41718</v>
      </c>
      <c r="E15" s="67">
        <v>41723</v>
      </c>
      <c r="F15" s="68">
        <f t="shared" si="0"/>
        <v>5</v>
      </c>
      <c r="G15" s="168">
        <f t="shared" si="1"/>
        <v>1.1000000000000001</v>
      </c>
      <c r="H15" s="34">
        <f t="shared" si="2"/>
        <v>56.1</v>
      </c>
    </row>
    <row r="17" spans="2:8" ht="39.950000000000003" customHeight="1" x14ac:dyDescent="0.25">
      <c r="B17" s="207" t="s">
        <v>124</v>
      </c>
      <c r="C17" s="207"/>
      <c r="D17" s="208" t="s">
        <v>193</v>
      </c>
      <c r="E17" s="208"/>
      <c r="F17" s="208"/>
      <c r="G17" s="208"/>
      <c r="H17" s="208"/>
    </row>
    <row r="18" spans="2:8" ht="32.25" customHeight="1" x14ac:dyDescent="0.25">
      <c r="B18" s="209" t="s">
        <v>85</v>
      </c>
      <c r="C18" s="209"/>
      <c r="D18" s="210" t="s">
        <v>194</v>
      </c>
      <c r="E18" s="210"/>
      <c r="F18" s="210"/>
      <c r="G18" s="210"/>
      <c r="H18" s="210"/>
    </row>
    <row r="19" spans="2:8" ht="25.15" customHeight="1" x14ac:dyDescent="0.25">
      <c r="B19" s="206" t="s">
        <v>4</v>
      </c>
      <c r="C19" s="206"/>
      <c r="D19" s="206" t="s">
        <v>195</v>
      </c>
      <c r="E19" s="206"/>
      <c r="F19" s="206"/>
      <c r="G19" s="206"/>
      <c r="H19" s="206"/>
    </row>
  </sheetData>
  <sortState xmlns:xlrd2="http://schemas.microsoft.com/office/spreadsheetml/2017/richdata2" ref="B4:H15">
    <sortCondition ref="B11"/>
  </sortState>
  <mergeCells count="7">
    <mergeCell ref="E2:F2"/>
    <mergeCell ref="B19:C19"/>
    <mergeCell ref="D19:H19"/>
    <mergeCell ref="B17:C17"/>
    <mergeCell ref="D17:H17"/>
    <mergeCell ref="B18:C18"/>
    <mergeCell ref="D18:H18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B1:H20"/>
  <sheetViews>
    <sheetView showGridLines="0" zoomScaleNormal="100" workbookViewId="0">
      <selection activeCell="H5" sqref="H5:H14"/>
    </sheetView>
  </sheetViews>
  <sheetFormatPr defaultColWidth="9.140625" defaultRowHeight="15" x14ac:dyDescent="0.25"/>
  <cols>
    <col min="1" max="1" width="1.85546875" customWidth="1"/>
    <col min="2" max="2" width="16.28515625" bestFit="1" customWidth="1"/>
    <col min="3" max="3" width="14.7109375" customWidth="1"/>
    <col min="4" max="4" width="17.7109375" customWidth="1"/>
    <col min="5" max="6" width="14.7109375" customWidth="1"/>
    <col min="7" max="7" width="15.7109375" customWidth="1"/>
    <col min="8" max="8" width="30.7109375" customWidth="1"/>
    <col min="9" max="9" width="5.5703125" customWidth="1"/>
  </cols>
  <sheetData>
    <row r="1" spans="2:8" ht="9.6" customHeight="1" x14ac:dyDescent="0.25"/>
    <row r="2" spans="2:8" ht="15.95" customHeight="1" x14ac:dyDescent="0.25">
      <c r="B2" s="179" t="s">
        <v>158</v>
      </c>
      <c r="C2" s="179"/>
      <c r="D2" s="179"/>
      <c r="E2" s="35" t="s">
        <v>159</v>
      </c>
      <c r="F2" s="70">
        <v>3000</v>
      </c>
    </row>
    <row r="3" spans="2:8" ht="5.45" customHeight="1" x14ac:dyDescent="0.25"/>
    <row r="4" spans="2:8" ht="32.1" customHeight="1" x14ac:dyDescent="0.25">
      <c r="B4" s="27" t="s">
        <v>160</v>
      </c>
      <c r="C4" s="176" t="s">
        <v>179</v>
      </c>
      <c r="D4" s="176" t="s">
        <v>180</v>
      </c>
      <c r="E4" s="176" t="s">
        <v>181</v>
      </c>
      <c r="F4" s="176" t="s">
        <v>182</v>
      </c>
      <c r="G4" s="176" t="s">
        <v>183</v>
      </c>
      <c r="H4" s="27" t="s">
        <v>184</v>
      </c>
    </row>
    <row r="5" spans="2:8" ht="15.95" customHeight="1" x14ac:dyDescent="0.25">
      <c r="B5" s="29" t="s">
        <v>165</v>
      </c>
      <c r="C5" s="33">
        <v>20000</v>
      </c>
      <c r="D5" s="34">
        <f>C5*C$18+C5</f>
        <v>24000</v>
      </c>
      <c r="E5" s="34">
        <f>D5*C$19</f>
        <v>1200</v>
      </c>
      <c r="F5" s="34">
        <f>D5*C$20</f>
        <v>240</v>
      </c>
      <c r="G5" s="34">
        <f>D5-C5-E5-F5</f>
        <v>2560</v>
      </c>
      <c r="H5" s="34" t="str">
        <f>IF(G5&gt;=F2,"Atingiu","Baixo")</f>
        <v>Baixo</v>
      </c>
    </row>
    <row r="6" spans="2:8" ht="15.95" customHeight="1" x14ac:dyDescent="0.25">
      <c r="B6" s="29" t="s">
        <v>168</v>
      </c>
      <c r="C6" s="33">
        <v>21000</v>
      </c>
      <c r="D6" s="34">
        <f t="shared" ref="D6:D14" si="0">C6*C$18+C6</f>
        <v>25200</v>
      </c>
      <c r="E6" s="34">
        <f t="shared" ref="E6:E14" si="1">D6*C$19</f>
        <v>1260</v>
      </c>
      <c r="F6" s="34">
        <f t="shared" ref="F6:F14" si="2">D6*C$20</f>
        <v>252</v>
      </c>
      <c r="G6" s="34">
        <f t="shared" ref="G6:G14" si="3">D6-C6-E6-F6</f>
        <v>2688</v>
      </c>
      <c r="H6" s="34" t="str">
        <f t="shared" ref="H6:H14" si="4">IF(G6&gt;=F3,"Atingiu","Baixo")</f>
        <v>Atingiu</v>
      </c>
    </row>
    <row r="7" spans="2:8" ht="15.95" customHeight="1" x14ac:dyDescent="0.25">
      <c r="B7" s="29" t="s">
        <v>170</v>
      </c>
      <c r="C7" s="33">
        <v>4500</v>
      </c>
      <c r="D7" s="34">
        <f t="shared" si="0"/>
        <v>5400</v>
      </c>
      <c r="E7" s="34">
        <f t="shared" si="1"/>
        <v>270</v>
      </c>
      <c r="F7" s="34">
        <f t="shared" si="2"/>
        <v>54</v>
      </c>
      <c r="G7" s="34">
        <f t="shared" si="3"/>
        <v>576</v>
      </c>
      <c r="H7" s="34" t="str">
        <f t="shared" si="4"/>
        <v>Baixo</v>
      </c>
    </row>
    <row r="8" spans="2:8" ht="15.95" customHeight="1" x14ac:dyDescent="0.25">
      <c r="B8" s="29" t="s">
        <v>162</v>
      </c>
      <c r="C8" s="33">
        <v>27500</v>
      </c>
      <c r="D8" s="34">
        <f t="shared" si="0"/>
        <v>33000</v>
      </c>
      <c r="E8" s="34">
        <f t="shared" si="1"/>
        <v>1650</v>
      </c>
      <c r="F8" s="34">
        <f t="shared" si="2"/>
        <v>330</v>
      </c>
      <c r="G8" s="34">
        <f t="shared" si="3"/>
        <v>3520</v>
      </c>
      <c r="H8" s="34" t="str">
        <f t="shared" si="4"/>
        <v>Atingiu</v>
      </c>
    </row>
    <row r="9" spans="2:8" ht="15.95" customHeight="1" x14ac:dyDescent="0.25">
      <c r="B9" s="29" t="s">
        <v>164</v>
      </c>
      <c r="C9" s="33">
        <v>7000</v>
      </c>
      <c r="D9" s="34">
        <f t="shared" si="0"/>
        <v>8400</v>
      </c>
      <c r="E9" s="34">
        <f t="shared" si="1"/>
        <v>420</v>
      </c>
      <c r="F9" s="34">
        <f t="shared" si="2"/>
        <v>84</v>
      </c>
      <c r="G9" s="34">
        <f t="shared" si="3"/>
        <v>896</v>
      </c>
      <c r="H9" s="34" t="str">
        <f t="shared" si="4"/>
        <v>Atingiu</v>
      </c>
    </row>
    <row r="10" spans="2:8" ht="15.95" customHeight="1" x14ac:dyDescent="0.25">
      <c r="B10" s="29" t="s">
        <v>167</v>
      </c>
      <c r="C10" s="33">
        <v>10000</v>
      </c>
      <c r="D10" s="34">
        <f t="shared" si="0"/>
        <v>12000</v>
      </c>
      <c r="E10" s="34">
        <f t="shared" si="1"/>
        <v>600</v>
      </c>
      <c r="F10" s="34">
        <f t="shared" si="2"/>
        <v>120</v>
      </c>
      <c r="G10" s="34">
        <f t="shared" si="3"/>
        <v>1280</v>
      </c>
      <c r="H10" s="34" t="str">
        <f t="shared" si="4"/>
        <v>Atingiu</v>
      </c>
    </row>
    <row r="11" spans="2:8" ht="15.95" customHeight="1" x14ac:dyDescent="0.25">
      <c r="B11" s="29" t="s">
        <v>163</v>
      </c>
      <c r="C11" s="33">
        <v>19000</v>
      </c>
      <c r="D11" s="34">
        <f t="shared" si="0"/>
        <v>22800</v>
      </c>
      <c r="E11" s="34">
        <f t="shared" si="1"/>
        <v>1140</v>
      </c>
      <c r="F11" s="34">
        <f t="shared" si="2"/>
        <v>228</v>
      </c>
      <c r="G11" s="34">
        <f t="shared" si="3"/>
        <v>2432</v>
      </c>
      <c r="H11" s="34" t="str">
        <f t="shared" si="4"/>
        <v>Atingiu</v>
      </c>
    </row>
    <row r="12" spans="2:8" ht="15.95" customHeight="1" x14ac:dyDescent="0.25">
      <c r="B12" s="29" t="s">
        <v>169</v>
      </c>
      <c r="C12" s="33">
        <v>25000</v>
      </c>
      <c r="D12" s="34">
        <f t="shared" si="0"/>
        <v>30000</v>
      </c>
      <c r="E12" s="34">
        <f t="shared" si="1"/>
        <v>1500</v>
      </c>
      <c r="F12" s="34">
        <f t="shared" si="2"/>
        <v>300</v>
      </c>
      <c r="G12" s="34">
        <f t="shared" si="3"/>
        <v>3200</v>
      </c>
      <c r="H12" s="34" t="str">
        <f t="shared" si="4"/>
        <v>Atingiu</v>
      </c>
    </row>
    <row r="13" spans="2:8" ht="15.95" customHeight="1" x14ac:dyDescent="0.25">
      <c r="B13" s="29" t="s">
        <v>161</v>
      </c>
      <c r="C13" s="33">
        <v>13000</v>
      </c>
      <c r="D13" s="34">
        <f t="shared" si="0"/>
        <v>15600</v>
      </c>
      <c r="E13" s="34">
        <f t="shared" si="1"/>
        <v>780</v>
      </c>
      <c r="F13" s="34">
        <f t="shared" si="2"/>
        <v>156</v>
      </c>
      <c r="G13" s="34">
        <f t="shared" si="3"/>
        <v>1664</v>
      </c>
      <c r="H13" s="34" t="str">
        <f t="shared" si="4"/>
        <v>Atingiu</v>
      </c>
    </row>
    <row r="14" spans="2:8" ht="15.95" customHeight="1" x14ac:dyDescent="0.25">
      <c r="B14" s="29" t="s">
        <v>166</v>
      </c>
      <c r="C14" s="33">
        <v>22500</v>
      </c>
      <c r="D14" s="34">
        <f t="shared" si="0"/>
        <v>27000</v>
      </c>
      <c r="E14" s="34">
        <f t="shared" si="1"/>
        <v>1350</v>
      </c>
      <c r="F14" s="34">
        <f t="shared" si="2"/>
        <v>270</v>
      </c>
      <c r="G14" s="34">
        <f t="shared" si="3"/>
        <v>2880</v>
      </c>
      <c r="H14" s="34" t="str">
        <f t="shared" si="4"/>
        <v>Atingiu</v>
      </c>
    </row>
    <row r="15" spans="2:8" ht="8.4499999999999993" customHeight="1" x14ac:dyDescent="0.25">
      <c r="B15" s="211"/>
      <c r="C15" s="211"/>
      <c r="D15" s="211"/>
      <c r="E15" s="211"/>
      <c r="F15" s="211"/>
      <c r="G15" s="211"/>
      <c r="H15" s="211"/>
    </row>
    <row r="16" spans="2:8" ht="15.95" customHeight="1" x14ac:dyDescent="0.25">
      <c r="B16" s="212" t="s">
        <v>171</v>
      </c>
      <c r="C16" s="212"/>
    </row>
    <row r="17" spans="2:3" ht="6.6" customHeight="1" x14ac:dyDescent="0.25">
      <c r="B17" s="213"/>
      <c r="C17" s="213"/>
    </row>
    <row r="18" spans="2:3" ht="15.95" customHeight="1" x14ac:dyDescent="0.25">
      <c r="B18" s="90" t="s">
        <v>172</v>
      </c>
      <c r="C18" s="137">
        <v>0.2</v>
      </c>
    </row>
    <row r="19" spans="2:3" ht="15.95" customHeight="1" x14ac:dyDescent="0.25">
      <c r="B19" s="90" t="s">
        <v>173</v>
      </c>
      <c r="C19" s="137">
        <v>0.05</v>
      </c>
    </row>
    <row r="20" spans="2:3" ht="15.95" customHeight="1" x14ac:dyDescent="0.25">
      <c r="B20" s="90" t="s">
        <v>174</v>
      </c>
      <c r="C20" s="138">
        <v>0.01</v>
      </c>
    </row>
  </sheetData>
  <sortState xmlns:xlrd2="http://schemas.microsoft.com/office/spreadsheetml/2017/richdata2" ref="B5:H14">
    <sortCondition ref="B6"/>
  </sortState>
  <mergeCells count="4">
    <mergeCell ref="B15:H15"/>
    <mergeCell ref="B16:C16"/>
    <mergeCell ref="B17:C17"/>
    <mergeCell ref="B2:D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B1:X17"/>
  <sheetViews>
    <sheetView showGridLines="0" zoomScale="85" zoomScaleNormal="85" workbookViewId="0">
      <selection activeCell="X16" sqref="X16"/>
    </sheetView>
  </sheetViews>
  <sheetFormatPr defaultRowHeight="15" x14ac:dyDescent="0.25"/>
  <cols>
    <col min="1" max="1" width="2.5703125" customWidth="1"/>
    <col min="2" max="2" width="10.42578125" bestFit="1" customWidth="1"/>
    <col min="3" max="5" width="3" bestFit="1" customWidth="1"/>
    <col min="6" max="6" width="3" customWidth="1"/>
    <col min="7" max="22" width="3" bestFit="1" customWidth="1"/>
    <col min="23" max="23" width="19.7109375" customWidth="1"/>
    <col min="24" max="24" width="33.85546875" customWidth="1"/>
    <col min="257" max="257" width="17.5703125" customWidth="1"/>
    <col min="258" max="277" width="3.7109375" customWidth="1"/>
    <col min="278" max="278" width="11.85546875" bestFit="1" customWidth="1"/>
    <col min="279" max="279" width="10.5703125" bestFit="1" customWidth="1"/>
    <col min="513" max="513" width="17.5703125" customWidth="1"/>
    <col min="514" max="533" width="3.7109375" customWidth="1"/>
    <col min="534" max="534" width="11.85546875" bestFit="1" customWidth="1"/>
    <col min="535" max="535" width="10.5703125" bestFit="1" customWidth="1"/>
    <col min="769" max="769" width="17.5703125" customWidth="1"/>
    <col min="770" max="789" width="3.7109375" customWidth="1"/>
    <col min="790" max="790" width="11.85546875" bestFit="1" customWidth="1"/>
    <col min="791" max="791" width="10.5703125" bestFit="1" customWidth="1"/>
    <col min="1025" max="1025" width="17.5703125" customWidth="1"/>
    <col min="1026" max="1045" width="3.7109375" customWidth="1"/>
    <col min="1046" max="1046" width="11.85546875" bestFit="1" customWidth="1"/>
    <col min="1047" max="1047" width="10.5703125" bestFit="1" customWidth="1"/>
    <col min="1281" max="1281" width="17.5703125" customWidth="1"/>
    <col min="1282" max="1301" width="3.7109375" customWidth="1"/>
    <col min="1302" max="1302" width="11.85546875" bestFit="1" customWidth="1"/>
    <col min="1303" max="1303" width="10.5703125" bestFit="1" customWidth="1"/>
    <col min="1537" max="1537" width="17.5703125" customWidth="1"/>
    <col min="1538" max="1557" width="3.7109375" customWidth="1"/>
    <col min="1558" max="1558" width="11.85546875" bestFit="1" customWidth="1"/>
    <col min="1559" max="1559" width="10.5703125" bestFit="1" customWidth="1"/>
    <col min="1793" max="1793" width="17.5703125" customWidth="1"/>
    <col min="1794" max="1813" width="3.7109375" customWidth="1"/>
    <col min="1814" max="1814" width="11.85546875" bestFit="1" customWidth="1"/>
    <col min="1815" max="1815" width="10.5703125" bestFit="1" customWidth="1"/>
    <col min="2049" max="2049" width="17.5703125" customWidth="1"/>
    <col min="2050" max="2069" width="3.7109375" customWidth="1"/>
    <col min="2070" max="2070" width="11.85546875" bestFit="1" customWidth="1"/>
    <col min="2071" max="2071" width="10.5703125" bestFit="1" customWidth="1"/>
    <col min="2305" max="2305" width="17.5703125" customWidth="1"/>
    <col min="2306" max="2325" width="3.7109375" customWidth="1"/>
    <col min="2326" max="2326" width="11.85546875" bestFit="1" customWidth="1"/>
    <col min="2327" max="2327" width="10.5703125" bestFit="1" customWidth="1"/>
    <col min="2561" max="2561" width="17.5703125" customWidth="1"/>
    <col min="2562" max="2581" width="3.7109375" customWidth="1"/>
    <col min="2582" max="2582" width="11.85546875" bestFit="1" customWidth="1"/>
    <col min="2583" max="2583" width="10.5703125" bestFit="1" customWidth="1"/>
    <col min="2817" max="2817" width="17.5703125" customWidth="1"/>
    <col min="2818" max="2837" width="3.7109375" customWidth="1"/>
    <col min="2838" max="2838" width="11.85546875" bestFit="1" customWidth="1"/>
    <col min="2839" max="2839" width="10.5703125" bestFit="1" customWidth="1"/>
    <col min="3073" max="3073" width="17.5703125" customWidth="1"/>
    <col min="3074" max="3093" width="3.7109375" customWidth="1"/>
    <col min="3094" max="3094" width="11.85546875" bestFit="1" customWidth="1"/>
    <col min="3095" max="3095" width="10.5703125" bestFit="1" customWidth="1"/>
    <col min="3329" max="3329" width="17.5703125" customWidth="1"/>
    <col min="3330" max="3349" width="3.7109375" customWidth="1"/>
    <col min="3350" max="3350" width="11.85546875" bestFit="1" customWidth="1"/>
    <col min="3351" max="3351" width="10.5703125" bestFit="1" customWidth="1"/>
    <col min="3585" max="3585" width="17.5703125" customWidth="1"/>
    <col min="3586" max="3605" width="3.7109375" customWidth="1"/>
    <col min="3606" max="3606" width="11.85546875" bestFit="1" customWidth="1"/>
    <col min="3607" max="3607" width="10.5703125" bestFit="1" customWidth="1"/>
    <col min="3841" max="3841" width="17.5703125" customWidth="1"/>
    <col min="3842" max="3861" width="3.7109375" customWidth="1"/>
    <col min="3862" max="3862" width="11.85546875" bestFit="1" customWidth="1"/>
    <col min="3863" max="3863" width="10.5703125" bestFit="1" customWidth="1"/>
    <col min="4097" max="4097" width="17.5703125" customWidth="1"/>
    <col min="4098" max="4117" width="3.7109375" customWidth="1"/>
    <col min="4118" max="4118" width="11.85546875" bestFit="1" customWidth="1"/>
    <col min="4119" max="4119" width="10.5703125" bestFit="1" customWidth="1"/>
    <col min="4353" max="4353" width="17.5703125" customWidth="1"/>
    <col min="4354" max="4373" width="3.7109375" customWidth="1"/>
    <col min="4374" max="4374" width="11.85546875" bestFit="1" customWidth="1"/>
    <col min="4375" max="4375" width="10.5703125" bestFit="1" customWidth="1"/>
    <col min="4609" max="4609" width="17.5703125" customWidth="1"/>
    <col min="4610" max="4629" width="3.7109375" customWidth="1"/>
    <col min="4630" max="4630" width="11.85546875" bestFit="1" customWidth="1"/>
    <col min="4631" max="4631" width="10.5703125" bestFit="1" customWidth="1"/>
    <col min="4865" max="4865" width="17.5703125" customWidth="1"/>
    <col min="4866" max="4885" width="3.7109375" customWidth="1"/>
    <col min="4886" max="4886" width="11.85546875" bestFit="1" customWidth="1"/>
    <col min="4887" max="4887" width="10.5703125" bestFit="1" customWidth="1"/>
    <col min="5121" max="5121" width="17.5703125" customWidth="1"/>
    <col min="5122" max="5141" width="3.7109375" customWidth="1"/>
    <col min="5142" max="5142" width="11.85546875" bestFit="1" customWidth="1"/>
    <col min="5143" max="5143" width="10.5703125" bestFit="1" customWidth="1"/>
    <col min="5377" max="5377" width="17.5703125" customWidth="1"/>
    <col min="5378" max="5397" width="3.7109375" customWidth="1"/>
    <col min="5398" max="5398" width="11.85546875" bestFit="1" customWidth="1"/>
    <col min="5399" max="5399" width="10.5703125" bestFit="1" customWidth="1"/>
    <col min="5633" max="5633" width="17.5703125" customWidth="1"/>
    <col min="5634" max="5653" width="3.7109375" customWidth="1"/>
    <col min="5654" max="5654" width="11.85546875" bestFit="1" customWidth="1"/>
    <col min="5655" max="5655" width="10.5703125" bestFit="1" customWidth="1"/>
    <col min="5889" max="5889" width="17.5703125" customWidth="1"/>
    <col min="5890" max="5909" width="3.7109375" customWidth="1"/>
    <col min="5910" max="5910" width="11.85546875" bestFit="1" customWidth="1"/>
    <col min="5911" max="5911" width="10.5703125" bestFit="1" customWidth="1"/>
    <col min="6145" max="6145" width="17.5703125" customWidth="1"/>
    <col min="6146" max="6165" width="3.7109375" customWidth="1"/>
    <col min="6166" max="6166" width="11.85546875" bestFit="1" customWidth="1"/>
    <col min="6167" max="6167" width="10.5703125" bestFit="1" customWidth="1"/>
    <col min="6401" max="6401" width="17.5703125" customWidth="1"/>
    <col min="6402" max="6421" width="3.7109375" customWidth="1"/>
    <col min="6422" max="6422" width="11.85546875" bestFit="1" customWidth="1"/>
    <col min="6423" max="6423" width="10.5703125" bestFit="1" customWidth="1"/>
    <col min="6657" max="6657" width="17.5703125" customWidth="1"/>
    <col min="6658" max="6677" width="3.7109375" customWidth="1"/>
    <col min="6678" max="6678" width="11.85546875" bestFit="1" customWidth="1"/>
    <col min="6679" max="6679" width="10.5703125" bestFit="1" customWidth="1"/>
    <col min="6913" max="6913" width="17.5703125" customWidth="1"/>
    <col min="6914" max="6933" width="3.7109375" customWidth="1"/>
    <col min="6934" max="6934" width="11.85546875" bestFit="1" customWidth="1"/>
    <col min="6935" max="6935" width="10.5703125" bestFit="1" customWidth="1"/>
    <col min="7169" max="7169" width="17.5703125" customWidth="1"/>
    <col min="7170" max="7189" width="3.7109375" customWidth="1"/>
    <col min="7190" max="7190" width="11.85546875" bestFit="1" customWidth="1"/>
    <col min="7191" max="7191" width="10.5703125" bestFit="1" customWidth="1"/>
    <col min="7425" max="7425" width="17.5703125" customWidth="1"/>
    <col min="7426" max="7445" width="3.7109375" customWidth="1"/>
    <col min="7446" max="7446" width="11.85546875" bestFit="1" customWidth="1"/>
    <col min="7447" max="7447" width="10.5703125" bestFit="1" customWidth="1"/>
    <col min="7681" max="7681" width="17.5703125" customWidth="1"/>
    <col min="7682" max="7701" width="3.7109375" customWidth="1"/>
    <col min="7702" max="7702" width="11.85546875" bestFit="1" customWidth="1"/>
    <col min="7703" max="7703" width="10.5703125" bestFit="1" customWidth="1"/>
    <col min="7937" max="7937" width="17.5703125" customWidth="1"/>
    <col min="7938" max="7957" width="3.7109375" customWidth="1"/>
    <col min="7958" max="7958" width="11.85546875" bestFit="1" customWidth="1"/>
    <col min="7959" max="7959" width="10.5703125" bestFit="1" customWidth="1"/>
    <col min="8193" max="8193" width="17.5703125" customWidth="1"/>
    <col min="8194" max="8213" width="3.7109375" customWidth="1"/>
    <col min="8214" max="8214" width="11.85546875" bestFit="1" customWidth="1"/>
    <col min="8215" max="8215" width="10.5703125" bestFit="1" customWidth="1"/>
    <col min="8449" max="8449" width="17.5703125" customWidth="1"/>
    <col min="8450" max="8469" width="3.7109375" customWidth="1"/>
    <col min="8470" max="8470" width="11.85546875" bestFit="1" customWidth="1"/>
    <col min="8471" max="8471" width="10.5703125" bestFit="1" customWidth="1"/>
    <col min="8705" max="8705" width="17.5703125" customWidth="1"/>
    <col min="8706" max="8725" width="3.7109375" customWidth="1"/>
    <col min="8726" max="8726" width="11.85546875" bestFit="1" customWidth="1"/>
    <col min="8727" max="8727" width="10.5703125" bestFit="1" customWidth="1"/>
    <col min="8961" max="8961" width="17.5703125" customWidth="1"/>
    <col min="8962" max="8981" width="3.7109375" customWidth="1"/>
    <col min="8982" max="8982" width="11.85546875" bestFit="1" customWidth="1"/>
    <col min="8983" max="8983" width="10.5703125" bestFit="1" customWidth="1"/>
    <col min="9217" max="9217" width="17.5703125" customWidth="1"/>
    <col min="9218" max="9237" width="3.7109375" customWidth="1"/>
    <col min="9238" max="9238" width="11.85546875" bestFit="1" customWidth="1"/>
    <col min="9239" max="9239" width="10.5703125" bestFit="1" customWidth="1"/>
    <col min="9473" max="9473" width="17.5703125" customWidth="1"/>
    <col min="9474" max="9493" width="3.7109375" customWidth="1"/>
    <col min="9494" max="9494" width="11.85546875" bestFit="1" customWidth="1"/>
    <col min="9495" max="9495" width="10.5703125" bestFit="1" customWidth="1"/>
    <col min="9729" max="9729" width="17.5703125" customWidth="1"/>
    <col min="9730" max="9749" width="3.7109375" customWidth="1"/>
    <col min="9750" max="9750" width="11.85546875" bestFit="1" customWidth="1"/>
    <col min="9751" max="9751" width="10.5703125" bestFit="1" customWidth="1"/>
    <col min="9985" max="9985" width="17.5703125" customWidth="1"/>
    <col min="9986" max="10005" width="3.7109375" customWidth="1"/>
    <col min="10006" max="10006" width="11.85546875" bestFit="1" customWidth="1"/>
    <col min="10007" max="10007" width="10.5703125" bestFit="1" customWidth="1"/>
    <col min="10241" max="10241" width="17.5703125" customWidth="1"/>
    <col min="10242" max="10261" width="3.7109375" customWidth="1"/>
    <col min="10262" max="10262" width="11.85546875" bestFit="1" customWidth="1"/>
    <col min="10263" max="10263" width="10.5703125" bestFit="1" customWidth="1"/>
    <col min="10497" max="10497" width="17.5703125" customWidth="1"/>
    <col min="10498" max="10517" width="3.7109375" customWidth="1"/>
    <col min="10518" max="10518" width="11.85546875" bestFit="1" customWidth="1"/>
    <col min="10519" max="10519" width="10.5703125" bestFit="1" customWidth="1"/>
    <col min="10753" max="10753" width="17.5703125" customWidth="1"/>
    <col min="10754" max="10773" width="3.7109375" customWidth="1"/>
    <col min="10774" max="10774" width="11.85546875" bestFit="1" customWidth="1"/>
    <col min="10775" max="10775" width="10.5703125" bestFit="1" customWidth="1"/>
    <col min="11009" max="11009" width="17.5703125" customWidth="1"/>
    <col min="11010" max="11029" width="3.7109375" customWidth="1"/>
    <col min="11030" max="11030" width="11.85546875" bestFit="1" customWidth="1"/>
    <col min="11031" max="11031" width="10.5703125" bestFit="1" customWidth="1"/>
    <col min="11265" max="11265" width="17.5703125" customWidth="1"/>
    <col min="11266" max="11285" width="3.7109375" customWidth="1"/>
    <col min="11286" max="11286" width="11.85546875" bestFit="1" customWidth="1"/>
    <col min="11287" max="11287" width="10.5703125" bestFit="1" customWidth="1"/>
    <col min="11521" max="11521" width="17.5703125" customWidth="1"/>
    <col min="11522" max="11541" width="3.7109375" customWidth="1"/>
    <col min="11542" max="11542" width="11.85546875" bestFit="1" customWidth="1"/>
    <col min="11543" max="11543" width="10.5703125" bestFit="1" customWidth="1"/>
    <col min="11777" max="11777" width="17.5703125" customWidth="1"/>
    <col min="11778" max="11797" width="3.7109375" customWidth="1"/>
    <col min="11798" max="11798" width="11.85546875" bestFit="1" customWidth="1"/>
    <col min="11799" max="11799" width="10.5703125" bestFit="1" customWidth="1"/>
    <col min="12033" max="12033" width="17.5703125" customWidth="1"/>
    <col min="12034" max="12053" width="3.7109375" customWidth="1"/>
    <col min="12054" max="12054" width="11.85546875" bestFit="1" customWidth="1"/>
    <col min="12055" max="12055" width="10.5703125" bestFit="1" customWidth="1"/>
    <col min="12289" max="12289" width="17.5703125" customWidth="1"/>
    <col min="12290" max="12309" width="3.7109375" customWidth="1"/>
    <col min="12310" max="12310" width="11.85546875" bestFit="1" customWidth="1"/>
    <col min="12311" max="12311" width="10.5703125" bestFit="1" customWidth="1"/>
    <col min="12545" max="12545" width="17.5703125" customWidth="1"/>
    <col min="12546" max="12565" width="3.7109375" customWidth="1"/>
    <col min="12566" max="12566" width="11.85546875" bestFit="1" customWidth="1"/>
    <col min="12567" max="12567" width="10.5703125" bestFit="1" customWidth="1"/>
    <col min="12801" max="12801" width="17.5703125" customWidth="1"/>
    <col min="12802" max="12821" width="3.7109375" customWidth="1"/>
    <col min="12822" max="12822" width="11.85546875" bestFit="1" customWidth="1"/>
    <col min="12823" max="12823" width="10.5703125" bestFit="1" customWidth="1"/>
    <col min="13057" max="13057" width="17.5703125" customWidth="1"/>
    <col min="13058" max="13077" width="3.7109375" customWidth="1"/>
    <col min="13078" max="13078" width="11.85546875" bestFit="1" customWidth="1"/>
    <col min="13079" max="13079" width="10.5703125" bestFit="1" customWidth="1"/>
    <col min="13313" max="13313" width="17.5703125" customWidth="1"/>
    <col min="13314" max="13333" width="3.7109375" customWidth="1"/>
    <col min="13334" max="13334" width="11.85546875" bestFit="1" customWidth="1"/>
    <col min="13335" max="13335" width="10.5703125" bestFit="1" customWidth="1"/>
    <col min="13569" max="13569" width="17.5703125" customWidth="1"/>
    <col min="13570" max="13589" width="3.7109375" customWidth="1"/>
    <col min="13590" max="13590" width="11.85546875" bestFit="1" customWidth="1"/>
    <col min="13591" max="13591" width="10.5703125" bestFit="1" customWidth="1"/>
    <col min="13825" max="13825" width="17.5703125" customWidth="1"/>
    <col min="13826" max="13845" width="3.7109375" customWidth="1"/>
    <col min="13846" max="13846" width="11.85546875" bestFit="1" customWidth="1"/>
    <col min="13847" max="13847" width="10.5703125" bestFit="1" customWidth="1"/>
    <col min="14081" max="14081" width="17.5703125" customWidth="1"/>
    <col min="14082" max="14101" width="3.7109375" customWidth="1"/>
    <col min="14102" max="14102" width="11.85546875" bestFit="1" customWidth="1"/>
    <col min="14103" max="14103" width="10.5703125" bestFit="1" customWidth="1"/>
    <col min="14337" max="14337" width="17.5703125" customWidth="1"/>
    <col min="14338" max="14357" width="3.7109375" customWidth="1"/>
    <col min="14358" max="14358" width="11.85546875" bestFit="1" customWidth="1"/>
    <col min="14359" max="14359" width="10.5703125" bestFit="1" customWidth="1"/>
    <col min="14593" max="14593" width="17.5703125" customWidth="1"/>
    <col min="14594" max="14613" width="3.7109375" customWidth="1"/>
    <col min="14614" max="14614" width="11.85546875" bestFit="1" customWidth="1"/>
    <col min="14615" max="14615" width="10.5703125" bestFit="1" customWidth="1"/>
    <col min="14849" max="14849" width="17.5703125" customWidth="1"/>
    <col min="14850" max="14869" width="3.7109375" customWidth="1"/>
    <col min="14870" max="14870" width="11.85546875" bestFit="1" customWidth="1"/>
    <col min="14871" max="14871" width="10.5703125" bestFit="1" customWidth="1"/>
    <col min="15105" max="15105" width="17.5703125" customWidth="1"/>
    <col min="15106" max="15125" width="3.7109375" customWidth="1"/>
    <col min="15126" max="15126" width="11.85546875" bestFit="1" customWidth="1"/>
    <col min="15127" max="15127" width="10.5703125" bestFit="1" customWidth="1"/>
    <col min="15361" max="15361" width="17.5703125" customWidth="1"/>
    <col min="15362" max="15381" width="3.7109375" customWidth="1"/>
    <col min="15382" max="15382" width="11.85546875" bestFit="1" customWidth="1"/>
    <col min="15383" max="15383" width="10.5703125" bestFit="1" customWidth="1"/>
    <col min="15617" max="15617" width="17.5703125" customWidth="1"/>
    <col min="15618" max="15637" width="3.7109375" customWidth="1"/>
    <col min="15638" max="15638" width="11.85546875" bestFit="1" customWidth="1"/>
    <col min="15639" max="15639" width="10.5703125" bestFit="1" customWidth="1"/>
    <col min="15873" max="15873" width="17.5703125" customWidth="1"/>
    <col min="15874" max="15893" width="3.7109375" customWidth="1"/>
    <col min="15894" max="15894" width="11.85546875" bestFit="1" customWidth="1"/>
    <col min="15895" max="15895" width="10.5703125" bestFit="1" customWidth="1"/>
    <col min="16129" max="16129" width="17.5703125" customWidth="1"/>
    <col min="16130" max="16149" width="3.7109375" customWidth="1"/>
    <col min="16150" max="16150" width="11.85546875" bestFit="1" customWidth="1"/>
    <col min="16151" max="16151" width="10.5703125" bestFit="1" customWidth="1"/>
  </cols>
  <sheetData>
    <row r="1" spans="2:24" ht="13.15" customHeight="1" x14ac:dyDescent="0.25"/>
    <row r="2" spans="2:24" x14ac:dyDescent="0.25">
      <c r="B2" s="215" t="s">
        <v>150</v>
      </c>
      <c r="C2" s="215"/>
      <c r="D2" s="215"/>
      <c r="E2" s="215"/>
      <c r="F2" s="215"/>
    </row>
    <row r="3" spans="2:24" x14ac:dyDescent="0.25">
      <c r="B3" s="71" t="s">
        <v>142</v>
      </c>
      <c r="C3" s="214" t="s">
        <v>65</v>
      </c>
      <c r="D3" s="214"/>
      <c r="E3" s="214"/>
      <c r="F3" s="214" t="s">
        <v>66</v>
      </c>
      <c r="G3" s="214"/>
      <c r="H3" s="214"/>
      <c r="I3" s="214"/>
      <c r="J3" s="214" t="s">
        <v>67</v>
      </c>
      <c r="K3" s="214"/>
      <c r="L3" s="214"/>
      <c r="M3" s="214" t="s">
        <v>68</v>
      </c>
      <c r="N3" s="214"/>
      <c r="O3" s="214"/>
      <c r="P3" s="214"/>
      <c r="Q3" s="214" t="s">
        <v>143</v>
      </c>
      <c r="R3" s="214"/>
      <c r="S3" s="214"/>
      <c r="T3" s="214"/>
      <c r="U3" s="214" t="s">
        <v>144</v>
      </c>
      <c r="V3" s="214"/>
    </row>
    <row r="4" spans="2:24" x14ac:dyDescent="0.25">
      <c r="B4" s="72" t="s">
        <v>145</v>
      </c>
      <c r="C4" s="73">
        <v>1</v>
      </c>
      <c r="D4" s="73">
        <v>2</v>
      </c>
      <c r="E4" s="73">
        <v>3</v>
      </c>
      <c r="F4" s="73">
        <v>4</v>
      </c>
      <c r="G4" s="73">
        <v>5</v>
      </c>
      <c r="H4" s="73">
        <v>6</v>
      </c>
      <c r="I4" s="73">
        <v>7</v>
      </c>
      <c r="J4" s="73">
        <v>8</v>
      </c>
      <c r="K4" s="73">
        <v>9</v>
      </c>
      <c r="L4" s="73">
        <v>10</v>
      </c>
      <c r="M4" s="73">
        <v>11</v>
      </c>
      <c r="N4" s="73">
        <v>12</v>
      </c>
      <c r="O4" s="73">
        <v>13</v>
      </c>
      <c r="P4" s="73">
        <v>14</v>
      </c>
      <c r="Q4" s="73">
        <v>15</v>
      </c>
      <c r="R4" s="73">
        <v>16</v>
      </c>
      <c r="S4" s="73">
        <v>17</v>
      </c>
      <c r="T4" s="73">
        <v>18</v>
      </c>
      <c r="U4" s="73">
        <v>19</v>
      </c>
      <c r="V4" s="73">
        <v>20</v>
      </c>
      <c r="W4" s="74" t="s">
        <v>146</v>
      </c>
      <c r="X4" s="74" t="s">
        <v>79</v>
      </c>
    </row>
    <row r="5" spans="2:24" x14ac:dyDescent="0.25">
      <c r="B5" s="78" t="s">
        <v>271</v>
      </c>
      <c r="C5" s="29" t="s">
        <v>139</v>
      </c>
      <c r="D5" s="29" t="s">
        <v>139</v>
      </c>
      <c r="E5" s="29" t="s">
        <v>147</v>
      </c>
      <c r="F5" s="29" t="s">
        <v>139</v>
      </c>
      <c r="G5" s="29" t="s">
        <v>139</v>
      </c>
      <c r="H5" s="29" t="s">
        <v>139</v>
      </c>
      <c r="I5" s="29" t="s">
        <v>139</v>
      </c>
      <c r="J5" s="29" t="s">
        <v>139</v>
      </c>
      <c r="K5" s="29" t="s">
        <v>139</v>
      </c>
      <c r="L5" s="29" t="s">
        <v>139</v>
      </c>
      <c r="M5" s="29" t="s">
        <v>139</v>
      </c>
      <c r="N5" s="29" t="s">
        <v>139</v>
      </c>
      <c r="O5" s="29" t="s">
        <v>139</v>
      </c>
      <c r="P5" s="29" t="s">
        <v>139</v>
      </c>
      <c r="Q5" s="29" t="s">
        <v>139</v>
      </c>
      <c r="R5" s="29" t="s">
        <v>139</v>
      </c>
      <c r="S5" s="29" t="s">
        <v>139</v>
      </c>
      <c r="T5" s="29" t="s">
        <v>139</v>
      </c>
      <c r="U5" s="29" t="s">
        <v>139</v>
      </c>
      <c r="V5" s="29" t="s">
        <v>139</v>
      </c>
      <c r="W5" s="68">
        <f>COUNTIF(C5:V5,"X")</f>
        <v>19</v>
      </c>
      <c r="X5" s="68" t="str">
        <f>IF(W5&gt;=15,"Aprovado","Reprovado")</f>
        <v>Aprovado</v>
      </c>
    </row>
    <row r="6" spans="2:24" x14ac:dyDescent="0.25">
      <c r="B6" s="78" t="s">
        <v>272</v>
      </c>
      <c r="C6" s="29" t="s">
        <v>147</v>
      </c>
      <c r="D6" s="29" t="s">
        <v>139</v>
      </c>
      <c r="E6" s="29" t="s">
        <v>139</v>
      </c>
      <c r="F6" s="29" t="s">
        <v>139</v>
      </c>
      <c r="G6" s="29" t="s">
        <v>147</v>
      </c>
      <c r="H6" s="29" t="s">
        <v>139</v>
      </c>
      <c r="I6" s="29" t="s">
        <v>139</v>
      </c>
      <c r="J6" s="29" t="s">
        <v>147</v>
      </c>
      <c r="K6" s="29" t="s">
        <v>139</v>
      </c>
      <c r="L6" s="29" t="s">
        <v>139</v>
      </c>
      <c r="M6" s="29" t="s">
        <v>139</v>
      </c>
      <c r="N6" s="29" t="s">
        <v>147</v>
      </c>
      <c r="O6" s="29" t="s">
        <v>139</v>
      </c>
      <c r="P6" s="29" t="s">
        <v>139</v>
      </c>
      <c r="Q6" s="29" t="s">
        <v>139</v>
      </c>
      <c r="R6" s="29" t="s">
        <v>139</v>
      </c>
      <c r="S6" s="29" t="s">
        <v>147</v>
      </c>
      <c r="T6" s="29" t="s">
        <v>139</v>
      </c>
      <c r="U6" s="29" t="s">
        <v>139</v>
      </c>
      <c r="V6" s="29" t="s">
        <v>147</v>
      </c>
      <c r="W6" s="68">
        <f t="shared" ref="W6:W14" si="0">COUNTIF(C6:V6,"X")</f>
        <v>14</v>
      </c>
      <c r="X6" s="68" t="str">
        <f t="shared" ref="X6:X14" si="1">IF(W6&gt;=15,"Aprovado","Reprovado")</f>
        <v>Reprovado</v>
      </c>
    </row>
    <row r="7" spans="2:24" x14ac:dyDescent="0.25">
      <c r="B7" s="78" t="s">
        <v>273</v>
      </c>
      <c r="C7" s="29" t="s">
        <v>139</v>
      </c>
      <c r="D7" s="29" t="s">
        <v>139</v>
      </c>
      <c r="E7" s="29" t="s">
        <v>139</v>
      </c>
      <c r="F7" s="29" t="s">
        <v>139</v>
      </c>
      <c r="G7" s="29" t="s">
        <v>139</v>
      </c>
      <c r="H7" s="29" t="s">
        <v>139</v>
      </c>
      <c r="I7" s="29" t="s">
        <v>139</v>
      </c>
      <c r="J7" s="29" t="s">
        <v>139</v>
      </c>
      <c r="K7" s="29" t="s">
        <v>139</v>
      </c>
      <c r="L7" s="29" t="s">
        <v>139</v>
      </c>
      <c r="M7" s="29" t="s">
        <v>139</v>
      </c>
      <c r="N7" s="29" t="s">
        <v>139</v>
      </c>
      <c r="O7" s="29" t="s">
        <v>139</v>
      </c>
      <c r="P7" s="29" t="s">
        <v>139</v>
      </c>
      <c r="Q7" s="29" t="s">
        <v>139</v>
      </c>
      <c r="R7" s="29" t="s">
        <v>139</v>
      </c>
      <c r="S7" s="29" t="s">
        <v>139</v>
      </c>
      <c r="T7" s="29" t="s">
        <v>139</v>
      </c>
      <c r="U7" s="29" t="s">
        <v>139</v>
      </c>
      <c r="V7" s="29" t="s">
        <v>139</v>
      </c>
      <c r="W7" s="68">
        <f t="shared" si="0"/>
        <v>20</v>
      </c>
      <c r="X7" s="68" t="str">
        <f t="shared" si="1"/>
        <v>Aprovado</v>
      </c>
    </row>
    <row r="8" spans="2:24" x14ac:dyDescent="0.25">
      <c r="B8" s="78" t="s">
        <v>274</v>
      </c>
      <c r="C8" s="29" t="s">
        <v>147</v>
      </c>
      <c r="D8" s="29" t="s">
        <v>139</v>
      </c>
      <c r="E8" s="29" t="s">
        <v>139</v>
      </c>
      <c r="F8" s="29" t="s">
        <v>139</v>
      </c>
      <c r="G8" s="29" t="s">
        <v>139</v>
      </c>
      <c r="H8" s="29" t="s">
        <v>139</v>
      </c>
      <c r="I8" s="29" t="s">
        <v>139</v>
      </c>
      <c r="J8" s="29" t="s">
        <v>147</v>
      </c>
      <c r="K8" s="29" t="s">
        <v>147</v>
      </c>
      <c r="L8" s="29" t="s">
        <v>139</v>
      </c>
      <c r="M8" s="29" t="s">
        <v>139</v>
      </c>
      <c r="N8" s="29" t="s">
        <v>139</v>
      </c>
      <c r="O8" s="29" t="s">
        <v>147</v>
      </c>
      <c r="P8" s="29" t="s">
        <v>139</v>
      </c>
      <c r="Q8" s="29" t="s">
        <v>147</v>
      </c>
      <c r="R8" s="29" t="s">
        <v>139</v>
      </c>
      <c r="S8" s="29" t="s">
        <v>147</v>
      </c>
      <c r="T8" s="29" t="s">
        <v>139</v>
      </c>
      <c r="U8" s="29" t="s">
        <v>139</v>
      </c>
      <c r="V8" s="29" t="s">
        <v>139</v>
      </c>
      <c r="W8" s="68">
        <f t="shared" si="0"/>
        <v>14</v>
      </c>
      <c r="X8" s="68" t="str">
        <f t="shared" si="1"/>
        <v>Reprovado</v>
      </c>
    </row>
    <row r="9" spans="2:24" x14ac:dyDescent="0.25">
      <c r="B9" s="78" t="s">
        <v>275</v>
      </c>
      <c r="C9" s="29" t="s">
        <v>139</v>
      </c>
      <c r="D9" s="29" t="s">
        <v>139</v>
      </c>
      <c r="E9" s="29" t="s">
        <v>147</v>
      </c>
      <c r="F9" s="29" t="s">
        <v>139</v>
      </c>
      <c r="G9" s="29" t="s">
        <v>139</v>
      </c>
      <c r="H9" s="29" t="s">
        <v>139</v>
      </c>
      <c r="I9" s="29" t="s">
        <v>139</v>
      </c>
      <c r="J9" s="29" t="s">
        <v>139</v>
      </c>
      <c r="K9" s="29" t="s">
        <v>139</v>
      </c>
      <c r="L9" s="29" t="s">
        <v>139</v>
      </c>
      <c r="M9" s="29" t="s">
        <v>139</v>
      </c>
      <c r="N9" s="29" t="s">
        <v>139</v>
      </c>
      <c r="O9" s="29" t="s">
        <v>139</v>
      </c>
      <c r="P9" s="29" t="s">
        <v>139</v>
      </c>
      <c r="Q9" s="29" t="s">
        <v>139</v>
      </c>
      <c r="R9" s="29" t="s">
        <v>139</v>
      </c>
      <c r="S9" s="29" t="s">
        <v>147</v>
      </c>
      <c r="T9" s="29" t="s">
        <v>139</v>
      </c>
      <c r="U9" s="29" t="s">
        <v>139</v>
      </c>
      <c r="V9" s="29" t="s">
        <v>139</v>
      </c>
      <c r="W9" s="68">
        <f t="shared" si="0"/>
        <v>18</v>
      </c>
      <c r="X9" s="68" t="str">
        <f t="shared" si="1"/>
        <v>Aprovado</v>
      </c>
    </row>
    <row r="10" spans="2:24" x14ac:dyDescent="0.25">
      <c r="B10" s="78" t="s">
        <v>59</v>
      </c>
      <c r="C10" s="29" t="s">
        <v>139</v>
      </c>
      <c r="D10" s="29" t="s">
        <v>139</v>
      </c>
      <c r="E10" s="29" t="s">
        <v>139</v>
      </c>
      <c r="F10" s="29" t="s">
        <v>139</v>
      </c>
      <c r="G10" s="29" t="s">
        <v>139</v>
      </c>
      <c r="H10" s="29" t="s">
        <v>139</v>
      </c>
      <c r="I10" s="29" t="s">
        <v>139</v>
      </c>
      <c r="J10" s="29" t="s">
        <v>139</v>
      </c>
      <c r="K10" s="29" t="s">
        <v>139</v>
      </c>
      <c r="L10" s="29" t="s">
        <v>139</v>
      </c>
      <c r="M10" s="29" t="s">
        <v>139</v>
      </c>
      <c r="N10" s="29" t="s">
        <v>139</v>
      </c>
      <c r="O10" s="29" t="s">
        <v>139</v>
      </c>
      <c r="P10" s="29" t="s">
        <v>139</v>
      </c>
      <c r="Q10" s="29" t="s">
        <v>139</v>
      </c>
      <c r="R10" s="29" t="s">
        <v>139</v>
      </c>
      <c r="S10" s="29" t="s">
        <v>139</v>
      </c>
      <c r="T10" s="29" t="s">
        <v>139</v>
      </c>
      <c r="U10" s="29" t="s">
        <v>139</v>
      </c>
      <c r="V10" s="29" t="s">
        <v>139</v>
      </c>
      <c r="W10" s="68">
        <f t="shared" si="0"/>
        <v>20</v>
      </c>
      <c r="X10" s="68" t="str">
        <f t="shared" si="1"/>
        <v>Aprovado</v>
      </c>
    </row>
    <row r="11" spans="2:24" x14ac:dyDescent="0.25">
      <c r="B11" s="78" t="s">
        <v>276</v>
      </c>
      <c r="C11" s="29" t="s">
        <v>139</v>
      </c>
      <c r="D11" s="29" t="s">
        <v>139</v>
      </c>
      <c r="E11" s="29" t="s">
        <v>139</v>
      </c>
      <c r="F11" s="29" t="s">
        <v>139</v>
      </c>
      <c r="G11" s="29" t="s">
        <v>147</v>
      </c>
      <c r="H11" s="29" t="s">
        <v>139</v>
      </c>
      <c r="I11" s="29" t="s">
        <v>139</v>
      </c>
      <c r="J11" s="29" t="s">
        <v>147</v>
      </c>
      <c r="K11" s="29" t="s">
        <v>139</v>
      </c>
      <c r="L11" s="29" t="s">
        <v>139</v>
      </c>
      <c r="M11" s="29" t="s">
        <v>139</v>
      </c>
      <c r="N11" s="29" t="s">
        <v>139</v>
      </c>
      <c r="O11" s="29" t="s">
        <v>139</v>
      </c>
      <c r="P11" s="29" t="s">
        <v>139</v>
      </c>
      <c r="Q11" s="29" t="s">
        <v>139</v>
      </c>
      <c r="R11" s="29" t="s">
        <v>139</v>
      </c>
      <c r="S11" s="29" t="s">
        <v>147</v>
      </c>
      <c r="T11" s="29" t="s">
        <v>147</v>
      </c>
      <c r="U11" s="29" t="s">
        <v>147</v>
      </c>
      <c r="V11" s="29" t="s">
        <v>147</v>
      </c>
      <c r="W11" s="68">
        <f t="shared" si="0"/>
        <v>14</v>
      </c>
      <c r="X11" s="68" t="str">
        <f t="shared" si="1"/>
        <v>Reprovado</v>
      </c>
    </row>
    <row r="12" spans="2:24" x14ac:dyDescent="0.25">
      <c r="B12" s="78" t="s">
        <v>277</v>
      </c>
      <c r="C12" s="29" t="s">
        <v>139</v>
      </c>
      <c r="D12" s="29" t="s">
        <v>139</v>
      </c>
      <c r="E12" s="29" t="s">
        <v>139</v>
      </c>
      <c r="F12" s="29" t="s">
        <v>139</v>
      </c>
      <c r="G12" s="29" t="s">
        <v>139</v>
      </c>
      <c r="H12" s="29" t="s">
        <v>139</v>
      </c>
      <c r="I12" s="29" t="s">
        <v>139</v>
      </c>
      <c r="J12" s="29" t="s">
        <v>139</v>
      </c>
      <c r="K12" s="29" t="s">
        <v>139</v>
      </c>
      <c r="L12" s="29" t="s">
        <v>139</v>
      </c>
      <c r="M12" s="29" t="s">
        <v>139</v>
      </c>
      <c r="N12" s="29" t="s">
        <v>139</v>
      </c>
      <c r="O12" s="29" t="s">
        <v>139</v>
      </c>
      <c r="P12" s="29" t="s">
        <v>139</v>
      </c>
      <c r="Q12" s="29" t="s">
        <v>139</v>
      </c>
      <c r="R12" s="29" t="s">
        <v>139</v>
      </c>
      <c r="S12" s="29" t="s">
        <v>139</v>
      </c>
      <c r="T12" s="29" t="s">
        <v>139</v>
      </c>
      <c r="U12" s="29" t="s">
        <v>139</v>
      </c>
      <c r="V12" s="29" t="s">
        <v>139</v>
      </c>
      <c r="W12" s="68">
        <f t="shared" si="0"/>
        <v>20</v>
      </c>
      <c r="X12" s="68" t="str">
        <f t="shared" si="1"/>
        <v>Aprovado</v>
      </c>
    </row>
    <row r="13" spans="2:24" x14ac:dyDescent="0.25">
      <c r="B13" s="78" t="s">
        <v>278</v>
      </c>
      <c r="C13" s="29" t="s">
        <v>147</v>
      </c>
      <c r="D13" s="29" t="s">
        <v>139</v>
      </c>
      <c r="E13" s="29" t="s">
        <v>139</v>
      </c>
      <c r="F13" s="29" t="s">
        <v>139</v>
      </c>
      <c r="G13" s="29" t="s">
        <v>139</v>
      </c>
      <c r="H13" s="29" t="s">
        <v>139</v>
      </c>
      <c r="I13" s="29" t="s">
        <v>139</v>
      </c>
      <c r="J13" s="29" t="s">
        <v>139</v>
      </c>
      <c r="K13" s="29" t="s">
        <v>139</v>
      </c>
      <c r="L13" s="29" t="s">
        <v>139</v>
      </c>
      <c r="M13" s="29" t="s">
        <v>139</v>
      </c>
      <c r="N13" s="29" t="s">
        <v>139</v>
      </c>
      <c r="O13" s="29" t="s">
        <v>139</v>
      </c>
      <c r="P13" s="29" t="s">
        <v>139</v>
      </c>
      <c r="Q13" s="29" t="s">
        <v>139</v>
      </c>
      <c r="R13" s="29" t="s">
        <v>139</v>
      </c>
      <c r="S13" s="29" t="s">
        <v>139</v>
      </c>
      <c r="T13" s="29" t="s">
        <v>139</v>
      </c>
      <c r="U13" s="29" t="s">
        <v>139</v>
      </c>
      <c r="V13" s="29" t="s">
        <v>139</v>
      </c>
      <c r="W13" s="68">
        <f t="shared" si="0"/>
        <v>19</v>
      </c>
      <c r="X13" s="68" t="str">
        <f t="shared" si="1"/>
        <v>Aprovado</v>
      </c>
    </row>
    <row r="14" spans="2:24" x14ac:dyDescent="0.25">
      <c r="B14" s="78" t="s">
        <v>279</v>
      </c>
      <c r="C14" s="29" t="s">
        <v>139</v>
      </c>
      <c r="D14" s="29" t="s">
        <v>139</v>
      </c>
      <c r="E14" s="29" t="s">
        <v>139</v>
      </c>
      <c r="F14" s="29" t="s">
        <v>139</v>
      </c>
      <c r="G14" s="29" t="s">
        <v>147</v>
      </c>
      <c r="H14" s="29" t="s">
        <v>139</v>
      </c>
      <c r="I14" s="29" t="s">
        <v>139</v>
      </c>
      <c r="J14" s="29" t="s">
        <v>147</v>
      </c>
      <c r="K14" s="29" t="s">
        <v>139</v>
      </c>
      <c r="L14" s="29" t="s">
        <v>139</v>
      </c>
      <c r="M14" s="29" t="s">
        <v>139</v>
      </c>
      <c r="N14" s="29" t="s">
        <v>139</v>
      </c>
      <c r="O14" s="29" t="s">
        <v>147</v>
      </c>
      <c r="P14" s="29" t="s">
        <v>147</v>
      </c>
      <c r="Q14" s="29" t="s">
        <v>147</v>
      </c>
      <c r="R14" s="29" t="s">
        <v>147</v>
      </c>
      <c r="S14" s="29" t="s">
        <v>147</v>
      </c>
      <c r="T14" s="29" t="s">
        <v>139</v>
      </c>
      <c r="U14" s="29" t="s">
        <v>139</v>
      </c>
      <c r="V14" s="29" t="s">
        <v>139</v>
      </c>
      <c r="W14" s="68">
        <f t="shared" si="0"/>
        <v>13</v>
      </c>
      <c r="X14" s="68" t="str">
        <f t="shared" si="1"/>
        <v>Reprovado</v>
      </c>
    </row>
    <row r="15" spans="2:24" ht="7.9" customHeight="1" x14ac:dyDescent="0.25"/>
    <row r="16" spans="2:24" x14ac:dyDescent="0.25">
      <c r="W16" s="128" t="s">
        <v>155</v>
      </c>
      <c r="X16" s="129">
        <f>COUNTIF(X5:X14,"Aprovado")</f>
        <v>6</v>
      </c>
    </row>
    <row r="17" spans="23:24" x14ac:dyDescent="0.25">
      <c r="W17" s="128" t="s">
        <v>156</v>
      </c>
      <c r="X17" s="129">
        <f>COUNTIF(X5:X14,"Reprovado")</f>
        <v>4</v>
      </c>
    </row>
  </sheetData>
  <mergeCells count="7">
    <mergeCell ref="U3:V3"/>
    <mergeCell ref="B2:F2"/>
    <mergeCell ref="C3:E3"/>
    <mergeCell ref="F3:I3"/>
    <mergeCell ref="J3:L3"/>
    <mergeCell ref="M3:P3"/>
    <mergeCell ref="Q3:T3"/>
  </mergeCells>
  <conditionalFormatting sqref="C5:V14">
    <cfRule type="cellIs" dxfId="1" priority="1" stopIfTrue="1" operator="equal">
      <formula>"X"</formula>
    </cfRule>
    <cfRule type="cellIs" dxfId="0" priority="2" stopIfTrue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B1:G18"/>
  <sheetViews>
    <sheetView showGridLines="0" zoomScaleNormal="100" workbookViewId="0">
      <selection activeCell="D5" sqref="D5:D15"/>
    </sheetView>
  </sheetViews>
  <sheetFormatPr defaultRowHeight="15" x14ac:dyDescent="0.25"/>
  <cols>
    <col min="1" max="1" width="2.28515625" customWidth="1"/>
    <col min="2" max="2" width="11.140625" bestFit="1" customWidth="1"/>
    <col min="3" max="3" width="15.85546875" customWidth="1"/>
    <col min="4" max="4" width="33.7109375" customWidth="1"/>
    <col min="5" max="5" width="10.140625" customWidth="1"/>
    <col min="6" max="6" width="10.28515625" customWidth="1"/>
    <col min="7" max="7" width="12.140625" customWidth="1"/>
  </cols>
  <sheetData>
    <row r="1" spans="2:6" ht="10.15" customHeight="1" x14ac:dyDescent="0.25"/>
    <row r="2" spans="2:6" ht="15.75" x14ac:dyDescent="0.25">
      <c r="B2" s="218" t="s">
        <v>125</v>
      </c>
      <c r="C2" s="219"/>
    </row>
    <row r="3" spans="2:6" ht="4.9000000000000004" customHeight="1" x14ac:dyDescent="0.25">
      <c r="B3" s="17"/>
      <c r="C3" s="17"/>
      <c r="D3" s="17"/>
    </row>
    <row r="4" spans="2:6" x14ac:dyDescent="0.25">
      <c r="B4" s="27" t="s">
        <v>126</v>
      </c>
      <c r="C4" s="27" t="s">
        <v>148</v>
      </c>
      <c r="D4" s="28" t="s">
        <v>79</v>
      </c>
    </row>
    <row r="5" spans="2:6" x14ac:dyDescent="0.25">
      <c r="B5" s="177" t="s">
        <v>134</v>
      </c>
      <c r="C5" s="29">
        <v>70</v>
      </c>
      <c r="D5" s="30" t="str">
        <f>IF(C5&gt;=50,"Aprovado","Reprovado")</f>
        <v>Aprovado</v>
      </c>
      <c r="F5" s="18"/>
    </row>
    <row r="6" spans="2:6" x14ac:dyDescent="0.25">
      <c r="B6" s="177" t="s">
        <v>128</v>
      </c>
      <c r="C6" s="29">
        <v>75</v>
      </c>
      <c r="D6" s="30" t="str">
        <f t="shared" ref="D6:D15" si="0">IF(C6&gt;=50,"Aprovado","Reprovado")</f>
        <v>Aprovado</v>
      </c>
    </row>
    <row r="7" spans="2:6" x14ac:dyDescent="0.25">
      <c r="B7" s="177" t="s">
        <v>61</v>
      </c>
      <c r="C7" s="29">
        <v>60</v>
      </c>
      <c r="D7" s="30" t="str">
        <f t="shared" si="0"/>
        <v>Aprovado</v>
      </c>
    </row>
    <row r="8" spans="2:6" x14ac:dyDescent="0.25">
      <c r="B8" s="177" t="s">
        <v>129</v>
      </c>
      <c r="C8" s="29">
        <v>50</v>
      </c>
      <c r="D8" s="30" t="str">
        <f t="shared" si="0"/>
        <v>Aprovado</v>
      </c>
    </row>
    <row r="9" spans="2:6" x14ac:dyDescent="0.25">
      <c r="B9" s="177" t="s">
        <v>95</v>
      </c>
      <c r="C9" s="29">
        <v>85</v>
      </c>
      <c r="D9" s="30" t="str">
        <f t="shared" si="0"/>
        <v>Aprovado</v>
      </c>
    </row>
    <row r="10" spans="2:6" x14ac:dyDescent="0.25">
      <c r="B10" s="177" t="s">
        <v>132</v>
      </c>
      <c r="C10" s="29">
        <v>30</v>
      </c>
      <c r="D10" s="30" t="str">
        <f t="shared" si="0"/>
        <v>Reprovado</v>
      </c>
    </row>
    <row r="11" spans="2:6" x14ac:dyDescent="0.25">
      <c r="B11" s="177" t="s">
        <v>130</v>
      </c>
      <c r="C11" s="29">
        <v>40</v>
      </c>
      <c r="D11" s="30" t="str">
        <f t="shared" si="0"/>
        <v>Reprovado</v>
      </c>
    </row>
    <row r="12" spans="2:6" x14ac:dyDescent="0.25">
      <c r="B12" s="177" t="s">
        <v>131</v>
      </c>
      <c r="C12" s="29">
        <v>63</v>
      </c>
      <c r="D12" s="30" t="str">
        <f t="shared" si="0"/>
        <v>Aprovado</v>
      </c>
    </row>
    <row r="13" spans="2:6" x14ac:dyDescent="0.25">
      <c r="B13" s="177" t="s">
        <v>127</v>
      </c>
      <c r="C13" s="29">
        <v>90</v>
      </c>
      <c r="D13" s="30" t="str">
        <f t="shared" si="0"/>
        <v>Aprovado</v>
      </c>
    </row>
    <row r="14" spans="2:6" x14ac:dyDescent="0.25">
      <c r="B14" s="177" t="s">
        <v>58</v>
      </c>
      <c r="C14" s="29">
        <v>61</v>
      </c>
      <c r="D14" s="30" t="str">
        <f t="shared" si="0"/>
        <v>Aprovado</v>
      </c>
    </row>
    <row r="15" spans="2:6" x14ac:dyDescent="0.25">
      <c r="B15" s="177" t="s">
        <v>133</v>
      </c>
      <c r="C15" s="29">
        <v>45</v>
      </c>
      <c r="D15" s="30" t="str">
        <f t="shared" si="0"/>
        <v>Reprovado</v>
      </c>
    </row>
    <row r="16" spans="2:6" x14ac:dyDescent="0.25">
      <c r="B16" s="17"/>
      <c r="C16" s="17"/>
      <c r="D16" s="17"/>
    </row>
    <row r="17" spans="2:7" x14ac:dyDescent="0.25">
      <c r="B17" s="113" t="s">
        <v>149</v>
      </c>
      <c r="C17" s="216"/>
      <c r="D17" s="216"/>
      <c r="E17" s="216"/>
      <c r="F17" s="217"/>
      <c r="G17" s="100"/>
    </row>
    <row r="18" spans="2:7" ht="25.5" customHeight="1" x14ac:dyDescent="0.25">
      <c r="B18" s="220" t="s">
        <v>342</v>
      </c>
      <c r="C18" s="221"/>
      <c r="D18" s="221"/>
      <c r="E18" s="221"/>
      <c r="F18" s="221"/>
      <c r="G18" s="221"/>
    </row>
  </sheetData>
  <sortState xmlns:xlrd2="http://schemas.microsoft.com/office/spreadsheetml/2017/richdata2" ref="B5:D18">
    <sortCondition ref="B5"/>
  </sortState>
  <mergeCells count="3">
    <mergeCell ref="C17:F17"/>
    <mergeCell ref="B2:C2"/>
    <mergeCell ref="B18:G1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FF00"/>
  </sheetPr>
  <dimension ref="B2:E7"/>
  <sheetViews>
    <sheetView showGridLines="0" zoomScaleNormal="100" workbookViewId="0">
      <selection activeCell="H7" sqref="H7"/>
    </sheetView>
  </sheetViews>
  <sheetFormatPr defaultRowHeight="15" x14ac:dyDescent="0.25"/>
  <cols>
    <col min="1" max="1" width="2.7109375" customWidth="1"/>
    <col min="2" max="2" width="14" customWidth="1"/>
    <col min="3" max="3" width="12.7109375" customWidth="1"/>
    <col min="4" max="4" width="30.7109375" customWidth="1"/>
    <col min="5" max="5" width="13.5703125" customWidth="1"/>
  </cols>
  <sheetData>
    <row r="2" spans="2:5" ht="15.75" x14ac:dyDescent="0.25">
      <c r="B2" s="218" t="s">
        <v>196</v>
      </c>
      <c r="C2" s="222"/>
      <c r="D2" s="222"/>
      <c r="E2" s="219"/>
    </row>
    <row r="3" spans="2:5" x14ac:dyDescent="0.25">
      <c r="B3" s="77" t="s">
        <v>1</v>
      </c>
      <c r="C3" s="77" t="s">
        <v>269</v>
      </c>
      <c r="D3" s="77" t="s">
        <v>197</v>
      </c>
      <c r="E3" s="77" t="s">
        <v>198</v>
      </c>
    </row>
    <row r="4" spans="2:5" x14ac:dyDescent="0.25">
      <c r="B4" s="78" t="s">
        <v>199</v>
      </c>
      <c r="C4" s="33">
        <v>245</v>
      </c>
      <c r="D4" s="83">
        <f>IF(C4&lt;200,10%*C4,12.5%*C4)</f>
        <v>30.625</v>
      </c>
      <c r="E4" s="84">
        <f>C4-D4</f>
        <v>214.375</v>
      </c>
    </row>
    <row r="5" spans="2:5" x14ac:dyDescent="0.25">
      <c r="B5" s="78" t="s">
        <v>202</v>
      </c>
      <c r="C5" s="33">
        <v>156</v>
      </c>
      <c r="D5" s="83">
        <f t="shared" ref="D5:D7" si="0">IF(C5&lt;200,10%*C5,12.5%*C5)</f>
        <v>15.600000000000001</v>
      </c>
      <c r="E5" s="84">
        <f t="shared" ref="E5:E7" si="1">C5-D5</f>
        <v>140.4</v>
      </c>
    </row>
    <row r="6" spans="2:5" x14ac:dyDescent="0.25">
      <c r="B6" s="78" t="s">
        <v>200</v>
      </c>
      <c r="C6" s="33">
        <v>198</v>
      </c>
      <c r="D6" s="83">
        <f t="shared" si="0"/>
        <v>19.8</v>
      </c>
      <c r="E6" s="84">
        <f t="shared" si="1"/>
        <v>178.2</v>
      </c>
    </row>
    <row r="7" spans="2:5" x14ac:dyDescent="0.25">
      <c r="B7" s="78" t="s">
        <v>201</v>
      </c>
      <c r="C7" s="33">
        <v>840</v>
      </c>
      <c r="D7" s="83">
        <f t="shared" si="0"/>
        <v>105</v>
      </c>
      <c r="E7" s="84">
        <f t="shared" si="1"/>
        <v>735</v>
      </c>
    </row>
  </sheetData>
  <sortState xmlns:xlrd2="http://schemas.microsoft.com/office/spreadsheetml/2017/richdata2" ref="B4:E7">
    <sortCondition ref="B4"/>
  </sortState>
  <mergeCells count="1">
    <mergeCell ref="B2:E2"/>
  </mergeCells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F33"/>
  <sheetViews>
    <sheetView showGridLines="0" zoomScaleNormal="100" workbookViewId="0">
      <selection activeCell="F5" sqref="F5:F14"/>
    </sheetView>
  </sheetViews>
  <sheetFormatPr defaultRowHeight="15" x14ac:dyDescent="0.25"/>
  <cols>
    <col min="1" max="1" width="2.7109375" bestFit="1" customWidth="1"/>
    <col min="2" max="2" width="8.7109375" bestFit="1" customWidth="1"/>
    <col min="3" max="3" width="13.140625" bestFit="1" customWidth="1"/>
    <col min="4" max="4" width="14.28515625" bestFit="1" customWidth="1"/>
    <col min="5" max="5" width="19" bestFit="1" customWidth="1"/>
    <col min="6" max="6" width="30.7109375" customWidth="1"/>
    <col min="7" max="7" width="16.5703125" bestFit="1" customWidth="1"/>
    <col min="257" max="257" width="2.7109375" bestFit="1" customWidth="1"/>
    <col min="258" max="258" width="10.28515625" customWidth="1"/>
    <col min="259" max="259" width="14.42578125" customWidth="1"/>
    <col min="260" max="260" width="15.7109375" customWidth="1"/>
    <col min="261" max="261" width="13.7109375" customWidth="1"/>
    <col min="262" max="262" width="14.28515625" bestFit="1" customWidth="1"/>
    <col min="263" max="263" width="16.5703125" bestFit="1" customWidth="1"/>
    <col min="513" max="513" width="2.7109375" bestFit="1" customWidth="1"/>
    <col min="514" max="514" width="10.28515625" customWidth="1"/>
    <col min="515" max="515" width="14.42578125" customWidth="1"/>
    <col min="516" max="516" width="15.7109375" customWidth="1"/>
    <col min="517" max="517" width="13.7109375" customWidth="1"/>
    <col min="518" max="518" width="14.28515625" bestFit="1" customWidth="1"/>
    <col min="519" max="519" width="16.5703125" bestFit="1" customWidth="1"/>
    <col min="769" max="769" width="2.7109375" bestFit="1" customWidth="1"/>
    <col min="770" max="770" width="10.28515625" customWidth="1"/>
    <col min="771" max="771" width="14.42578125" customWidth="1"/>
    <col min="772" max="772" width="15.7109375" customWidth="1"/>
    <col min="773" max="773" width="13.7109375" customWidth="1"/>
    <col min="774" max="774" width="14.28515625" bestFit="1" customWidth="1"/>
    <col min="775" max="775" width="16.5703125" bestFit="1" customWidth="1"/>
    <col min="1025" max="1025" width="2.7109375" bestFit="1" customWidth="1"/>
    <col min="1026" max="1026" width="10.28515625" customWidth="1"/>
    <col min="1027" max="1027" width="14.42578125" customWidth="1"/>
    <col min="1028" max="1028" width="15.7109375" customWidth="1"/>
    <col min="1029" max="1029" width="13.7109375" customWidth="1"/>
    <col min="1030" max="1030" width="14.28515625" bestFit="1" customWidth="1"/>
    <col min="1031" max="1031" width="16.5703125" bestFit="1" customWidth="1"/>
    <col min="1281" max="1281" width="2.7109375" bestFit="1" customWidth="1"/>
    <col min="1282" max="1282" width="10.28515625" customWidth="1"/>
    <col min="1283" max="1283" width="14.42578125" customWidth="1"/>
    <col min="1284" max="1284" width="15.7109375" customWidth="1"/>
    <col min="1285" max="1285" width="13.7109375" customWidth="1"/>
    <col min="1286" max="1286" width="14.28515625" bestFit="1" customWidth="1"/>
    <col min="1287" max="1287" width="16.5703125" bestFit="1" customWidth="1"/>
    <col min="1537" max="1537" width="2.7109375" bestFit="1" customWidth="1"/>
    <col min="1538" max="1538" width="10.28515625" customWidth="1"/>
    <col min="1539" max="1539" width="14.42578125" customWidth="1"/>
    <col min="1540" max="1540" width="15.7109375" customWidth="1"/>
    <col min="1541" max="1541" width="13.7109375" customWidth="1"/>
    <col min="1542" max="1542" width="14.28515625" bestFit="1" customWidth="1"/>
    <col min="1543" max="1543" width="16.5703125" bestFit="1" customWidth="1"/>
    <col min="1793" max="1793" width="2.7109375" bestFit="1" customWidth="1"/>
    <col min="1794" max="1794" width="10.28515625" customWidth="1"/>
    <col min="1795" max="1795" width="14.42578125" customWidth="1"/>
    <col min="1796" max="1796" width="15.7109375" customWidth="1"/>
    <col min="1797" max="1797" width="13.7109375" customWidth="1"/>
    <col min="1798" max="1798" width="14.28515625" bestFit="1" customWidth="1"/>
    <col min="1799" max="1799" width="16.5703125" bestFit="1" customWidth="1"/>
    <col min="2049" max="2049" width="2.7109375" bestFit="1" customWidth="1"/>
    <col min="2050" max="2050" width="10.28515625" customWidth="1"/>
    <col min="2051" max="2051" width="14.42578125" customWidth="1"/>
    <col min="2052" max="2052" width="15.7109375" customWidth="1"/>
    <col min="2053" max="2053" width="13.7109375" customWidth="1"/>
    <col min="2054" max="2054" width="14.28515625" bestFit="1" customWidth="1"/>
    <col min="2055" max="2055" width="16.5703125" bestFit="1" customWidth="1"/>
    <col min="2305" max="2305" width="2.7109375" bestFit="1" customWidth="1"/>
    <col min="2306" max="2306" width="10.28515625" customWidth="1"/>
    <col min="2307" max="2307" width="14.42578125" customWidth="1"/>
    <col min="2308" max="2308" width="15.7109375" customWidth="1"/>
    <col min="2309" max="2309" width="13.7109375" customWidth="1"/>
    <col min="2310" max="2310" width="14.28515625" bestFit="1" customWidth="1"/>
    <col min="2311" max="2311" width="16.5703125" bestFit="1" customWidth="1"/>
    <col min="2561" max="2561" width="2.7109375" bestFit="1" customWidth="1"/>
    <col min="2562" max="2562" width="10.28515625" customWidth="1"/>
    <col min="2563" max="2563" width="14.42578125" customWidth="1"/>
    <col min="2564" max="2564" width="15.7109375" customWidth="1"/>
    <col min="2565" max="2565" width="13.7109375" customWidth="1"/>
    <col min="2566" max="2566" width="14.28515625" bestFit="1" customWidth="1"/>
    <col min="2567" max="2567" width="16.5703125" bestFit="1" customWidth="1"/>
    <col min="2817" max="2817" width="2.7109375" bestFit="1" customWidth="1"/>
    <col min="2818" max="2818" width="10.28515625" customWidth="1"/>
    <col min="2819" max="2819" width="14.42578125" customWidth="1"/>
    <col min="2820" max="2820" width="15.7109375" customWidth="1"/>
    <col min="2821" max="2821" width="13.7109375" customWidth="1"/>
    <col min="2822" max="2822" width="14.28515625" bestFit="1" customWidth="1"/>
    <col min="2823" max="2823" width="16.5703125" bestFit="1" customWidth="1"/>
    <col min="3073" max="3073" width="2.7109375" bestFit="1" customWidth="1"/>
    <col min="3074" max="3074" width="10.28515625" customWidth="1"/>
    <col min="3075" max="3075" width="14.42578125" customWidth="1"/>
    <col min="3076" max="3076" width="15.7109375" customWidth="1"/>
    <col min="3077" max="3077" width="13.7109375" customWidth="1"/>
    <col min="3078" max="3078" width="14.28515625" bestFit="1" customWidth="1"/>
    <col min="3079" max="3079" width="16.5703125" bestFit="1" customWidth="1"/>
    <col min="3329" max="3329" width="2.7109375" bestFit="1" customWidth="1"/>
    <col min="3330" max="3330" width="10.28515625" customWidth="1"/>
    <col min="3331" max="3331" width="14.42578125" customWidth="1"/>
    <col min="3332" max="3332" width="15.7109375" customWidth="1"/>
    <col min="3333" max="3333" width="13.7109375" customWidth="1"/>
    <col min="3334" max="3334" width="14.28515625" bestFit="1" customWidth="1"/>
    <col min="3335" max="3335" width="16.5703125" bestFit="1" customWidth="1"/>
    <col min="3585" max="3585" width="2.7109375" bestFit="1" customWidth="1"/>
    <col min="3586" max="3586" width="10.28515625" customWidth="1"/>
    <col min="3587" max="3587" width="14.42578125" customWidth="1"/>
    <col min="3588" max="3588" width="15.7109375" customWidth="1"/>
    <col min="3589" max="3589" width="13.7109375" customWidth="1"/>
    <col min="3590" max="3590" width="14.28515625" bestFit="1" customWidth="1"/>
    <col min="3591" max="3591" width="16.5703125" bestFit="1" customWidth="1"/>
    <col min="3841" max="3841" width="2.7109375" bestFit="1" customWidth="1"/>
    <col min="3842" max="3842" width="10.28515625" customWidth="1"/>
    <col min="3843" max="3843" width="14.42578125" customWidth="1"/>
    <col min="3844" max="3844" width="15.7109375" customWidth="1"/>
    <col min="3845" max="3845" width="13.7109375" customWidth="1"/>
    <col min="3846" max="3846" width="14.28515625" bestFit="1" customWidth="1"/>
    <col min="3847" max="3847" width="16.5703125" bestFit="1" customWidth="1"/>
    <col min="4097" max="4097" width="2.7109375" bestFit="1" customWidth="1"/>
    <col min="4098" max="4098" width="10.28515625" customWidth="1"/>
    <col min="4099" max="4099" width="14.42578125" customWidth="1"/>
    <col min="4100" max="4100" width="15.7109375" customWidth="1"/>
    <col min="4101" max="4101" width="13.7109375" customWidth="1"/>
    <col min="4102" max="4102" width="14.28515625" bestFit="1" customWidth="1"/>
    <col min="4103" max="4103" width="16.5703125" bestFit="1" customWidth="1"/>
    <col min="4353" max="4353" width="2.7109375" bestFit="1" customWidth="1"/>
    <col min="4354" max="4354" width="10.28515625" customWidth="1"/>
    <col min="4355" max="4355" width="14.42578125" customWidth="1"/>
    <col min="4356" max="4356" width="15.7109375" customWidth="1"/>
    <col min="4357" max="4357" width="13.7109375" customWidth="1"/>
    <col min="4358" max="4358" width="14.28515625" bestFit="1" customWidth="1"/>
    <col min="4359" max="4359" width="16.5703125" bestFit="1" customWidth="1"/>
    <col min="4609" max="4609" width="2.7109375" bestFit="1" customWidth="1"/>
    <col min="4610" max="4610" width="10.28515625" customWidth="1"/>
    <col min="4611" max="4611" width="14.42578125" customWidth="1"/>
    <col min="4612" max="4612" width="15.7109375" customWidth="1"/>
    <col min="4613" max="4613" width="13.7109375" customWidth="1"/>
    <col min="4614" max="4614" width="14.28515625" bestFit="1" customWidth="1"/>
    <col min="4615" max="4615" width="16.5703125" bestFit="1" customWidth="1"/>
    <col min="4865" max="4865" width="2.7109375" bestFit="1" customWidth="1"/>
    <col min="4866" max="4866" width="10.28515625" customWidth="1"/>
    <col min="4867" max="4867" width="14.42578125" customWidth="1"/>
    <col min="4868" max="4868" width="15.7109375" customWidth="1"/>
    <col min="4869" max="4869" width="13.7109375" customWidth="1"/>
    <col min="4870" max="4870" width="14.28515625" bestFit="1" customWidth="1"/>
    <col min="4871" max="4871" width="16.5703125" bestFit="1" customWidth="1"/>
    <col min="5121" max="5121" width="2.7109375" bestFit="1" customWidth="1"/>
    <col min="5122" max="5122" width="10.28515625" customWidth="1"/>
    <col min="5123" max="5123" width="14.42578125" customWidth="1"/>
    <col min="5124" max="5124" width="15.7109375" customWidth="1"/>
    <col min="5125" max="5125" width="13.7109375" customWidth="1"/>
    <col min="5126" max="5126" width="14.28515625" bestFit="1" customWidth="1"/>
    <col min="5127" max="5127" width="16.5703125" bestFit="1" customWidth="1"/>
    <col min="5377" max="5377" width="2.7109375" bestFit="1" customWidth="1"/>
    <col min="5378" max="5378" width="10.28515625" customWidth="1"/>
    <col min="5379" max="5379" width="14.42578125" customWidth="1"/>
    <col min="5380" max="5380" width="15.7109375" customWidth="1"/>
    <col min="5381" max="5381" width="13.7109375" customWidth="1"/>
    <col min="5382" max="5382" width="14.28515625" bestFit="1" customWidth="1"/>
    <col min="5383" max="5383" width="16.5703125" bestFit="1" customWidth="1"/>
    <col min="5633" max="5633" width="2.7109375" bestFit="1" customWidth="1"/>
    <col min="5634" max="5634" width="10.28515625" customWidth="1"/>
    <col min="5635" max="5635" width="14.42578125" customWidth="1"/>
    <col min="5636" max="5636" width="15.7109375" customWidth="1"/>
    <col min="5637" max="5637" width="13.7109375" customWidth="1"/>
    <col min="5638" max="5638" width="14.28515625" bestFit="1" customWidth="1"/>
    <col min="5639" max="5639" width="16.5703125" bestFit="1" customWidth="1"/>
    <col min="5889" max="5889" width="2.7109375" bestFit="1" customWidth="1"/>
    <col min="5890" max="5890" width="10.28515625" customWidth="1"/>
    <col min="5891" max="5891" width="14.42578125" customWidth="1"/>
    <col min="5892" max="5892" width="15.7109375" customWidth="1"/>
    <col min="5893" max="5893" width="13.7109375" customWidth="1"/>
    <col min="5894" max="5894" width="14.28515625" bestFit="1" customWidth="1"/>
    <col min="5895" max="5895" width="16.5703125" bestFit="1" customWidth="1"/>
    <col min="6145" max="6145" width="2.7109375" bestFit="1" customWidth="1"/>
    <col min="6146" max="6146" width="10.28515625" customWidth="1"/>
    <col min="6147" max="6147" width="14.42578125" customWidth="1"/>
    <col min="6148" max="6148" width="15.7109375" customWidth="1"/>
    <col min="6149" max="6149" width="13.7109375" customWidth="1"/>
    <col min="6150" max="6150" width="14.28515625" bestFit="1" customWidth="1"/>
    <col min="6151" max="6151" width="16.5703125" bestFit="1" customWidth="1"/>
    <col min="6401" max="6401" width="2.7109375" bestFit="1" customWidth="1"/>
    <col min="6402" max="6402" width="10.28515625" customWidth="1"/>
    <col min="6403" max="6403" width="14.42578125" customWidth="1"/>
    <col min="6404" max="6404" width="15.7109375" customWidth="1"/>
    <col min="6405" max="6405" width="13.7109375" customWidth="1"/>
    <col min="6406" max="6406" width="14.28515625" bestFit="1" customWidth="1"/>
    <col min="6407" max="6407" width="16.5703125" bestFit="1" customWidth="1"/>
    <col min="6657" max="6657" width="2.7109375" bestFit="1" customWidth="1"/>
    <col min="6658" max="6658" width="10.28515625" customWidth="1"/>
    <col min="6659" max="6659" width="14.42578125" customWidth="1"/>
    <col min="6660" max="6660" width="15.7109375" customWidth="1"/>
    <col min="6661" max="6661" width="13.7109375" customWidth="1"/>
    <col min="6662" max="6662" width="14.28515625" bestFit="1" customWidth="1"/>
    <col min="6663" max="6663" width="16.5703125" bestFit="1" customWidth="1"/>
    <col min="6913" max="6913" width="2.7109375" bestFit="1" customWidth="1"/>
    <col min="6914" max="6914" width="10.28515625" customWidth="1"/>
    <col min="6915" max="6915" width="14.42578125" customWidth="1"/>
    <col min="6916" max="6916" width="15.7109375" customWidth="1"/>
    <col min="6917" max="6917" width="13.7109375" customWidth="1"/>
    <col min="6918" max="6918" width="14.28515625" bestFit="1" customWidth="1"/>
    <col min="6919" max="6919" width="16.5703125" bestFit="1" customWidth="1"/>
    <col min="7169" max="7169" width="2.7109375" bestFit="1" customWidth="1"/>
    <col min="7170" max="7170" width="10.28515625" customWidth="1"/>
    <col min="7171" max="7171" width="14.42578125" customWidth="1"/>
    <col min="7172" max="7172" width="15.7109375" customWidth="1"/>
    <col min="7173" max="7173" width="13.7109375" customWidth="1"/>
    <col min="7174" max="7174" width="14.28515625" bestFit="1" customWidth="1"/>
    <col min="7175" max="7175" width="16.5703125" bestFit="1" customWidth="1"/>
    <col min="7425" max="7425" width="2.7109375" bestFit="1" customWidth="1"/>
    <col min="7426" max="7426" width="10.28515625" customWidth="1"/>
    <col min="7427" max="7427" width="14.42578125" customWidth="1"/>
    <col min="7428" max="7428" width="15.7109375" customWidth="1"/>
    <col min="7429" max="7429" width="13.7109375" customWidth="1"/>
    <col min="7430" max="7430" width="14.28515625" bestFit="1" customWidth="1"/>
    <col min="7431" max="7431" width="16.5703125" bestFit="1" customWidth="1"/>
    <col min="7681" max="7681" width="2.7109375" bestFit="1" customWidth="1"/>
    <col min="7682" max="7682" width="10.28515625" customWidth="1"/>
    <col min="7683" max="7683" width="14.42578125" customWidth="1"/>
    <col min="7684" max="7684" width="15.7109375" customWidth="1"/>
    <col min="7685" max="7685" width="13.7109375" customWidth="1"/>
    <col min="7686" max="7686" width="14.28515625" bestFit="1" customWidth="1"/>
    <col min="7687" max="7687" width="16.5703125" bestFit="1" customWidth="1"/>
    <col min="7937" max="7937" width="2.7109375" bestFit="1" customWidth="1"/>
    <col min="7938" max="7938" width="10.28515625" customWidth="1"/>
    <col min="7939" max="7939" width="14.42578125" customWidth="1"/>
    <col min="7940" max="7940" width="15.7109375" customWidth="1"/>
    <col min="7941" max="7941" width="13.7109375" customWidth="1"/>
    <col min="7942" max="7942" width="14.28515625" bestFit="1" customWidth="1"/>
    <col min="7943" max="7943" width="16.5703125" bestFit="1" customWidth="1"/>
    <col min="8193" max="8193" width="2.7109375" bestFit="1" customWidth="1"/>
    <col min="8194" max="8194" width="10.28515625" customWidth="1"/>
    <col min="8195" max="8195" width="14.42578125" customWidth="1"/>
    <col min="8196" max="8196" width="15.7109375" customWidth="1"/>
    <col min="8197" max="8197" width="13.7109375" customWidth="1"/>
    <col min="8198" max="8198" width="14.28515625" bestFit="1" customWidth="1"/>
    <col min="8199" max="8199" width="16.5703125" bestFit="1" customWidth="1"/>
    <col min="8449" max="8449" width="2.7109375" bestFit="1" customWidth="1"/>
    <col min="8450" max="8450" width="10.28515625" customWidth="1"/>
    <col min="8451" max="8451" width="14.42578125" customWidth="1"/>
    <col min="8452" max="8452" width="15.7109375" customWidth="1"/>
    <col min="8453" max="8453" width="13.7109375" customWidth="1"/>
    <col min="8454" max="8454" width="14.28515625" bestFit="1" customWidth="1"/>
    <col min="8455" max="8455" width="16.5703125" bestFit="1" customWidth="1"/>
    <col min="8705" max="8705" width="2.7109375" bestFit="1" customWidth="1"/>
    <col min="8706" max="8706" width="10.28515625" customWidth="1"/>
    <col min="8707" max="8707" width="14.42578125" customWidth="1"/>
    <col min="8708" max="8708" width="15.7109375" customWidth="1"/>
    <col min="8709" max="8709" width="13.7109375" customWidth="1"/>
    <col min="8710" max="8710" width="14.28515625" bestFit="1" customWidth="1"/>
    <col min="8711" max="8711" width="16.5703125" bestFit="1" customWidth="1"/>
    <col min="8961" max="8961" width="2.7109375" bestFit="1" customWidth="1"/>
    <col min="8962" max="8962" width="10.28515625" customWidth="1"/>
    <col min="8963" max="8963" width="14.42578125" customWidth="1"/>
    <col min="8964" max="8964" width="15.7109375" customWidth="1"/>
    <col min="8965" max="8965" width="13.7109375" customWidth="1"/>
    <col min="8966" max="8966" width="14.28515625" bestFit="1" customWidth="1"/>
    <col min="8967" max="8967" width="16.5703125" bestFit="1" customWidth="1"/>
    <col min="9217" max="9217" width="2.7109375" bestFit="1" customWidth="1"/>
    <col min="9218" max="9218" width="10.28515625" customWidth="1"/>
    <col min="9219" max="9219" width="14.42578125" customWidth="1"/>
    <col min="9220" max="9220" width="15.7109375" customWidth="1"/>
    <col min="9221" max="9221" width="13.7109375" customWidth="1"/>
    <col min="9222" max="9222" width="14.28515625" bestFit="1" customWidth="1"/>
    <col min="9223" max="9223" width="16.5703125" bestFit="1" customWidth="1"/>
    <col min="9473" max="9473" width="2.7109375" bestFit="1" customWidth="1"/>
    <col min="9474" max="9474" width="10.28515625" customWidth="1"/>
    <col min="9475" max="9475" width="14.42578125" customWidth="1"/>
    <col min="9476" max="9476" width="15.7109375" customWidth="1"/>
    <col min="9477" max="9477" width="13.7109375" customWidth="1"/>
    <col min="9478" max="9478" width="14.28515625" bestFit="1" customWidth="1"/>
    <col min="9479" max="9479" width="16.5703125" bestFit="1" customWidth="1"/>
    <col min="9729" max="9729" width="2.7109375" bestFit="1" customWidth="1"/>
    <col min="9730" max="9730" width="10.28515625" customWidth="1"/>
    <col min="9731" max="9731" width="14.42578125" customWidth="1"/>
    <col min="9732" max="9732" width="15.7109375" customWidth="1"/>
    <col min="9733" max="9733" width="13.7109375" customWidth="1"/>
    <col min="9734" max="9734" width="14.28515625" bestFit="1" customWidth="1"/>
    <col min="9735" max="9735" width="16.5703125" bestFit="1" customWidth="1"/>
    <col min="9985" max="9985" width="2.7109375" bestFit="1" customWidth="1"/>
    <col min="9986" max="9986" width="10.28515625" customWidth="1"/>
    <col min="9987" max="9987" width="14.42578125" customWidth="1"/>
    <col min="9988" max="9988" width="15.7109375" customWidth="1"/>
    <col min="9989" max="9989" width="13.7109375" customWidth="1"/>
    <col min="9990" max="9990" width="14.28515625" bestFit="1" customWidth="1"/>
    <col min="9991" max="9991" width="16.5703125" bestFit="1" customWidth="1"/>
    <col min="10241" max="10241" width="2.7109375" bestFit="1" customWidth="1"/>
    <col min="10242" max="10242" width="10.28515625" customWidth="1"/>
    <col min="10243" max="10243" width="14.42578125" customWidth="1"/>
    <col min="10244" max="10244" width="15.7109375" customWidth="1"/>
    <col min="10245" max="10245" width="13.7109375" customWidth="1"/>
    <col min="10246" max="10246" width="14.28515625" bestFit="1" customWidth="1"/>
    <col min="10247" max="10247" width="16.5703125" bestFit="1" customWidth="1"/>
    <col min="10497" max="10497" width="2.7109375" bestFit="1" customWidth="1"/>
    <col min="10498" max="10498" width="10.28515625" customWidth="1"/>
    <col min="10499" max="10499" width="14.42578125" customWidth="1"/>
    <col min="10500" max="10500" width="15.7109375" customWidth="1"/>
    <col min="10501" max="10501" width="13.7109375" customWidth="1"/>
    <col min="10502" max="10502" width="14.28515625" bestFit="1" customWidth="1"/>
    <col min="10503" max="10503" width="16.5703125" bestFit="1" customWidth="1"/>
    <col min="10753" max="10753" width="2.7109375" bestFit="1" customWidth="1"/>
    <col min="10754" max="10754" width="10.28515625" customWidth="1"/>
    <col min="10755" max="10755" width="14.42578125" customWidth="1"/>
    <col min="10756" max="10756" width="15.7109375" customWidth="1"/>
    <col min="10757" max="10757" width="13.7109375" customWidth="1"/>
    <col min="10758" max="10758" width="14.28515625" bestFit="1" customWidth="1"/>
    <col min="10759" max="10759" width="16.5703125" bestFit="1" customWidth="1"/>
    <col min="11009" max="11009" width="2.7109375" bestFit="1" customWidth="1"/>
    <col min="11010" max="11010" width="10.28515625" customWidth="1"/>
    <col min="11011" max="11011" width="14.42578125" customWidth="1"/>
    <col min="11012" max="11012" width="15.7109375" customWidth="1"/>
    <col min="11013" max="11013" width="13.7109375" customWidth="1"/>
    <col min="11014" max="11014" width="14.28515625" bestFit="1" customWidth="1"/>
    <col min="11015" max="11015" width="16.5703125" bestFit="1" customWidth="1"/>
    <col min="11265" max="11265" width="2.7109375" bestFit="1" customWidth="1"/>
    <col min="11266" max="11266" width="10.28515625" customWidth="1"/>
    <col min="11267" max="11267" width="14.42578125" customWidth="1"/>
    <col min="11268" max="11268" width="15.7109375" customWidth="1"/>
    <col min="11269" max="11269" width="13.7109375" customWidth="1"/>
    <col min="11270" max="11270" width="14.28515625" bestFit="1" customWidth="1"/>
    <col min="11271" max="11271" width="16.5703125" bestFit="1" customWidth="1"/>
    <col min="11521" max="11521" width="2.7109375" bestFit="1" customWidth="1"/>
    <col min="11522" max="11522" width="10.28515625" customWidth="1"/>
    <col min="11523" max="11523" width="14.42578125" customWidth="1"/>
    <col min="11524" max="11524" width="15.7109375" customWidth="1"/>
    <col min="11525" max="11525" width="13.7109375" customWidth="1"/>
    <col min="11526" max="11526" width="14.28515625" bestFit="1" customWidth="1"/>
    <col min="11527" max="11527" width="16.5703125" bestFit="1" customWidth="1"/>
    <col min="11777" max="11777" width="2.7109375" bestFit="1" customWidth="1"/>
    <col min="11778" max="11778" width="10.28515625" customWidth="1"/>
    <col min="11779" max="11779" width="14.42578125" customWidth="1"/>
    <col min="11780" max="11780" width="15.7109375" customWidth="1"/>
    <col min="11781" max="11781" width="13.7109375" customWidth="1"/>
    <col min="11782" max="11782" width="14.28515625" bestFit="1" customWidth="1"/>
    <col min="11783" max="11783" width="16.5703125" bestFit="1" customWidth="1"/>
    <col min="12033" max="12033" width="2.7109375" bestFit="1" customWidth="1"/>
    <col min="12034" max="12034" width="10.28515625" customWidth="1"/>
    <col min="12035" max="12035" width="14.42578125" customWidth="1"/>
    <col min="12036" max="12036" width="15.7109375" customWidth="1"/>
    <col min="12037" max="12037" width="13.7109375" customWidth="1"/>
    <col min="12038" max="12038" width="14.28515625" bestFit="1" customWidth="1"/>
    <col min="12039" max="12039" width="16.5703125" bestFit="1" customWidth="1"/>
    <col min="12289" max="12289" width="2.7109375" bestFit="1" customWidth="1"/>
    <col min="12290" max="12290" width="10.28515625" customWidth="1"/>
    <col min="12291" max="12291" width="14.42578125" customWidth="1"/>
    <col min="12292" max="12292" width="15.7109375" customWidth="1"/>
    <col min="12293" max="12293" width="13.7109375" customWidth="1"/>
    <col min="12294" max="12294" width="14.28515625" bestFit="1" customWidth="1"/>
    <col min="12295" max="12295" width="16.5703125" bestFit="1" customWidth="1"/>
    <col min="12545" max="12545" width="2.7109375" bestFit="1" customWidth="1"/>
    <col min="12546" max="12546" width="10.28515625" customWidth="1"/>
    <col min="12547" max="12547" width="14.42578125" customWidth="1"/>
    <col min="12548" max="12548" width="15.7109375" customWidth="1"/>
    <col min="12549" max="12549" width="13.7109375" customWidth="1"/>
    <col min="12550" max="12550" width="14.28515625" bestFit="1" customWidth="1"/>
    <col min="12551" max="12551" width="16.5703125" bestFit="1" customWidth="1"/>
    <col min="12801" max="12801" width="2.7109375" bestFit="1" customWidth="1"/>
    <col min="12802" max="12802" width="10.28515625" customWidth="1"/>
    <col min="12803" max="12803" width="14.42578125" customWidth="1"/>
    <col min="12804" max="12804" width="15.7109375" customWidth="1"/>
    <col min="12805" max="12805" width="13.7109375" customWidth="1"/>
    <col min="12806" max="12806" width="14.28515625" bestFit="1" customWidth="1"/>
    <col min="12807" max="12807" width="16.5703125" bestFit="1" customWidth="1"/>
    <col min="13057" max="13057" width="2.7109375" bestFit="1" customWidth="1"/>
    <col min="13058" max="13058" width="10.28515625" customWidth="1"/>
    <col min="13059" max="13059" width="14.42578125" customWidth="1"/>
    <col min="13060" max="13060" width="15.7109375" customWidth="1"/>
    <col min="13061" max="13061" width="13.7109375" customWidth="1"/>
    <col min="13062" max="13062" width="14.28515625" bestFit="1" customWidth="1"/>
    <col min="13063" max="13063" width="16.5703125" bestFit="1" customWidth="1"/>
    <col min="13313" max="13313" width="2.7109375" bestFit="1" customWidth="1"/>
    <col min="13314" max="13314" width="10.28515625" customWidth="1"/>
    <col min="13315" max="13315" width="14.42578125" customWidth="1"/>
    <col min="13316" max="13316" width="15.7109375" customWidth="1"/>
    <col min="13317" max="13317" width="13.7109375" customWidth="1"/>
    <col min="13318" max="13318" width="14.28515625" bestFit="1" customWidth="1"/>
    <col min="13319" max="13319" width="16.5703125" bestFit="1" customWidth="1"/>
    <col min="13569" max="13569" width="2.7109375" bestFit="1" customWidth="1"/>
    <col min="13570" max="13570" width="10.28515625" customWidth="1"/>
    <col min="13571" max="13571" width="14.42578125" customWidth="1"/>
    <col min="13572" max="13572" width="15.7109375" customWidth="1"/>
    <col min="13573" max="13573" width="13.7109375" customWidth="1"/>
    <col min="13574" max="13574" width="14.28515625" bestFit="1" customWidth="1"/>
    <col min="13575" max="13575" width="16.5703125" bestFit="1" customWidth="1"/>
    <col min="13825" max="13825" width="2.7109375" bestFit="1" customWidth="1"/>
    <col min="13826" max="13826" width="10.28515625" customWidth="1"/>
    <col min="13827" max="13827" width="14.42578125" customWidth="1"/>
    <col min="13828" max="13828" width="15.7109375" customWidth="1"/>
    <col min="13829" max="13829" width="13.7109375" customWidth="1"/>
    <col min="13830" max="13830" width="14.28515625" bestFit="1" customWidth="1"/>
    <col min="13831" max="13831" width="16.5703125" bestFit="1" customWidth="1"/>
    <col min="14081" max="14081" width="2.7109375" bestFit="1" customWidth="1"/>
    <col min="14082" max="14082" width="10.28515625" customWidth="1"/>
    <col min="14083" max="14083" width="14.42578125" customWidth="1"/>
    <col min="14084" max="14084" width="15.7109375" customWidth="1"/>
    <col min="14085" max="14085" width="13.7109375" customWidth="1"/>
    <col min="14086" max="14086" width="14.28515625" bestFit="1" customWidth="1"/>
    <col min="14087" max="14087" width="16.5703125" bestFit="1" customWidth="1"/>
    <col min="14337" max="14337" width="2.7109375" bestFit="1" customWidth="1"/>
    <col min="14338" max="14338" width="10.28515625" customWidth="1"/>
    <col min="14339" max="14339" width="14.42578125" customWidth="1"/>
    <col min="14340" max="14340" width="15.7109375" customWidth="1"/>
    <col min="14341" max="14341" width="13.7109375" customWidth="1"/>
    <col min="14342" max="14342" width="14.28515625" bestFit="1" customWidth="1"/>
    <col min="14343" max="14343" width="16.5703125" bestFit="1" customWidth="1"/>
    <col min="14593" max="14593" width="2.7109375" bestFit="1" customWidth="1"/>
    <col min="14594" max="14594" width="10.28515625" customWidth="1"/>
    <col min="14595" max="14595" width="14.42578125" customWidth="1"/>
    <col min="14596" max="14596" width="15.7109375" customWidth="1"/>
    <col min="14597" max="14597" width="13.7109375" customWidth="1"/>
    <col min="14598" max="14598" width="14.28515625" bestFit="1" customWidth="1"/>
    <col min="14599" max="14599" width="16.5703125" bestFit="1" customWidth="1"/>
    <col min="14849" max="14849" width="2.7109375" bestFit="1" customWidth="1"/>
    <col min="14850" max="14850" width="10.28515625" customWidth="1"/>
    <col min="14851" max="14851" width="14.42578125" customWidth="1"/>
    <col min="14852" max="14852" width="15.7109375" customWidth="1"/>
    <col min="14853" max="14853" width="13.7109375" customWidth="1"/>
    <col min="14854" max="14854" width="14.28515625" bestFit="1" customWidth="1"/>
    <col min="14855" max="14855" width="16.5703125" bestFit="1" customWidth="1"/>
    <col min="15105" max="15105" width="2.7109375" bestFit="1" customWidth="1"/>
    <col min="15106" max="15106" width="10.28515625" customWidth="1"/>
    <col min="15107" max="15107" width="14.42578125" customWidth="1"/>
    <col min="15108" max="15108" width="15.7109375" customWidth="1"/>
    <col min="15109" max="15109" width="13.7109375" customWidth="1"/>
    <col min="15110" max="15110" width="14.28515625" bestFit="1" customWidth="1"/>
    <col min="15111" max="15111" width="16.5703125" bestFit="1" customWidth="1"/>
    <col min="15361" max="15361" width="2.7109375" bestFit="1" customWidth="1"/>
    <col min="15362" max="15362" width="10.28515625" customWidth="1"/>
    <col min="15363" max="15363" width="14.42578125" customWidth="1"/>
    <col min="15364" max="15364" width="15.7109375" customWidth="1"/>
    <col min="15365" max="15365" width="13.7109375" customWidth="1"/>
    <col min="15366" max="15366" width="14.28515625" bestFit="1" customWidth="1"/>
    <col min="15367" max="15367" width="16.5703125" bestFit="1" customWidth="1"/>
    <col min="15617" max="15617" width="2.7109375" bestFit="1" customWidth="1"/>
    <col min="15618" max="15618" width="10.28515625" customWidth="1"/>
    <col min="15619" max="15619" width="14.42578125" customWidth="1"/>
    <col min="15620" max="15620" width="15.7109375" customWidth="1"/>
    <col min="15621" max="15621" width="13.7109375" customWidth="1"/>
    <col min="15622" max="15622" width="14.28515625" bestFit="1" customWidth="1"/>
    <col min="15623" max="15623" width="16.5703125" bestFit="1" customWidth="1"/>
    <col min="15873" max="15873" width="2.7109375" bestFit="1" customWidth="1"/>
    <col min="15874" max="15874" width="10.28515625" customWidth="1"/>
    <col min="15875" max="15875" width="14.42578125" customWidth="1"/>
    <col min="15876" max="15876" width="15.7109375" customWidth="1"/>
    <col min="15877" max="15877" width="13.7109375" customWidth="1"/>
    <col min="15878" max="15878" width="14.28515625" bestFit="1" customWidth="1"/>
    <col min="15879" max="15879" width="16.5703125" bestFit="1" customWidth="1"/>
    <col min="16129" max="16129" width="2.7109375" bestFit="1" customWidth="1"/>
    <col min="16130" max="16130" width="10.28515625" customWidth="1"/>
    <col min="16131" max="16131" width="14.42578125" customWidth="1"/>
    <col min="16132" max="16132" width="15.7109375" customWidth="1"/>
    <col min="16133" max="16133" width="13.7109375" customWidth="1"/>
    <col min="16134" max="16134" width="14.28515625" bestFit="1" customWidth="1"/>
    <col min="16135" max="16135" width="16.5703125" bestFit="1" customWidth="1"/>
  </cols>
  <sheetData>
    <row r="1" spans="1:6" ht="12" customHeight="1" x14ac:dyDescent="0.25"/>
    <row r="2" spans="1:6" ht="15.75" customHeight="1" x14ac:dyDescent="0.25">
      <c r="A2" s="11"/>
      <c r="B2" s="223" t="s">
        <v>203</v>
      </c>
      <c r="C2" s="223"/>
      <c r="D2" s="223"/>
      <c r="E2" s="223"/>
      <c r="F2" s="223"/>
    </row>
    <row r="3" spans="1:6" x14ac:dyDescent="0.25">
      <c r="B3" s="225" t="s">
        <v>204</v>
      </c>
      <c r="C3" s="225" t="s">
        <v>205</v>
      </c>
      <c r="D3" s="225" t="s">
        <v>206</v>
      </c>
      <c r="E3" s="226" t="s">
        <v>207</v>
      </c>
      <c r="F3" s="85" t="s">
        <v>208</v>
      </c>
    </row>
    <row r="4" spans="1:6" x14ac:dyDescent="0.25">
      <c r="B4" s="225"/>
      <c r="C4" s="225"/>
      <c r="D4" s="225"/>
      <c r="E4" s="226"/>
      <c r="F4" s="159">
        <v>100000</v>
      </c>
    </row>
    <row r="5" spans="1:6" x14ac:dyDescent="0.25">
      <c r="B5" s="88">
        <v>40238</v>
      </c>
      <c r="C5" s="29" t="s">
        <v>209</v>
      </c>
      <c r="D5" s="87">
        <v>10000</v>
      </c>
      <c r="E5" s="29" t="s">
        <v>83</v>
      </c>
      <c r="F5" s="89">
        <f>IF(E5="D",F$4-D5,F$4+D5)</f>
        <v>90000</v>
      </c>
    </row>
    <row r="6" spans="1:6" x14ac:dyDescent="0.25">
      <c r="B6" s="88">
        <v>40243</v>
      </c>
      <c r="C6" s="29" t="s">
        <v>210</v>
      </c>
      <c r="D6" s="87">
        <v>25000</v>
      </c>
      <c r="E6" s="29" t="s">
        <v>84</v>
      </c>
      <c r="F6" s="89">
        <f t="shared" ref="F6:F14" si="0">IF(E6="D",F$4-D6,F$4+D6)</f>
        <v>125000</v>
      </c>
    </row>
    <row r="7" spans="1:6" x14ac:dyDescent="0.25">
      <c r="B7" s="88">
        <v>40248</v>
      </c>
      <c r="C7" s="29" t="s">
        <v>211</v>
      </c>
      <c r="D7" s="87">
        <v>12500</v>
      </c>
      <c r="E7" s="29" t="s">
        <v>83</v>
      </c>
      <c r="F7" s="89">
        <f t="shared" si="0"/>
        <v>87500</v>
      </c>
    </row>
    <row r="8" spans="1:6" x14ac:dyDescent="0.25">
      <c r="B8" s="88">
        <v>40253</v>
      </c>
      <c r="C8" s="29" t="s">
        <v>212</v>
      </c>
      <c r="D8" s="87">
        <v>20000</v>
      </c>
      <c r="E8" s="29" t="s">
        <v>83</v>
      </c>
      <c r="F8" s="89">
        <f t="shared" si="0"/>
        <v>80000</v>
      </c>
    </row>
    <row r="9" spans="1:6" x14ac:dyDescent="0.25">
      <c r="B9" s="88">
        <v>40258</v>
      </c>
      <c r="C9" s="29" t="s">
        <v>213</v>
      </c>
      <c r="D9" s="87">
        <v>250000</v>
      </c>
      <c r="E9" s="29" t="s">
        <v>84</v>
      </c>
      <c r="F9" s="89">
        <f t="shared" si="0"/>
        <v>350000</v>
      </c>
    </row>
    <row r="10" spans="1:6" x14ac:dyDescent="0.25">
      <c r="B10" s="88">
        <v>40263</v>
      </c>
      <c r="C10" s="29" t="s">
        <v>211</v>
      </c>
      <c r="D10" s="87">
        <v>10000</v>
      </c>
      <c r="E10" s="29" t="s">
        <v>83</v>
      </c>
      <c r="F10" s="89">
        <f t="shared" si="0"/>
        <v>90000</v>
      </c>
    </row>
    <row r="11" spans="1:6" x14ac:dyDescent="0.25">
      <c r="B11" s="88">
        <v>40268</v>
      </c>
      <c r="C11" s="29" t="s">
        <v>210</v>
      </c>
      <c r="D11" s="87">
        <v>100000</v>
      </c>
      <c r="E11" s="29" t="s">
        <v>84</v>
      </c>
      <c r="F11" s="89">
        <f t="shared" si="0"/>
        <v>200000</v>
      </c>
    </row>
    <row r="12" spans="1:6" x14ac:dyDescent="0.25">
      <c r="B12" s="88">
        <v>40273</v>
      </c>
      <c r="C12" s="29" t="s">
        <v>214</v>
      </c>
      <c r="D12" s="87">
        <v>2000</v>
      </c>
      <c r="E12" s="29" t="s">
        <v>83</v>
      </c>
      <c r="F12" s="89">
        <f t="shared" si="0"/>
        <v>98000</v>
      </c>
    </row>
    <row r="13" spans="1:6" x14ac:dyDescent="0.25">
      <c r="B13" s="88">
        <v>40278</v>
      </c>
      <c r="C13" s="29" t="s">
        <v>215</v>
      </c>
      <c r="D13" s="87">
        <v>75000</v>
      </c>
      <c r="E13" s="29" t="s">
        <v>83</v>
      </c>
      <c r="F13" s="89">
        <f t="shared" si="0"/>
        <v>25000</v>
      </c>
    </row>
    <row r="14" spans="1:6" x14ac:dyDescent="0.25">
      <c r="B14" s="88">
        <v>40283</v>
      </c>
      <c r="C14" s="29" t="s">
        <v>210</v>
      </c>
      <c r="D14" s="87">
        <v>5000</v>
      </c>
      <c r="E14" s="29" t="s">
        <v>84</v>
      </c>
      <c r="F14" s="89">
        <f t="shared" si="0"/>
        <v>105000</v>
      </c>
    </row>
    <row r="16" spans="1:6" ht="41.25" customHeight="1" x14ac:dyDescent="0.25">
      <c r="B16" s="224" t="s">
        <v>338</v>
      </c>
      <c r="C16" s="224"/>
      <c r="D16" s="224"/>
      <c r="E16" s="224"/>
      <c r="F16" s="224"/>
    </row>
    <row r="19" spans="1:1" x14ac:dyDescent="0.25">
      <c r="A19" s="11"/>
    </row>
    <row r="33" spans="1:1" x14ac:dyDescent="0.25">
      <c r="A33" s="11"/>
    </row>
  </sheetData>
  <mergeCells count="6">
    <mergeCell ref="B2:F2"/>
    <mergeCell ref="B16:F16"/>
    <mergeCell ref="B3:B4"/>
    <mergeCell ref="C3:C4"/>
    <mergeCell ref="D3:D4"/>
    <mergeCell ref="E3:E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G14"/>
  <sheetViews>
    <sheetView showGridLines="0" zoomScaleNormal="100" workbookViewId="0">
      <selection activeCell="G4" sqref="G4"/>
    </sheetView>
  </sheetViews>
  <sheetFormatPr defaultRowHeight="15" x14ac:dyDescent="0.25"/>
  <cols>
    <col min="1" max="1" width="2.7109375" bestFit="1" customWidth="1"/>
    <col min="2" max="4" width="15.7109375" customWidth="1"/>
    <col min="5" max="5" width="20.7109375" customWidth="1"/>
    <col min="6" max="6" width="15.7109375" customWidth="1"/>
    <col min="7" max="7" width="18.7109375" customWidth="1"/>
    <col min="257" max="257" width="2.7109375" bestFit="1" customWidth="1"/>
    <col min="258" max="258" width="10.28515625" customWidth="1"/>
    <col min="259" max="259" width="14.42578125" customWidth="1"/>
    <col min="260" max="260" width="15.7109375" customWidth="1"/>
    <col min="261" max="261" width="13.7109375" customWidth="1"/>
    <col min="262" max="262" width="14.28515625" bestFit="1" customWidth="1"/>
    <col min="263" max="263" width="16.5703125" bestFit="1" customWidth="1"/>
    <col min="513" max="513" width="2.7109375" bestFit="1" customWidth="1"/>
    <col min="514" max="514" width="10.28515625" customWidth="1"/>
    <col min="515" max="515" width="14.42578125" customWidth="1"/>
    <col min="516" max="516" width="15.7109375" customWidth="1"/>
    <col min="517" max="517" width="13.7109375" customWidth="1"/>
    <col min="518" max="518" width="14.28515625" bestFit="1" customWidth="1"/>
    <col min="519" max="519" width="16.5703125" bestFit="1" customWidth="1"/>
    <col min="769" max="769" width="2.7109375" bestFit="1" customWidth="1"/>
    <col min="770" max="770" width="10.28515625" customWidth="1"/>
    <col min="771" max="771" width="14.42578125" customWidth="1"/>
    <col min="772" max="772" width="15.7109375" customWidth="1"/>
    <col min="773" max="773" width="13.7109375" customWidth="1"/>
    <col min="774" max="774" width="14.28515625" bestFit="1" customWidth="1"/>
    <col min="775" max="775" width="16.5703125" bestFit="1" customWidth="1"/>
    <col min="1025" max="1025" width="2.7109375" bestFit="1" customWidth="1"/>
    <col min="1026" max="1026" width="10.28515625" customWidth="1"/>
    <col min="1027" max="1027" width="14.42578125" customWidth="1"/>
    <col min="1028" max="1028" width="15.7109375" customWidth="1"/>
    <col min="1029" max="1029" width="13.7109375" customWidth="1"/>
    <col min="1030" max="1030" width="14.28515625" bestFit="1" customWidth="1"/>
    <col min="1031" max="1031" width="16.5703125" bestFit="1" customWidth="1"/>
    <col min="1281" max="1281" width="2.7109375" bestFit="1" customWidth="1"/>
    <col min="1282" max="1282" width="10.28515625" customWidth="1"/>
    <col min="1283" max="1283" width="14.42578125" customWidth="1"/>
    <col min="1284" max="1284" width="15.7109375" customWidth="1"/>
    <col min="1285" max="1285" width="13.7109375" customWidth="1"/>
    <col min="1286" max="1286" width="14.28515625" bestFit="1" customWidth="1"/>
    <col min="1287" max="1287" width="16.5703125" bestFit="1" customWidth="1"/>
    <col min="1537" max="1537" width="2.7109375" bestFit="1" customWidth="1"/>
    <col min="1538" max="1538" width="10.28515625" customWidth="1"/>
    <col min="1539" max="1539" width="14.42578125" customWidth="1"/>
    <col min="1540" max="1540" width="15.7109375" customWidth="1"/>
    <col min="1541" max="1541" width="13.7109375" customWidth="1"/>
    <col min="1542" max="1542" width="14.28515625" bestFit="1" customWidth="1"/>
    <col min="1543" max="1543" width="16.5703125" bestFit="1" customWidth="1"/>
    <col min="1793" max="1793" width="2.7109375" bestFit="1" customWidth="1"/>
    <col min="1794" max="1794" width="10.28515625" customWidth="1"/>
    <col min="1795" max="1795" width="14.42578125" customWidth="1"/>
    <col min="1796" max="1796" width="15.7109375" customWidth="1"/>
    <col min="1797" max="1797" width="13.7109375" customWidth="1"/>
    <col min="1798" max="1798" width="14.28515625" bestFit="1" customWidth="1"/>
    <col min="1799" max="1799" width="16.5703125" bestFit="1" customWidth="1"/>
    <col min="2049" max="2049" width="2.7109375" bestFit="1" customWidth="1"/>
    <col min="2050" max="2050" width="10.28515625" customWidth="1"/>
    <col min="2051" max="2051" width="14.42578125" customWidth="1"/>
    <col min="2052" max="2052" width="15.7109375" customWidth="1"/>
    <col min="2053" max="2053" width="13.7109375" customWidth="1"/>
    <col min="2054" max="2054" width="14.28515625" bestFit="1" customWidth="1"/>
    <col min="2055" max="2055" width="16.5703125" bestFit="1" customWidth="1"/>
    <col min="2305" max="2305" width="2.7109375" bestFit="1" customWidth="1"/>
    <col min="2306" max="2306" width="10.28515625" customWidth="1"/>
    <col min="2307" max="2307" width="14.42578125" customWidth="1"/>
    <col min="2308" max="2308" width="15.7109375" customWidth="1"/>
    <col min="2309" max="2309" width="13.7109375" customWidth="1"/>
    <col min="2310" max="2310" width="14.28515625" bestFit="1" customWidth="1"/>
    <col min="2311" max="2311" width="16.5703125" bestFit="1" customWidth="1"/>
    <col min="2561" max="2561" width="2.7109375" bestFit="1" customWidth="1"/>
    <col min="2562" max="2562" width="10.28515625" customWidth="1"/>
    <col min="2563" max="2563" width="14.42578125" customWidth="1"/>
    <col min="2564" max="2564" width="15.7109375" customWidth="1"/>
    <col min="2565" max="2565" width="13.7109375" customWidth="1"/>
    <col min="2566" max="2566" width="14.28515625" bestFit="1" customWidth="1"/>
    <col min="2567" max="2567" width="16.5703125" bestFit="1" customWidth="1"/>
    <col min="2817" max="2817" width="2.7109375" bestFit="1" customWidth="1"/>
    <col min="2818" max="2818" width="10.28515625" customWidth="1"/>
    <col min="2819" max="2819" width="14.42578125" customWidth="1"/>
    <col min="2820" max="2820" width="15.7109375" customWidth="1"/>
    <col min="2821" max="2821" width="13.7109375" customWidth="1"/>
    <col min="2822" max="2822" width="14.28515625" bestFit="1" customWidth="1"/>
    <col min="2823" max="2823" width="16.5703125" bestFit="1" customWidth="1"/>
    <col min="3073" max="3073" width="2.7109375" bestFit="1" customWidth="1"/>
    <col min="3074" max="3074" width="10.28515625" customWidth="1"/>
    <col min="3075" max="3075" width="14.42578125" customWidth="1"/>
    <col min="3076" max="3076" width="15.7109375" customWidth="1"/>
    <col min="3077" max="3077" width="13.7109375" customWidth="1"/>
    <col min="3078" max="3078" width="14.28515625" bestFit="1" customWidth="1"/>
    <col min="3079" max="3079" width="16.5703125" bestFit="1" customWidth="1"/>
    <col min="3329" max="3329" width="2.7109375" bestFit="1" customWidth="1"/>
    <col min="3330" max="3330" width="10.28515625" customWidth="1"/>
    <col min="3331" max="3331" width="14.42578125" customWidth="1"/>
    <col min="3332" max="3332" width="15.7109375" customWidth="1"/>
    <col min="3333" max="3333" width="13.7109375" customWidth="1"/>
    <col min="3334" max="3334" width="14.28515625" bestFit="1" customWidth="1"/>
    <col min="3335" max="3335" width="16.5703125" bestFit="1" customWidth="1"/>
    <col min="3585" max="3585" width="2.7109375" bestFit="1" customWidth="1"/>
    <col min="3586" max="3586" width="10.28515625" customWidth="1"/>
    <col min="3587" max="3587" width="14.42578125" customWidth="1"/>
    <col min="3588" max="3588" width="15.7109375" customWidth="1"/>
    <col min="3589" max="3589" width="13.7109375" customWidth="1"/>
    <col min="3590" max="3590" width="14.28515625" bestFit="1" customWidth="1"/>
    <col min="3591" max="3591" width="16.5703125" bestFit="1" customWidth="1"/>
    <col min="3841" max="3841" width="2.7109375" bestFit="1" customWidth="1"/>
    <col min="3842" max="3842" width="10.28515625" customWidth="1"/>
    <col min="3843" max="3843" width="14.42578125" customWidth="1"/>
    <col min="3844" max="3844" width="15.7109375" customWidth="1"/>
    <col min="3845" max="3845" width="13.7109375" customWidth="1"/>
    <col min="3846" max="3846" width="14.28515625" bestFit="1" customWidth="1"/>
    <col min="3847" max="3847" width="16.5703125" bestFit="1" customWidth="1"/>
    <col min="4097" max="4097" width="2.7109375" bestFit="1" customWidth="1"/>
    <col min="4098" max="4098" width="10.28515625" customWidth="1"/>
    <col min="4099" max="4099" width="14.42578125" customWidth="1"/>
    <col min="4100" max="4100" width="15.7109375" customWidth="1"/>
    <col min="4101" max="4101" width="13.7109375" customWidth="1"/>
    <col min="4102" max="4102" width="14.28515625" bestFit="1" customWidth="1"/>
    <col min="4103" max="4103" width="16.5703125" bestFit="1" customWidth="1"/>
    <col min="4353" max="4353" width="2.7109375" bestFit="1" customWidth="1"/>
    <col min="4354" max="4354" width="10.28515625" customWidth="1"/>
    <col min="4355" max="4355" width="14.42578125" customWidth="1"/>
    <col min="4356" max="4356" width="15.7109375" customWidth="1"/>
    <col min="4357" max="4357" width="13.7109375" customWidth="1"/>
    <col min="4358" max="4358" width="14.28515625" bestFit="1" customWidth="1"/>
    <col min="4359" max="4359" width="16.5703125" bestFit="1" customWidth="1"/>
    <col min="4609" max="4609" width="2.7109375" bestFit="1" customWidth="1"/>
    <col min="4610" max="4610" width="10.28515625" customWidth="1"/>
    <col min="4611" max="4611" width="14.42578125" customWidth="1"/>
    <col min="4612" max="4612" width="15.7109375" customWidth="1"/>
    <col min="4613" max="4613" width="13.7109375" customWidth="1"/>
    <col min="4614" max="4614" width="14.28515625" bestFit="1" customWidth="1"/>
    <col min="4615" max="4615" width="16.5703125" bestFit="1" customWidth="1"/>
    <col min="4865" max="4865" width="2.7109375" bestFit="1" customWidth="1"/>
    <col min="4866" max="4866" width="10.28515625" customWidth="1"/>
    <col min="4867" max="4867" width="14.42578125" customWidth="1"/>
    <col min="4868" max="4868" width="15.7109375" customWidth="1"/>
    <col min="4869" max="4869" width="13.7109375" customWidth="1"/>
    <col min="4870" max="4870" width="14.28515625" bestFit="1" customWidth="1"/>
    <col min="4871" max="4871" width="16.5703125" bestFit="1" customWidth="1"/>
    <col min="5121" max="5121" width="2.7109375" bestFit="1" customWidth="1"/>
    <col min="5122" max="5122" width="10.28515625" customWidth="1"/>
    <col min="5123" max="5123" width="14.42578125" customWidth="1"/>
    <col min="5124" max="5124" width="15.7109375" customWidth="1"/>
    <col min="5125" max="5125" width="13.7109375" customWidth="1"/>
    <col min="5126" max="5126" width="14.28515625" bestFit="1" customWidth="1"/>
    <col min="5127" max="5127" width="16.5703125" bestFit="1" customWidth="1"/>
    <col min="5377" max="5377" width="2.7109375" bestFit="1" customWidth="1"/>
    <col min="5378" max="5378" width="10.28515625" customWidth="1"/>
    <col min="5379" max="5379" width="14.42578125" customWidth="1"/>
    <col min="5380" max="5380" width="15.7109375" customWidth="1"/>
    <col min="5381" max="5381" width="13.7109375" customWidth="1"/>
    <col min="5382" max="5382" width="14.28515625" bestFit="1" customWidth="1"/>
    <col min="5383" max="5383" width="16.5703125" bestFit="1" customWidth="1"/>
    <col min="5633" max="5633" width="2.7109375" bestFit="1" customWidth="1"/>
    <col min="5634" max="5634" width="10.28515625" customWidth="1"/>
    <col min="5635" max="5635" width="14.42578125" customWidth="1"/>
    <col min="5636" max="5636" width="15.7109375" customWidth="1"/>
    <col min="5637" max="5637" width="13.7109375" customWidth="1"/>
    <col min="5638" max="5638" width="14.28515625" bestFit="1" customWidth="1"/>
    <col min="5639" max="5639" width="16.5703125" bestFit="1" customWidth="1"/>
    <col min="5889" max="5889" width="2.7109375" bestFit="1" customWidth="1"/>
    <col min="5890" max="5890" width="10.28515625" customWidth="1"/>
    <col min="5891" max="5891" width="14.42578125" customWidth="1"/>
    <col min="5892" max="5892" width="15.7109375" customWidth="1"/>
    <col min="5893" max="5893" width="13.7109375" customWidth="1"/>
    <col min="5894" max="5894" width="14.28515625" bestFit="1" customWidth="1"/>
    <col min="5895" max="5895" width="16.5703125" bestFit="1" customWidth="1"/>
    <col min="6145" max="6145" width="2.7109375" bestFit="1" customWidth="1"/>
    <col min="6146" max="6146" width="10.28515625" customWidth="1"/>
    <col min="6147" max="6147" width="14.42578125" customWidth="1"/>
    <col min="6148" max="6148" width="15.7109375" customWidth="1"/>
    <col min="6149" max="6149" width="13.7109375" customWidth="1"/>
    <col min="6150" max="6150" width="14.28515625" bestFit="1" customWidth="1"/>
    <col min="6151" max="6151" width="16.5703125" bestFit="1" customWidth="1"/>
    <col min="6401" max="6401" width="2.7109375" bestFit="1" customWidth="1"/>
    <col min="6402" max="6402" width="10.28515625" customWidth="1"/>
    <col min="6403" max="6403" width="14.42578125" customWidth="1"/>
    <col min="6404" max="6404" width="15.7109375" customWidth="1"/>
    <col min="6405" max="6405" width="13.7109375" customWidth="1"/>
    <col min="6406" max="6406" width="14.28515625" bestFit="1" customWidth="1"/>
    <col min="6407" max="6407" width="16.5703125" bestFit="1" customWidth="1"/>
    <col min="6657" max="6657" width="2.7109375" bestFit="1" customWidth="1"/>
    <col min="6658" max="6658" width="10.28515625" customWidth="1"/>
    <col min="6659" max="6659" width="14.42578125" customWidth="1"/>
    <col min="6660" max="6660" width="15.7109375" customWidth="1"/>
    <col min="6661" max="6661" width="13.7109375" customWidth="1"/>
    <col min="6662" max="6662" width="14.28515625" bestFit="1" customWidth="1"/>
    <col min="6663" max="6663" width="16.5703125" bestFit="1" customWidth="1"/>
    <col min="6913" max="6913" width="2.7109375" bestFit="1" customWidth="1"/>
    <col min="6914" max="6914" width="10.28515625" customWidth="1"/>
    <col min="6915" max="6915" width="14.42578125" customWidth="1"/>
    <col min="6916" max="6916" width="15.7109375" customWidth="1"/>
    <col min="6917" max="6917" width="13.7109375" customWidth="1"/>
    <col min="6918" max="6918" width="14.28515625" bestFit="1" customWidth="1"/>
    <col min="6919" max="6919" width="16.5703125" bestFit="1" customWidth="1"/>
    <col min="7169" max="7169" width="2.7109375" bestFit="1" customWidth="1"/>
    <col min="7170" max="7170" width="10.28515625" customWidth="1"/>
    <col min="7171" max="7171" width="14.42578125" customWidth="1"/>
    <col min="7172" max="7172" width="15.7109375" customWidth="1"/>
    <col min="7173" max="7173" width="13.7109375" customWidth="1"/>
    <col min="7174" max="7174" width="14.28515625" bestFit="1" customWidth="1"/>
    <col min="7175" max="7175" width="16.5703125" bestFit="1" customWidth="1"/>
    <col min="7425" max="7425" width="2.7109375" bestFit="1" customWidth="1"/>
    <col min="7426" max="7426" width="10.28515625" customWidth="1"/>
    <col min="7427" max="7427" width="14.42578125" customWidth="1"/>
    <col min="7428" max="7428" width="15.7109375" customWidth="1"/>
    <col min="7429" max="7429" width="13.7109375" customWidth="1"/>
    <col min="7430" max="7430" width="14.28515625" bestFit="1" customWidth="1"/>
    <col min="7431" max="7431" width="16.5703125" bestFit="1" customWidth="1"/>
    <col min="7681" max="7681" width="2.7109375" bestFit="1" customWidth="1"/>
    <col min="7682" max="7682" width="10.28515625" customWidth="1"/>
    <col min="7683" max="7683" width="14.42578125" customWidth="1"/>
    <col min="7684" max="7684" width="15.7109375" customWidth="1"/>
    <col min="7685" max="7685" width="13.7109375" customWidth="1"/>
    <col min="7686" max="7686" width="14.28515625" bestFit="1" customWidth="1"/>
    <col min="7687" max="7687" width="16.5703125" bestFit="1" customWidth="1"/>
    <col min="7937" max="7937" width="2.7109375" bestFit="1" customWidth="1"/>
    <col min="7938" max="7938" width="10.28515625" customWidth="1"/>
    <col min="7939" max="7939" width="14.42578125" customWidth="1"/>
    <col min="7940" max="7940" width="15.7109375" customWidth="1"/>
    <col min="7941" max="7941" width="13.7109375" customWidth="1"/>
    <col min="7942" max="7942" width="14.28515625" bestFit="1" customWidth="1"/>
    <col min="7943" max="7943" width="16.5703125" bestFit="1" customWidth="1"/>
    <col min="8193" max="8193" width="2.7109375" bestFit="1" customWidth="1"/>
    <col min="8194" max="8194" width="10.28515625" customWidth="1"/>
    <col min="8195" max="8195" width="14.42578125" customWidth="1"/>
    <col min="8196" max="8196" width="15.7109375" customWidth="1"/>
    <col min="8197" max="8197" width="13.7109375" customWidth="1"/>
    <col min="8198" max="8198" width="14.28515625" bestFit="1" customWidth="1"/>
    <col min="8199" max="8199" width="16.5703125" bestFit="1" customWidth="1"/>
    <col min="8449" max="8449" width="2.7109375" bestFit="1" customWidth="1"/>
    <col min="8450" max="8450" width="10.28515625" customWidth="1"/>
    <col min="8451" max="8451" width="14.42578125" customWidth="1"/>
    <col min="8452" max="8452" width="15.7109375" customWidth="1"/>
    <col min="8453" max="8453" width="13.7109375" customWidth="1"/>
    <col min="8454" max="8454" width="14.28515625" bestFit="1" customWidth="1"/>
    <col min="8455" max="8455" width="16.5703125" bestFit="1" customWidth="1"/>
    <col min="8705" max="8705" width="2.7109375" bestFit="1" customWidth="1"/>
    <col min="8706" max="8706" width="10.28515625" customWidth="1"/>
    <col min="8707" max="8707" width="14.42578125" customWidth="1"/>
    <col min="8708" max="8708" width="15.7109375" customWidth="1"/>
    <col min="8709" max="8709" width="13.7109375" customWidth="1"/>
    <col min="8710" max="8710" width="14.28515625" bestFit="1" customWidth="1"/>
    <col min="8711" max="8711" width="16.5703125" bestFit="1" customWidth="1"/>
    <col min="8961" max="8961" width="2.7109375" bestFit="1" customWidth="1"/>
    <col min="8962" max="8962" width="10.28515625" customWidth="1"/>
    <col min="8963" max="8963" width="14.42578125" customWidth="1"/>
    <col min="8964" max="8964" width="15.7109375" customWidth="1"/>
    <col min="8965" max="8965" width="13.7109375" customWidth="1"/>
    <col min="8966" max="8966" width="14.28515625" bestFit="1" customWidth="1"/>
    <col min="8967" max="8967" width="16.5703125" bestFit="1" customWidth="1"/>
    <col min="9217" max="9217" width="2.7109375" bestFit="1" customWidth="1"/>
    <col min="9218" max="9218" width="10.28515625" customWidth="1"/>
    <col min="9219" max="9219" width="14.42578125" customWidth="1"/>
    <col min="9220" max="9220" width="15.7109375" customWidth="1"/>
    <col min="9221" max="9221" width="13.7109375" customWidth="1"/>
    <col min="9222" max="9222" width="14.28515625" bestFit="1" customWidth="1"/>
    <col min="9223" max="9223" width="16.5703125" bestFit="1" customWidth="1"/>
    <col min="9473" max="9473" width="2.7109375" bestFit="1" customWidth="1"/>
    <col min="9474" max="9474" width="10.28515625" customWidth="1"/>
    <col min="9475" max="9475" width="14.42578125" customWidth="1"/>
    <col min="9476" max="9476" width="15.7109375" customWidth="1"/>
    <col min="9477" max="9477" width="13.7109375" customWidth="1"/>
    <col min="9478" max="9478" width="14.28515625" bestFit="1" customWidth="1"/>
    <col min="9479" max="9479" width="16.5703125" bestFit="1" customWidth="1"/>
    <col min="9729" max="9729" width="2.7109375" bestFit="1" customWidth="1"/>
    <col min="9730" max="9730" width="10.28515625" customWidth="1"/>
    <col min="9731" max="9731" width="14.42578125" customWidth="1"/>
    <col min="9732" max="9732" width="15.7109375" customWidth="1"/>
    <col min="9733" max="9733" width="13.7109375" customWidth="1"/>
    <col min="9734" max="9734" width="14.28515625" bestFit="1" customWidth="1"/>
    <col min="9735" max="9735" width="16.5703125" bestFit="1" customWidth="1"/>
    <col min="9985" max="9985" width="2.7109375" bestFit="1" customWidth="1"/>
    <col min="9986" max="9986" width="10.28515625" customWidth="1"/>
    <col min="9987" max="9987" width="14.42578125" customWidth="1"/>
    <col min="9988" max="9988" width="15.7109375" customWidth="1"/>
    <col min="9989" max="9989" width="13.7109375" customWidth="1"/>
    <col min="9990" max="9990" width="14.28515625" bestFit="1" customWidth="1"/>
    <col min="9991" max="9991" width="16.5703125" bestFit="1" customWidth="1"/>
    <col min="10241" max="10241" width="2.7109375" bestFit="1" customWidth="1"/>
    <col min="10242" max="10242" width="10.28515625" customWidth="1"/>
    <col min="10243" max="10243" width="14.42578125" customWidth="1"/>
    <col min="10244" max="10244" width="15.7109375" customWidth="1"/>
    <col min="10245" max="10245" width="13.7109375" customWidth="1"/>
    <col min="10246" max="10246" width="14.28515625" bestFit="1" customWidth="1"/>
    <col min="10247" max="10247" width="16.5703125" bestFit="1" customWidth="1"/>
    <col min="10497" max="10497" width="2.7109375" bestFit="1" customWidth="1"/>
    <col min="10498" max="10498" width="10.28515625" customWidth="1"/>
    <col min="10499" max="10499" width="14.42578125" customWidth="1"/>
    <col min="10500" max="10500" width="15.7109375" customWidth="1"/>
    <col min="10501" max="10501" width="13.7109375" customWidth="1"/>
    <col min="10502" max="10502" width="14.28515625" bestFit="1" customWidth="1"/>
    <col min="10503" max="10503" width="16.5703125" bestFit="1" customWidth="1"/>
    <col min="10753" max="10753" width="2.7109375" bestFit="1" customWidth="1"/>
    <col min="10754" max="10754" width="10.28515625" customWidth="1"/>
    <col min="10755" max="10755" width="14.42578125" customWidth="1"/>
    <col min="10756" max="10756" width="15.7109375" customWidth="1"/>
    <col min="10757" max="10757" width="13.7109375" customWidth="1"/>
    <col min="10758" max="10758" width="14.28515625" bestFit="1" customWidth="1"/>
    <col min="10759" max="10759" width="16.5703125" bestFit="1" customWidth="1"/>
    <col min="11009" max="11009" width="2.7109375" bestFit="1" customWidth="1"/>
    <col min="11010" max="11010" width="10.28515625" customWidth="1"/>
    <col min="11011" max="11011" width="14.42578125" customWidth="1"/>
    <col min="11012" max="11012" width="15.7109375" customWidth="1"/>
    <col min="11013" max="11013" width="13.7109375" customWidth="1"/>
    <col min="11014" max="11014" width="14.28515625" bestFit="1" customWidth="1"/>
    <col min="11015" max="11015" width="16.5703125" bestFit="1" customWidth="1"/>
    <col min="11265" max="11265" width="2.7109375" bestFit="1" customWidth="1"/>
    <col min="11266" max="11266" width="10.28515625" customWidth="1"/>
    <col min="11267" max="11267" width="14.42578125" customWidth="1"/>
    <col min="11268" max="11268" width="15.7109375" customWidth="1"/>
    <col min="11269" max="11269" width="13.7109375" customWidth="1"/>
    <col min="11270" max="11270" width="14.28515625" bestFit="1" customWidth="1"/>
    <col min="11271" max="11271" width="16.5703125" bestFit="1" customWidth="1"/>
    <col min="11521" max="11521" width="2.7109375" bestFit="1" customWidth="1"/>
    <col min="11522" max="11522" width="10.28515625" customWidth="1"/>
    <col min="11523" max="11523" width="14.42578125" customWidth="1"/>
    <col min="11524" max="11524" width="15.7109375" customWidth="1"/>
    <col min="11525" max="11525" width="13.7109375" customWidth="1"/>
    <col min="11526" max="11526" width="14.28515625" bestFit="1" customWidth="1"/>
    <col min="11527" max="11527" width="16.5703125" bestFit="1" customWidth="1"/>
    <col min="11777" max="11777" width="2.7109375" bestFit="1" customWidth="1"/>
    <col min="11778" max="11778" width="10.28515625" customWidth="1"/>
    <col min="11779" max="11779" width="14.42578125" customWidth="1"/>
    <col min="11780" max="11780" width="15.7109375" customWidth="1"/>
    <col min="11781" max="11781" width="13.7109375" customWidth="1"/>
    <col min="11782" max="11782" width="14.28515625" bestFit="1" customWidth="1"/>
    <col min="11783" max="11783" width="16.5703125" bestFit="1" customWidth="1"/>
    <col min="12033" max="12033" width="2.7109375" bestFit="1" customWidth="1"/>
    <col min="12034" max="12034" width="10.28515625" customWidth="1"/>
    <col min="12035" max="12035" width="14.42578125" customWidth="1"/>
    <col min="12036" max="12036" width="15.7109375" customWidth="1"/>
    <col min="12037" max="12037" width="13.7109375" customWidth="1"/>
    <col min="12038" max="12038" width="14.28515625" bestFit="1" customWidth="1"/>
    <col min="12039" max="12039" width="16.5703125" bestFit="1" customWidth="1"/>
    <col min="12289" max="12289" width="2.7109375" bestFit="1" customWidth="1"/>
    <col min="12290" max="12290" width="10.28515625" customWidth="1"/>
    <col min="12291" max="12291" width="14.42578125" customWidth="1"/>
    <col min="12292" max="12292" width="15.7109375" customWidth="1"/>
    <col min="12293" max="12293" width="13.7109375" customWidth="1"/>
    <col min="12294" max="12294" width="14.28515625" bestFit="1" customWidth="1"/>
    <col min="12295" max="12295" width="16.5703125" bestFit="1" customWidth="1"/>
    <col min="12545" max="12545" width="2.7109375" bestFit="1" customWidth="1"/>
    <col min="12546" max="12546" width="10.28515625" customWidth="1"/>
    <col min="12547" max="12547" width="14.42578125" customWidth="1"/>
    <col min="12548" max="12548" width="15.7109375" customWidth="1"/>
    <col min="12549" max="12549" width="13.7109375" customWidth="1"/>
    <col min="12550" max="12550" width="14.28515625" bestFit="1" customWidth="1"/>
    <col min="12551" max="12551" width="16.5703125" bestFit="1" customWidth="1"/>
    <col min="12801" max="12801" width="2.7109375" bestFit="1" customWidth="1"/>
    <col min="12802" max="12802" width="10.28515625" customWidth="1"/>
    <col min="12803" max="12803" width="14.42578125" customWidth="1"/>
    <col min="12804" max="12804" width="15.7109375" customWidth="1"/>
    <col min="12805" max="12805" width="13.7109375" customWidth="1"/>
    <col min="12806" max="12806" width="14.28515625" bestFit="1" customWidth="1"/>
    <col min="12807" max="12807" width="16.5703125" bestFit="1" customWidth="1"/>
    <col min="13057" max="13057" width="2.7109375" bestFit="1" customWidth="1"/>
    <col min="13058" max="13058" width="10.28515625" customWidth="1"/>
    <col min="13059" max="13059" width="14.42578125" customWidth="1"/>
    <col min="13060" max="13060" width="15.7109375" customWidth="1"/>
    <col min="13061" max="13061" width="13.7109375" customWidth="1"/>
    <col min="13062" max="13062" width="14.28515625" bestFit="1" customWidth="1"/>
    <col min="13063" max="13063" width="16.5703125" bestFit="1" customWidth="1"/>
    <col min="13313" max="13313" width="2.7109375" bestFit="1" customWidth="1"/>
    <col min="13314" max="13314" width="10.28515625" customWidth="1"/>
    <col min="13315" max="13315" width="14.42578125" customWidth="1"/>
    <col min="13316" max="13316" width="15.7109375" customWidth="1"/>
    <col min="13317" max="13317" width="13.7109375" customWidth="1"/>
    <col min="13318" max="13318" width="14.28515625" bestFit="1" customWidth="1"/>
    <col min="13319" max="13319" width="16.5703125" bestFit="1" customWidth="1"/>
    <col min="13569" max="13569" width="2.7109375" bestFit="1" customWidth="1"/>
    <col min="13570" max="13570" width="10.28515625" customWidth="1"/>
    <col min="13571" max="13571" width="14.42578125" customWidth="1"/>
    <col min="13572" max="13572" width="15.7109375" customWidth="1"/>
    <col min="13573" max="13573" width="13.7109375" customWidth="1"/>
    <col min="13574" max="13574" width="14.28515625" bestFit="1" customWidth="1"/>
    <col min="13575" max="13575" width="16.5703125" bestFit="1" customWidth="1"/>
    <col min="13825" max="13825" width="2.7109375" bestFit="1" customWidth="1"/>
    <col min="13826" max="13826" width="10.28515625" customWidth="1"/>
    <col min="13827" max="13827" width="14.42578125" customWidth="1"/>
    <col min="13828" max="13828" width="15.7109375" customWidth="1"/>
    <col min="13829" max="13829" width="13.7109375" customWidth="1"/>
    <col min="13830" max="13830" width="14.28515625" bestFit="1" customWidth="1"/>
    <col min="13831" max="13831" width="16.5703125" bestFit="1" customWidth="1"/>
    <col min="14081" max="14081" width="2.7109375" bestFit="1" customWidth="1"/>
    <col min="14082" max="14082" width="10.28515625" customWidth="1"/>
    <col min="14083" max="14083" width="14.42578125" customWidth="1"/>
    <col min="14084" max="14084" width="15.7109375" customWidth="1"/>
    <col min="14085" max="14085" width="13.7109375" customWidth="1"/>
    <col min="14086" max="14086" width="14.28515625" bestFit="1" customWidth="1"/>
    <col min="14087" max="14087" width="16.5703125" bestFit="1" customWidth="1"/>
    <col min="14337" max="14337" width="2.7109375" bestFit="1" customWidth="1"/>
    <col min="14338" max="14338" width="10.28515625" customWidth="1"/>
    <col min="14339" max="14339" width="14.42578125" customWidth="1"/>
    <col min="14340" max="14340" width="15.7109375" customWidth="1"/>
    <col min="14341" max="14341" width="13.7109375" customWidth="1"/>
    <col min="14342" max="14342" width="14.28515625" bestFit="1" customWidth="1"/>
    <col min="14343" max="14343" width="16.5703125" bestFit="1" customWidth="1"/>
    <col min="14593" max="14593" width="2.7109375" bestFit="1" customWidth="1"/>
    <col min="14594" max="14594" width="10.28515625" customWidth="1"/>
    <col min="14595" max="14595" width="14.42578125" customWidth="1"/>
    <col min="14596" max="14596" width="15.7109375" customWidth="1"/>
    <col min="14597" max="14597" width="13.7109375" customWidth="1"/>
    <col min="14598" max="14598" width="14.28515625" bestFit="1" customWidth="1"/>
    <col min="14599" max="14599" width="16.5703125" bestFit="1" customWidth="1"/>
    <col min="14849" max="14849" width="2.7109375" bestFit="1" customWidth="1"/>
    <col min="14850" max="14850" width="10.28515625" customWidth="1"/>
    <col min="14851" max="14851" width="14.42578125" customWidth="1"/>
    <col min="14852" max="14852" width="15.7109375" customWidth="1"/>
    <col min="14853" max="14853" width="13.7109375" customWidth="1"/>
    <col min="14854" max="14854" width="14.28515625" bestFit="1" customWidth="1"/>
    <col min="14855" max="14855" width="16.5703125" bestFit="1" customWidth="1"/>
    <col min="15105" max="15105" width="2.7109375" bestFit="1" customWidth="1"/>
    <col min="15106" max="15106" width="10.28515625" customWidth="1"/>
    <col min="15107" max="15107" width="14.42578125" customWidth="1"/>
    <col min="15108" max="15108" width="15.7109375" customWidth="1"/>
    <col min="15109" max="15109" width="13.7109375" customWidth="1"/>
    <col min="15110" max="15110" width="14.28515625" bestFit="1" customWidth="1"/>
    <col min="15111" max="15111" width="16.5703125" bestFit="1" customWidth="1"/>
    <col min="15361" max="15361" width="2.7109375" bestFit="1" customWidth="1"/>
    <col min="15362" max="15362" width="10.28515625" customWidth="1"/>
    <col min="15363" max="15363" width="14.42578125" customWidth="1"/>
    <col min="15364" max="15364" width="15.7109375" customWidth="1"/>
    <col min="15365" max="15365" width="13.7109375" customWidth="1"/>
    <col min="15366" max="15366" width="14.28515625" bestFit="1" customWidth="1"/>
    <col min="15367" max="15367" width="16.5703125" bestFit="1" customWidth="1"/>
    <col min="15617" max="15617" width="2.7109375" bestFit="1" customWidth="1"/>
    <col min="15618" max="15618" width="10.28515625" customWidth="1"/>
    <col min="15619" max="15619" width="14.42578125" customWidth="1"/>
    <col min="15620" max="15620" width="15.7109375" customWidth="1"/>
    <col min="15621" max="15621" width="13.7109375" customWidth="1"/>
    <col min="15622" max="15622" width="14.28515625" bestFit="1" customWidth="1"/>
    <col min="15623" max="15623" width="16.5703125" bestFit="1" customWidth="1"/>
    <col min="15873" max="15873" width="2.7109375" bestFit="1" customWidth="1"/>
    <col min="15874" max="15874" width="10.28515625" customWidth="1"/>
    <col min="15875" max="15875" width="14.42578125" customWidth="1"/>
    <col min="15876" max="15876" width="15.7109375" customWidth="1"/>
    <col min="15877" max="15877" width="13.7109375" customWidth="1"/>
    <col min="15878" max="15878" width="14.28515625" bestFit="1" customWidth="1"/>
    <col min="15879" max="15879" width="16.5703125" bestFit="1" customWidth="1"/>
    <col min="16129" max="16129" width="2.7109375" bestFit="1" customWidth="1"/>
    <col min="16130" max="16130" width="10.28515625" customWidth="1"/>
    <col min="16131" max="16131" width="14.42578125" customWidth="1"/>
    <col min="16132" max="16132" width="15.7109375" customWidth="1"/>
    <col min="16133" max="16133" width="13.7109375" customWidth="1"/>
    <col min="16134" max="16134" width="14.28515625" bestFit="1" customWidth="1"/>
    <col min="16135" max="16135" width="16.5703125" bestFit="1" customWidth="1"/>
  </cols>
  <sheetData>
    <row r="1" spans="1:7" ht="12" customHeight="1" x14ac:dyDescent="0.25"/>
    <row r="2" spans="1:7" x14ac:dyDescent="0.25">
      <c r="A2" s="11"/>
      <c r="B2" s="227" t="s">
        <v>216</v>
      </c>
      <c r="C2" s="227"/>
      <c r="D2" s="227"/>
      <c r="E2" s="227"/>
      <c r="F2" s="227"/>
      <c r="G2" s="227"/>
    </row>
    <row r="3" spans="1:7" x14ac:dyDescent="0.25">
      <c r="B3" s="85" t="s">
        <v>217</v>
      </c>
      <c r="C3" s="85" t="s">
        <v>218</v>
      </c>
      <c r="D3" s="85" t="s">
        <v>219</v>
      </c>
      <c r="E3" s="85" t="s">
        <v>220</v>
      </c>
      <c r="F3" s="85" t="s">
        <v>221</v>
      </c>
      <c r="G3" s="85" t="s">
        <v>222</v>
      </c>
    </row>
    <row r="4" spans="1:7" x14ac:dyDescent="0.25">
      <c r="B4" s="29">
        <v>345</v>
      </c>
      <c r="C4" s="29" t="s">
        <v>223</v>
      </c>
      <c r="D4" s="33">
        <v>806</v>
      </c>
      <c r="E4" s="83">
        <f>IF(D4&lt;1000,200,150)</f>
        <v>200</v>
      </c>
      <c r="F4" s="83">
        <f>8%*D4</f>
        <v>64.48</v>
      </c>
      <c r="G4" s="83">
        <f>D4+E4-F4</f>
        <v>941.52</v>
      </c>
    </row>
    <row r="5" spans="1:7" x14ac:dyDescent="0.25">
      <c r="B5" s="29">
        <v>234</v>
      </c>
      <c r="C5" s="29" t="s">
        <v>224</v>
      </c>
      <c r="D5" s="33">
        <v>2300</v>
      </c>
      <c r="E5" s="83">
        <f t="shared" ref="E5:E8" si="0">IF(D5&lt;1000,200,150)</f>
        <v>150</v>
      </c>
      <c r="F5" s="83">
        <f t="shared" ref="F5:F8" si="1">8%*D5</f>
        <v>184</v>
      </c>
      <c r="G5" s="83">
        <f t="shared" ref="G5:G8" si="2">D5+E5-F5</f>
        <v>2266</v>
      </c>
    </row>
    <row r="6" spans="1:7" x14ac:dyDescent="0.25">
      <c r="B6" s="29">
        <v>678</v>
      </c>
      <c r="C6" s="29" t="s">
        <v>225</v>
      </c>
      <c r="D6" s="33">
        <v>530</v>
      </c>
      <c r="E6" s="83">
        <f t="shared" si="0"/>
        <v>200</v>
      </c>
      <c r="F6" s="83">
        <f t="shared" si="1"/>
        <v>42.4</v>
      </c>
      <c r="G6" s="83">
        <f t="shared" si="2"/>
        <v>687.6</v>
      </c>
    </row>
    <row r="7" spans="1:7" x14ac:dyDescent="0.25">
      <c r="B7" s="29">
        <v>365</v>
      </c>
      <c r="C7" s="29" t="s">
        <v>226</v>
      </c>
      <c r="D7" s="33">
        <v>1230</v>
      </c>
      <c r="E7" s="83">
        <f t="shared" si="0"/>
        <v>150</v>
      </c>
      <c r="F7" s="83">
        <f t="shared" si="1"/>
        <v>98.4</v>
      </c>
      <c r="G7" s="83">
        <f t="shared" si="2"/>
        <v>1281.5999999999999</v>
      </c>
    </row>
    <row r="8" spans="1:7" x14ac:dyDescent="0.25">
      <c r="B8" s="29">
        <v>412</v>
      </c>
      <c r="C8" s="29" t="s">
        <v>227</v>
      </c>
      <c r="D8" s="33">
        <v>764</v>
      </c>
      <c r="E8" s="83">
        <f t="shared" si="0"/>
        <v>200</v>
      </c>
      <c r="F8" s="83">
        <f t="shared" si="1"/>
        <v>61.120000000000005</v>
      </c>
      <c r="G8" s="83">
        <f t="shared" si="2"/>
        <v>902.88</v>
      </c>
    </row>
    <row r="9" spans="1:7" x14ac:dyDescent="0.25">
      <c r="C9" s="86" t="s">
        <v>228</v>
      </c>
      <c r="D9" s="83">
        <f>SUM(D4:D8)</f>
        <v>5630</v>
      </c>
      <c r="E9" s="83">
        <f>SUM(E4:E8)</f>
        <v>900</v>
      </c>
      <c r="F9" s="83">
        <f t="shared" ref="E9:G9" si="3">SUM(F4:F8)</f>
        <v>450.4</v>
      </c>
      <c r="G9" s="83">
        <f t="shared" si="3"/>
        <v>6079.5999999999995</v>
      </c>
    </row>
    <row r="11" spans="1:7" x14ac:dyDescent="0.25">
      <c r="B11" s="111" t="s">
        <v>339</v>
      </c>
      <c r="C11" s="99"/>
      <c r="D11" s="99"/>
      <c r="E11" s="99"/>
      <c r="F11" s="99"/>
      <c r="G11" s="100"/>
    </row>
    <row r="12" spans="1:7" x14ac:dyDescent="0.25">
      <c r="B12" s="101" t="s">
        <v>229</v>
      </c>
      <c r="C12" s="103"/>
      <c r="D12" s="103"/>
      <c r="E12" s="103"/>
      <c r="F12" s="103"/>
      <c r="G12" s="104"/>
    </row>
    <row r="13" spans="1:7" x14ac:dyDescent="0.25">
      <c r="B13" s="101" t="s">
        <v>245</v>
      </c>
      <c r="C13" s="103"/>
      <c r="D13" s="103"/>
      <c r="E13" s="103"/>
      <c r="F13" s="103"/>
      <c r="G13" s="104"/>
    </row>
    <row r="14" spans="1:7" x14ac:dyDescent="0.25">
      <c r="B14" s="112" t="s">
        <v>230</v>
      </c>
      <c r="C14" s="108"/>
      <c r="D14" s="108"/>
      <c r="E14" s="108"/>
      <c r="F14" s="108"/>
      <c r="G14" s="110"/>
    </row>
  </sheetData>
  <mergeCells count="1">
    <mergeCell ref="B2:G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92D050"/>
  </sheetPr>
  <dimension ref="A1:H17"/>
  <sheetViews>
    <sheetView showGridLines="0" zoomScaleNormal="100" workbookViewId="0">
      <selection activeCell="H4" sqref="H4:H12"/>
    </sheetView>
  </sheetViews>
  <sheetFormatPr defaultRowHeight="15" x14ac:dyDescent="0.25"/>
  <cols>
    <col min="1" max="1" width="2.7109375" bestFit="1" customWidth="1"/>
    <col min="2" max="2" width="10.7109375" customWidth="1"/>
    <col min="3" max="3" width="15.7109375" customWidth="1"/>
    <col min="4" max="4" width="30.7109375" customWidth="1"/>
    <col min="5" max="5" width="10" bestFit="1" customWidth="1"/>
    <col min="6" max="6" width="15.7109375" customWidth="1"/>
    <col min="7" max="7" width="30.7109375" customWidth="1"/>
    <col min="8" max="8" width="14.140625" bestFit="1" customWidth="1"/>
    <col min="257" max="257" width="2.7109375" bestFit="1" customWidth="1"/>
    <col min="258" max="258" width="10.28515625" customWidth="1"/>
    <col min="259" max="259" width="14.42578125" customWidth="1"/>
    <col min="260" max="260" width="15.7109375" customWidth="1"/>
    <col min="261" max="261" width="13.7109375" customWidth="1"/>
    <col min="262" max="262" width="14.28515625" bestFit="1" customWidth="1"/>
    <col min="263" max="263" width="16.5703125" bestFit="1" customWidth="1"/>
    <col min="513" max="513" width="2.7109375" bestFit="1" customWidth="1"/>
    <col min="514" max="514" width="10.28515625" customWidth="1"/>
    <col min="515" max="515" width="14.42578125" customWidth="1"/>
    <col min="516" max="516" width="15.7109375" customWidth="1"/>
    <col min="517" max="517" width="13.7109375" customWidth="1"/>
    <col min="518" max="518" width="14.28515625" bestFit="1" customWidth="1"/>
    <col min="519" max="519" width="16.5703125" bestFit="1" customWidth="1"/>
    <col min="769" max="769" width="2.7109375" bestFit="1" customWidth="1"/>
    <col min="770" max="770" width="10.28515625" customWidth="1"/>
    <col min="771" max="771" width="14.42578125" customWidth="1"/>
    <col min="772" max="772" width="15.7109375" customWidth="1"/>
    <col min="773" max="773" width="13.7109375" customWidth="1"/>
    <col min="774" max="774" width="14.28515625" bestFit="1" customWidth="1"/>
    <col min="775" max="775" width="16.5703125" bestFit="1" customWidth="1"/>
    <col min="1025" max="1025" width="2.7109375" bestFit="1" customWidth="1"/>
    <col min="1026" max="1026" width="10.28515625" customWidth="1"/>
    <col min="1027" max="1027" width="14.42578125" customWidth="1"/>
    <col min="1028" max="1028" width="15.7109375" customWidth="1"/>
    <col min="1029" max="1029" width="13.7109375" customWidth="1"/>
    <col min="1030" max="1030" width="14.28515625" bestFit="1" customWidth="1"/>
    <col min="1031" max="1031" width="16.5703125" bestFit="1" customWidth="1"/>
    <col min="1281" max="1281" width="2.7109375" bestFit="1" customWidth="1"/>
    <col min="1282" max="1282" width="10.28515625" customWidth="1"/>
    <col min="1283" max="1283" width="14.42578125" customWidth="1"/>
    <col min="1284" max="1284" width="15.7109375" customWidth="1"/>
    <col min="1285" max="1285" width="13.7109375" customWidth="1"/>
    <col min="1286" max="1286" width="14.28515625" bestFit="1" customWidth="1"/>
    <col min="1287" max="1287" width="16.5703125" bestFit="1" customWidth="1"/>
    <col min="1537" max="1537" width="2.7109375" bestFit="1" customWidth="1"/>
    <col min="1538" max="1538" width="10.28515625" customWidth="1"/>
    <col min="1539" max="1539" width="14.42578125" customWidth="1"/>
    <col min="1540" max="1540" width="15.7109375" customWidth="1"/>
    <col min="1541" max="1541" width="13.7109375" customWidth="1"/>
    <col min="1542" max="1542" width="14.28515625" bestFit="1" customWidth="1"/>
    <col min="1543" max="1543" width="16.5703125" bestFit="1" customWidth="1"/>
    <col min="1793" max="1793" width="2.7109375" bestFit="1" customWidth="1"/>
    <col min="1794" max="1794" width="10.28515625" customWidth="1"/>
    <col min="1795" max="1795" width="14.42578125" customWidth="1"/>
    <col min="1796" max="1796" width="15.7109375" customWidth="1"/>
    <col min="1797" max="1797" width="13.7109375" customWidth="1"/>
    <col min="1798" max="1798" width="14.28515625" bestFit="1" customWidth="1"/>
    <col min="1799" max="1799" width="16.5703125" bestFit="1" customWidth="1"/>
    <col min="2049" max="2049" width="2.7109375" bestFit="1" customWidth="1"/>
    <col min="2050" max="2050" width="10.28515625" customWidth="1"/>
    <col min="2051" max="2051" width="14.42578125" customWidth="1"/>
    <col min="2052" max="2052" width="15.7109375" customWidth="1"/>
    <col min="2053" max="2053" width="13.7109375" customWidth="1"/>
    <col min="2054" max="2054" width="14.28515625" bestFit="1" customWidth="1"/>
    <col min="2055" max="2055" width="16.5703125" bestFit="1" customWidth="1"/>
    <col min="2305" max="2305" width="2.7109375" bestFit="1" customWidth="1"/>
    <col min="2306" max="2306" width="10.28515625" customWidth="1"/>
    <col min="2307" max="2307" width="14.42578125" customWidth="1"/>
    <col min="2308" max="2308" width="15.7109375" customWidth="1"/>
    <col min="2309" max="2309" width="13.7109375" customWidth="1"/>
    <col min="2310" max="2310" width="14.28515625" bestFit="1" customWidth="1"/>
    <col min="2311" max="2311" width="16.5703125" bestFit="1" customWidth="1"/>
    <col min="2561" max="2561" width="2.7109375" bestFit="1" customWidth="1"/>
    <col min="2562" max="2562" width="10.28515625" customWidth="1"/>
    <col min="2563" max="2563" width="14.42578125" customWidth="1"/>
    <col min="2564" max="2564" width="15.7109375" customWidth="1"/>
    <col min="2565" max="2565" width="13.7109375" customWidth="1"/>
    <col min="2566" max="2566" width="14.28515625" bestFit="1" customWidth="1"/>
    <col min="2567" max="2567" width="16.5703125" bestFit="1" customWidth="1"/>
    <col min="2817" max="2817" width="2.7109375" bestFit="1" customWidth="1"/>
    <col min="2818" max="2818" width="10.28515625" customWidth="1"/>
    <col min="2819" max="2819" width="14.42578125" customWidth="1"/>
    <col min="2820" max="2820" width="15.7109375" customWidth="1"/>
    <col min="2821" max="2821" width="13.7109375" customWidth="1"/>
    <col min="2822" max="2822" width="14.28515625" bestFit="1" customWidth="1"/>
    <col min="2823" max="2823" width="16.5703125" bestFit="1" customWidth="1"/>
    <col min="3073" max="3073" width="2.7109375" bestFit="1" customWidth="1"/>
    <col min="3074" max="3074" width="10.28515625" customWidth="1"/>
    <col min="3075" max="3075" width="14.42578125" customWidth="1"/>
    <col min="3076" max="3076" width="15.7109375" customWidth="1"/>
    <col min="3077" max="3077" width="13.7109375" customWidth="1"/>
    <col min="3078" max="3078" width="14.28515625" bestFit="1" customWidth="1"/>
    <col min="3079" max="3079" width="16.5703125" bestFit="1" customWidth="1"/>
    <col min="3329" max="3329" width="2.7109375" bestFit="1" customWidth="1"/>
    <col min="3330" max="3330" width="10.28515625" customWidth="1"/>
    <col min="3331" max="3331" width="14.42578125" customWidth="1"/>
    <col min="3332" max="3332" width="15.7109375" customWidth="1"/>
    <col min="3333" max="3333" width="13.7109375" customWidth="1"/>
    <col min="3334" max="3334" width="14.28515625" bestFit="1" customWidth="1"/>
    <col min="3335" max="3335" width="16.5703125" bestFit="1" customWidth="1"/>
    <col min="3585" max="3585" width="2.7109375" bestFit="1" customWidth="1"/>
    <col min="3586" max="3586" width="10.28515625" customWidth="1"/>
    <col min="3587" max="3587" width="14.42578125" customWidth="1"/>
    <col min="3588" max="3588" width="15.7109375" customWidth="1"/>
    <col min="3589" max="3589" width="13.7109375" customWidth="1"/>
    <col min="3590" max="3590" width="14.28515625" bestFit="1" customWidth="1"/>
    <col min="3591" max="3591" width="16.5703125" bestFit="1" customWidth="1"/>
    <col min="3841" max="3841" width="2.7109375" bestFit="1" customWidth="1"/>
    <col min="3842" max="3842" width="10.28515625" customWidth="1"/>
    <col min="3843" max="3843" width="14.42578125" customWidth="1"/>
    <col min="3844" max="3844" width="15.7109375" customWidth="1"/>
    <col min="3845" max="3845" width="13.7109375" customWidth="1"/>
    <col min="3846" max="3846" width="14.28515625" bestFit="1" customWidth="1"/>
    <col min="3847" max="3847" width="16.5703125" bestFit="1" customWidth="1"/>
    <col min="4097" max="4097" width="2.7109375" bestFit="1" customWidth="1"/>
    <col min="4098" max="4098" width="10.28515625" customWidth="1"/>
    <col min="4099" max="4099" width="14.42578125" customWidth="1"/>
    <col min="4100" max="4100" width="15.7109375" customWidth="1"/>
    <col min="4101" max="4101" width="13.7109375" customWidth="1"/>
    <col min="4102" max="4102" width="14.28515625" bestFit="1" customWidth="1"/>
    <col min="4103" max="4103" width="16.5703125" bestFit="1" customWidth="1"/>
    <col min="4353" max="4353" width="2.7109375" bestFit="1" customWidth="1"/>
    <col min="4354" max="4354" width="10.28515625" customWidth="1"/>
    <col min="4355" max="4355" width="14.42578125" customWidth="1"/>
    <col min="4356" max="4356" width="15.7109375" customWidth="1"/>
    <col min="4357" max="4357" width="13.7109375" customWidth="1"/>
    <col min="4358" max="4358" width="14.28515625" bestFit="1" customWidth="1"/>
    <col min="4359" max="4359" width="16.5703125" bestFit="1" customWidth="1"/>
    <col min="4609" max="4609" width="2.7109375" bestFit="1" customWidth="1"/>
    <col min="4610" max="4610" width="10.28515625" customWidth="1"/>
    <col min="4611" max="4611" width="14.42578125" customWidth="1"/>
    <col min="4612" max="4612" width="15.7109375" customWidth="1"/>
    <col min="4613" max="4613" width="13.7109375" customWidth="1"/>
    <col min="4614" max="4614" width="14.28515625" bestFit="1" customWidth="1"/>
    <col min="4615" max="4615" width="16.5703125" bestFit="1" customWidth="1"/>
    <col min="4865" max="4865" width="2.7109375" bestFit="1" customWidth="1"/>
    <col min="4866" max="4866" width="10.28515625" customWidth="1"/>
    <col min="4867" max="4867" width="14.42578125" customWidth="1"/>
    <col min="4868" max="4868" width="15.7109375" customWidth="1"/>
    <col min="4869" max="4869" width="13.7109375" customWidth="1"/>
    <col min="4870" max="4870" width="14.28515625" bestFit="1" customWidth="1"/>
    <col min="4871" max="4871" width="16.5703125" bestFit="1" customWidth="1"/>
    <col min="5121" max="5121" width="2.7109375" bestFit="1" customWidth="1"/>
    <col min="5122" max="5122" width="10.28515625" customWidth="1"/>
    <col min="5123" max="5123" width="14.42578125" customWidth="1"/>
    <col min="5124" max="5124" width="15.7109375" customWidth="1"/>
    <col min="5125" max="5125" width="13.7109375" customWidth="1"/>
    <col min="5126" max="5126" width="14.28515625" bestFit="1" customWidth="1"/>
    <col min="5127" max="5127" width="16.5703125" bestFit="1" customWidth="1"/>
    <col min="5377" max="5377" width="2.7109375" bestFit="1" customWidth="1"/>
    <col min="5378" max="5378" width="10.28515625" customWidth="1"/>
    <col min="5379" max="5379" width="14.42578125" customWidth="1"/>
    <col min="5380" max="5380" width="15.7109375" customWidth="1"/>
    <col min="5381" max="5381" width="13.7109375" customWidth="1"/>
    <col min="5382" max="5382" width="14.28515625" bestFit="1" customWidth="1"/>
    <col min="5383" max="5383" width="16.5703125" bestFit="1" customWidth="1"/>
    <col min="5633" max="5633" width="2.7109375" bestFit="1" customWidth="1"/>
    <col min="5634" max="5634" width="10.28515625" customWidth="1"/>
    <col min="5635" max="5635" width="14.42578125" customWidth="1"/>
    <col min="5636" max="5636" width="15.7109375" customWidth="1"/>
    <col min="5637" max="5637" width="13.7109375" customWidth="1"/>
    <col min="5638" max="5638" width="14.28515625" bestFit="1" customWidth="1"/>
    <col min="5639" max="5639" width="16.5703125" bestFit="1" customWidth="1"/>
    <col min="5889" max="5889" width="2.7109375" bestFit="1" customWidth="1"/>
    <col min="5890" max="5890" width="10.28515625" customWidth="1"/>
    <col min="5891" max="5891" width="14.42578125" customWidth="1"/>
    <col min="5892" max="5892" width="15.7109375" customWidth="1"/>
    <col min="5893" max="5893" width="13.7109375" customWidth="1"/>
    <col min="5894" max="5894" width="14.28515625" bestFit="1" customWidth="1"/>
    <col min="5895" max="5895" width="16.5703125" bestFit="1" customWidth="1"/>
    <col min="6145" max="6145" width="2.7109375" bestFit="1" customWidth="1"/>
    <col min="6146" max="6146" width="10.28515625" customWidth="1"/>
    <col min="6147" max="6147" width="14.42578125" customWidth="1"/>
    <col min="6148" max="6148" width="15.7109375" customWidth="1"/>
    <col min="6149" max="6149" width="13.7109375" customWidth="1"/>
    <col min="6150" max="6150" width="14.28515625" bestFit="1" customWidth="1"/>
    <col min="6151" max="6151" width="16.5703125" bestFit="1" customWidth="1"/>
    <col min="6401" max="6401" width="2.7109375" bestFit="1" customWidth="1"/>
    <col min="6402" max="6402" width="10.28515625" customWidth="1"/>
    <col min="6403" max="6403" width="14.42578125" customWidth="1"/>
    <col min="6404" max="6404" width="15.7109375" customWidth="1"/>
    <col min="6405" max="6405" width="13.7109375" customWidth="1"/>
    <col min="6406" max="6406" width="14.28515625" bestFit="1" customWidth="1"/>
    <col min="6407" max="6407" width="16.5703125" bestFit="1" customWidth="1"/>
    <col min="6657" max="6657" width="2.7109375" bestFit="1" customWidth="1"/>
    <col min="6658" max="6658" width="10.28515625" customWidth="1"/>
    <col min="6659" max="6659" width="14.42578125" customWidth="1"/>
    <col min="6660" max="6660" width="15.7109375" customWidth="1"/>
    <col min="6661" max="6661" width="13.7109375" customWidth="1"/>
    <col min="6662" max="6662" width="14.28515625" bestFit="1" customWidth="1"/>
    <col min="6663" max="6663" width="16.5703125" bestFit="1" customWidth="1"/>
    <col min="6913" max="6913" width="2.7109375" bestFit="1" customWidth="1"/>
    <col min="6914" max="6914" width="10.28515625" customWidth="1"/>
    <col min="6915" max="6915" width="14.42578125" customWidth="1"/>
    <col min="6916" max="6916" width="15.7109375" customWidth="1"/>
    <col min="6917" max="6917" width="13.7109375" customWidth="1"/>
    <col min="6918" max="6918" width="14.28515625" bestFit="1" customWidth="1"/>
    <col min="6919" max="6919" width="16.5703125" bestFit="1" customWidth="1"/>
    <col min="7169" max="7169" width="2.7109375" bestFit="1" customWidth="1"/>
    <col min="7170" max="7170" width="10.28515625" customWidth="1"/>
    <col min="7171" max="7171" width="14.42578125" customWidth="1"/>
    <col min="7172" max="7172" width="15.7109375" customWidth="1"/>
    <col min="7173" max="7173" width="13.7109375" customWidth="1"/>
    <col min="7174" max="7174" width="14.28515625" bestFit="1" customWidth="1"/>
    <col min="7175" max="7175" width="16.5703125" bestFit="1" customWidth="1"/>
    <col min="7425" max="7425" width="2.7109375" bestFit="1" customWidth="1"/>
    <col min="7426" max="7426" width="10.28515625" customWidth="1"/>
    <col min="7427" max="7427" width="14.42578125" customWidth="1"/>
    <col min="7428" max="7428" width="15.7109375" customWidth="1"/>
    <col min="7429" max="7429" width="13.7109375" customWidth="1"/>
    <col min="7430" max="7430" width="14.28515625" bestFit="1" customWidth="1"/>
    <col min="7431" max="7431" width="16.5703125" bestFit="1" customWidth="1"/>
    <col min="7681" max="7681" width="2.7109375" bestFit="1" customWidth="1"/>
    <col min="7682" max="7682" width="10.28515625" customWidth="1"/>
    <col min="7683" max="7683" width="14.42578125" customWidth="1"/>
    <col min="7684" max="7684" width="15.7109375" customWidth="1"/>
    <col min="7685" max="7685" width="13.7109375" customWidth="1"/>
    <col min="7686" max="7686" width="14.28515625" bestFit="1" customWidth="1"/>
    <col min="7687" max="7687" width="16.5703125" bestFit="1" customWidth="1"/>
    <col min="7937" max="7937" width="2.7109375" bestFit="1" customWidth="1"/>
    <col min="7938" max="7938" width="10.28515625" customWidth="1"/>
    <col min="7939" max="7939" width="14.42578125" customWidth="1"/>
    <col min="7940" max="7940" width="15.7109375" customWidth="1"/>
    <col min="7941" max="7941" width="13.7109375" customWidth="1"/>
    <col min="7942" max="7942" width="14.28515625" bestFit="1" customWidth="1"/>
    <col min="7943" max="7943" width="16.5703125" bestFit="1" customWidth="1"/>
    <col min="8193" max="8193" width="2.7109375" bestFit="1" customWidth="1"/>
    <col min="8194" max="8194" width="10.28515625" customWidth="1"/>
    <col min="8195" max="8195" width="14.42578125" customWidth="1"/>
    <col min="8196" max="8196" width="15.7109375" customWidth="1"/>
    <col min="8197" max="8197" width="13.7109375" customWidth="1"/>
    <col min="8198" max="8198" width="14.28515625" bestFit="1" customWidth="1"/>
    <col min="8199" max="8199" width="16.5703125" bestFit="1" customWidth="1"/>
    <col min="8449" max="8449" width="2.7109375" bestFit="1" customWidth="1"/>
    <col min="8450" max="8450" width="10.28515625" customWidth="1"/>
    <col min="8451" max="8451" width="14.42578125" customWidth="1"/>
    <col min="8452" max="8452" width="15.7109375" customWidth="1"/>
    <col min="8453" max="8453" width="13.7109375" customWidth="1"/>
    <col min="8454" max="8454" width="14.28515625" bestFit="1" customWidth="1"/>
    <col min="8455" max="8455" width="16.5703125" bestFit="1" customWidth="1"/>
    <col min="8705" max="8705" width="2.7109375" bestFit="1" customWidth="1"/>
    <col min="8706" max="8706" width="10.28515625" customWidth="1"/>
    <col min="8707" max="8707" width="14.42578125" customWidth="1"/>
    <col min="8708" max="8708" width="15.7109375" customWidth="1"/>
    <col min="8709" max="8709" width="13.7109375" customWidth="1"/>
    <col min="8710" max="8710" width="14.28515625" bestFit="1" customWidth="1"/>
    <col min="8711" max="8711" width="16.5703125" bestFit="1" customWidth="1"/>
    <col min="8961" max="8961" width="2.7109375" bestFit="1" customWidth="1"/>
    <col min="8962" max="8962" width="10.28515625" customWidth="1"/>
    <col min="8963" max="8963" width="14.42578125" customWidth="1"/>
    <col min="8964" max="8964" width="15.7109375" customWidth="1"/>
    <col min="8965" max="8965" width="13.7109375" customWidth="1"/>
    <col min="8966" max="8966" width="14.28515625" bestFit="1" customWidth="1"/>
    <col min="8967" max="8967" width="16.5703125" bestFit="1" customWidth="1"/>
    <col min="9217" max="9217" width="2.7109375" bestFit="1" customWidth="1"/>
    <col min="9218" max="9218" width="10.28515625" customWidth="1"/>
    <col min="9219" max="9219" width="14.42578125" customWidth="1"/>
    <col min="9220" max="9220" width="15.7109375" customWidth="1"/>
    <col min="9221" max="9221" width="13.7109375" customWidth="1"/>
    <col min="9222" max="9222" width="14.28515625" bestFit="1" customWidth="1"/>
    <col min="9223" max="9223" width="16.5703125" bestFit="1" customWidth="1"/>
    <col min="9473" max="9473" width="2.7109375" bestFit="1" customWidth="1"/>
    <col min="9474" max="9474" width="10.28515625" customWidth="1"/>
    <col min="9475" max="9475" width="14.42578125" customWidth="1"/>
    <col min="9476" max="9476" width="15.7109375" customWidth="1"/>
    <col min="9477" max="9477" width="13.7109375" customWidth="1"/>
    <col min="9478" max="9478" width="14.28515625" bestFit="1" customWidth="1"/>
    <col min="9479" max="9479" width="16.5703125" bestFit="1" customWidth="1"/>
    <col min="9729" max="9729" width="2.7109375" bestFit="1" customWidth="1"/>
    <col min="9730" max="9730" width="10.28515625" customWidth="1"/>
    <col min="9731" max="9731" width="14.42578125" customWidth="1"/>
    <col min="9732" max="9732" width="15.7109375" customWidth="1"/>
    <col min="9733" max="9733" width="13.7109375" customWidth="1"/>
    <col min="9734" max="9734" width="14.28515625" bestFit="1" customWidth="1"/>
    <col min="9735" max="9735" width="16.5703125" bestFit="1" customWidth="1"/>
    <col min="9985" max="9985" width="2.7109375" bestFit="1" customWidth="1"/>
    <col min="9986" max="9986" width="10.28515625" customWidth="1"/>
    <col min="9987" max="9987" width="14.42578125" customWidth="1"/>
    <col min="9988" max="9988" width="15.7109375" customWidth="1"/>
    <col min="9989" max="9989" width="13.7109375" customWidth="1"/>
    <col min="9990" max="9990" width="14.28515625" bestFit="1" customWidth="1"/>
    <col min="9991" max="9991" width="16.5703125" bestFit="1" customWidth="1"/>
    <col min="10241" max="10241" width="2.7109375" bestFit="1" customWidth="1"/>
    <col min="10242" max="10242" width="10.28515625" customWidth="1"/>
    <col min="10243" max="10243" width="14.42578125" customWidth="1"/>
    <col min="10244" max="10244" width="15.7109375" customWidth="1"/>
    <col min="10245" max="10245" width="13.7109375" customWidth="1"/>
    <col min="10246" max="10246" width="14.28515625" bestFit="1" customWidth="1"/>
    <col min="10247" max="10247" width="16.5703125" bestFit="1" customWidth="1"/>
    <col min="10497" max="10497" width="2.7109375" bestFit="1" customWidth="1"/>
    <col min="10498" max="10498" width="10.28515625" customWidth="1"/>
    <col min="10499" max="10499" width="14.42578125" customWidth="1"/>
    <col min="10500" max="10500" width="15.7109375" customWidth="1"/>
    <col min="10501" max="10501" width="13.7109375" customWidth="1"/>
    <col min="10502" max="10502" width="14.28515625" bestFit="1" customWidth="1"/>
    <col min="10503" max="10503" width="16.5703125" bestFit="1" customWidth="1"/>
    <col min="10753" max="10753" width="2.7109375" bestFit="1" customWidth="1"/>
    <col min="10754" max="10754" width="10.28515625" customWidth="1"/>
    <col min="10755" max="10755" width="14.42578125" customWidth="1"/>
    <col min="10756" max="10756" width="15.7109375" customWidth="1"/>
    <col min="10757" max="10757" width="13.7109375" customWidth="1"/>
    <col min="10758" max="10758" width="14.28515625" bestFit="1" customWidth="1"/>
    <col min="10759" max="10759" width="16.5703125" bestFit="1" customWidth="1"/>
    <col min="11009" max="11009" width="2.7109375" bestFit="1" customWidth="1"/>
    <col min="11010" max="11010" width="10.28515625" customWidth="1"/>
    <col min="11011" max="11011" width="14.42578125" customWidth="1"/>
    <col min="11012" max="11012" width="15.7109375" customWidth="1"/>
    <col min="11013" max="11013" width="13.7109375" customWidth="1"/>
    <col min="11014" max="11014" width="14.28515625" bestFit="1" customWidth="1"/>
    <col min="11015" max="11015" width="16.5703125" bestFit="1" customWidth="1"/>
    <col min="11265" max="11265" width="2.7109375" bestFit="1" customWidth="1"/>
    <col min="11266" max="11266" width="10.28515625" customWidth="1"/>
    <col min="11267" max="11267" width="14.42578125" customWidth="1"/>
    <col min="11268" max="11268" width="15.7109375" customWidth="1"/>
    <col min="11269" max="11269" width="13.7109375" customWidth="1"/>
    <col min="11270" max="11270" width="14.28515625" bestFit="1" customWidth="1"/>
    <col min="11271" max="11271" width="16.5703125" bestFit="1" customWidth="1"/>
    <col min="11521" max="11521" width="2.7109375" bestFit="1" customWidth="1"/>
    <col min="11522" max="11522" width="10.28515625" customWidth="1"/>
    <col min="11523" max="11523" width="14.42578125" customWidth="1"/>
    <col min="11524" max="11524" width="15.7109375" customWidth="1"/>
    <col min="11525" max="11525" width="13.7109375" customWidth="1"/>
    <col min="11526" max="11526" width="14.28515625" bestFit="1" customWidth="1"/>
    <col min="11527" max="11527" width="16.5703125" bestFit="1" customWidth="1"/>
    <col min="11777" max="11777" width="2.7109375" bestFit="1" customWidth="1"/>
    <col min="11778" max="11778" width="10.28515625" customWidth="1"/>
    <col min="11779" max="11779" width="14.42578125" customWidth="1"/>
    <col min="11780" max="11780" width="15.7109375" customWidth="1"/>
    <col min="11781" max="11781" width="13.7109375" customWidth="1"/>
    <col min="11782" max="11782" width="14.28515625" bestFit="1" customWidth="1"/>
    <col min="11783" max="11783" width="16.5703125" bestFit="1" customWidth="1"/>
    <col min="12033" max="12033" width="2.7109375" bestFit="1" customWidth="1"/>
    <col min="12034" max="12034" width="10.28515625" customWidth="1"/>
    <col min="12035" max="12035" width="14.42578125" customWidth="1"/>
    <col min="12036" max="12036" width="15.7109375" customWidth="1"/>
    <col min="12037" max="12037" width="13.7109375" customWidth="1"/>
    <col min="12038" max="12038" width="14.28515625" bestFit="1" customWidth="1"/>
    <col min="12039" max="12039" width="16.5703125" bestFit="1" customWidth="1"/>
    <col min="12289" max="12289" width="2.7109375" bestFit="1" customWidth="1"/>
    <col min="12290" max="12290" width="10.28515625" customWidth="1"/>
    <col min="12291" max="12291" width="14.42578125" customWidth="1"/>
    <col min="12292" max="12292" width="15.7109375" customWidth="1"/>
    <col min="12293" max="12293" width="13.7109375" customWidth="1"/>
    <col min="12294" max="12294" width="14.28515625" bestFit="1" customWidth="1"/>
    <col min="12295" max="12295" width="16.5703125" bestFit="1" customWidth="1"/>
    <col min="12545" max="12545" width="2.7109375" bestFit="1" customWidth="1"/>
    <col min="12546" max="12546" width="10.28515625" customWidth="1"/>
    <col min="12547" max="12547" width="14.42578125" customWidth="1"/>
    <col min="12548" max="12548" width="15.7109375" customWidth="1"/>
    <col min="12549" max="12549" width="13.7109375" customWidth="1"/>
    <col min="12550" max="12550" width="14.28515625" bestFit="1" customWidth="1"/>
    <col min="12551" max="12551" width="16.5703125" bestFit="1" customWidth="1"/>
    <col min="12801" max="12801" width="2.7109375" bestFit="1" customWidth="1"/>
    <col min="12802" max="12802" width="10.28515625" customWidth="1"/>
    <col min="12803" max="12803" width="14.42578125" customWidth="1"/>
    <col min="12804" max="12804" width="15.7109375" customWidth="1"/>
    <col min="12805" max="12805" width="13.7109375" customWidth="1"/>
    <col min="12806" max="12806" width="14.28515625" bestFit="1" customWidth="1"/>
    <col min="12807" max="12807" width="16.5703125" bestFit="1" customWidth="1"/>
    <col min="13057" max="13057" width="2.7109375" bestFit="1" customWidth="1"/>
    <col min="13058" max="13058" width="10.28515625" customWidth="1"/>
    <col min="13059" max="13059" width="14.42578125" customWidth="1"/>
    <col min="13060" max="13060" width="15.7109375" customWidth="1"/>
    <col min="13061" max="13061" width="13.7109375" customWidth="1"/>
    <col min="13062" max="13062" width="14.28515625" bestFit="1" customWidth="1"/>
    <col min="13063" max="13063" width="16.5703125" bestFit="1" customWidth="1"/>
    <col min="13313" max="13313" width="2.7109375" bestFit="1" customWidth="1"/>
    <col min="13314" max="13314" width="10.28515625" customWidth="1"/>
    <col min="13315" max="13315" width="14.42578125" customWidth="1"/>
    <col min="13316" max="13316" width="15.7109375" customWidth="1"/>
    <col min="13317" max="13317" width="13.7109375" customWidth="1"/>
    <col min="13318" max="13318" width="14.28515625" bestFit="1" customWidth="1"/>
    <col min="13319" max="13319" width="16.5703125" bestFit="1" customWidth="1"/>
    <col min="13569" max="13569" width="2.7109375" bestFit="1" customWidth="1"/>
    <col min="13570" max="13570" width="10.28515625" customWidth="1"/>
    <col min="13571" max="13571" width="14.42578125" customWidth="1"/>
    <col min="13572" max="13572" width="15.7109375" customWidth="1"/>
    <col min="13573" max="13573" width="13.7109375" customWidth="1"/>
    <col min="13574" max="13574" width="14.28515625" bestFit="1" customWidth="1"/>
    <col min="13575" max="13575" width="16.5703125" bestFit="1" customWidth="1"/>
    <col min="13825" max="13825" width="2.7109375" bestFit="1" customWidth="1"/>
    <col min="13826" max="13826" width="10.28515625" customWidth="1"/>
    <col min="13827" max="13827" width="14.42578125" customWidth="1"/>
    <col min="13828" max="13828" width="15.7109375" customWidth="1"/>
    <col min="13829" max="13829" width="13.7109375" customWidth="1"/>
    <col min="13830" max="13830" width="14.28515625" bestFit="1" customWidth="1"/>
    <col min="13831" max="13831" width="16.5703125" bestFit="1" customWidth="1"/>
    <col min="14081" max="14081" width="2.7109375" bestFit="1" customWidth="1"/>
    <col min="14082" max="14082" width="10.28515625" customWidth="1"/>
    <col min="14083" max="14083" width="14.42578125" customWidth="1"/>
    <col min="14084" max="14084" width="15.7109375" customWidth="1"/>
    <col min="14085" max="14085" width="13.7109375" customWidth="1"/>
    <col min="14086" max="14086" width="14.28515625" bestFit="1" customWidth="1"/>
    <col min="14087" max="14087" width="16.5703125" bestFit="1" customWidth="1"/>
    <col min="14337" max="14337" width="2.7109375" bestFit="1" customWidth="1"/>
    <col min="14338" max="14338" width="10.28515625" customWidth="1"/>
    <col min="14339" max="14339" width="14.42578125" customWidth="1"/>
    <col min="14340" max="14340" width="15.7109375" customWidth="1"/>
    <col min="14341" max="14341" width="13.7109375" customWidth="1"/>
    <col min="14342" max="14342" width="14.28515625" bestFit="1" customWidth="1"/>
    <col min="14343" max="14343" width="16.5703125" bestFit="1" customWidth="1"/>
    <col min="14593" max="14593" width="2.7109375" bestFit="1" customWidth="1"/>
    <col min="14594" max="14594" width="10.28515625" customWidth="1"/>
    <col min="14595" max="14595" width="14.42578125" customWidth="1"/>
    <col min="14596" max="14596" width="15.7109375" customWidth="1"/>
    <col min="14597" max="14597" width="13.7109375" customWidth="1"/>
    <col min="14598" max="14598" width="14.28515625" bestFit="1" customWidth="1"/>
    <col min="14599" max="14599" width="16.5703125" bestFit="1" customWidth="1"/>
    <col min="14849" max="14849" width="2.7109375" bestFit="1" customWidth="1"/>
    <col min="14850" max="14850" width="10.28515625" customWidth="1"/>
    <col min="14851" max="14851" width="14.42578125" customWidth="1"/>
    <col min="14852" max="14852" width="15.7109375" customWidth="1"/>
    <col min="14853" max="14853" width="13.7109375" customWidth="1"/>
    <col min="14854" max="14854" width="14.28515625" bestFit="1" customWidth="1"/>
    <col min="14855" max="14855" width="16.5703125" bestFit="1" customWidth="1"/>
    <col min="15105" max="15105" width="2.7109375" bestFit="1" customWidth="1"/>
    <col min="15106" max="15106" width="10.28515625" customWidth="1"/>
    <col min="15107" max="15107" width="14.42578125" customWidth="1"/>
    <col min="15108" max="15108" width="15.7109375" customWidth="1"/>
    <col min="15109" max="15109" width="13.7109375" customWidth="1"/>
    <col min="15110" max="15110" width="14.28515625" bestFit="1" customWidth="1"/>
    <col min="15111" max="15111" width="16.5703125" bestFit="1" customWidth="1"/>
    <col min="15361" max="15361" width="2.7109375" bestFit="1" customWidth="1"/>
    <col min="15362" max="15362" width="10.28515625" customWidth="1"/>
    <col min="15363" max="15363" width="14.42578125" customWidth="1"/>
    <col min="15364" max="15364" width="15.7109375" customWidth="1"/>
    <col min="15365" max="15365" width="13.7109375" customWidth="1"/>
    <col min="15366" max="15366" width="14.28515625" bestFit="1" customWidth="1"/>
    <col min="15367" max="15367" width="16.5703125" bestFit="1" customWidth="1"/>
    <col min="15617" max="15617" width="2.7109375" bestFit="1" customWidth="1"/>
    <col min="15618" max="15618" width="10.28515625" customWidth="1"/>
    <col min="15619" max="15619" width="14.42578125" customWidth="1"/>
    <col min="15620" max="15620" width="15.7109375" customWidth="1"/>
    <col min="15621" max="15621" width="13.7109375" customWidth="1"/>
    <col min="15622" max="15622" width="14.28515625" bestFit="1" customWidth="1"/>
    <col min="15623" max="15623" width="16.5703125" bestFit="1" customWidth="1"/>
    <col min="15873" max="15873" width="2.7109375" bestFit="1" customWidth="1"/>
    <col min="15874" max="15874" width="10.28515625" customWidth="1"/>
    <col min="15875" max="15875" width="14.42578125" customWidth="1"/>
    <col min="15876" max="15876" width="15.7109375" customWidth="1"/>
    <col min="15877" max="15877" width="13.7109375" customWidth="1"/>
    <col min="15878" max="15878" width="14.28515625" bestFit="1" customWidth="1"/>
    <col min="15879" max="15879" width="16.5703125" bestFit="1" customWidth="1"/>
    <col min="16129" max="16129" width="2.7109375" bestFit="1" customWidth="1"/>
    <col min="16130" max="16130" width="10.28515625" customWidth="1"/>
    <col min="16131" max="16131" width="14.42578125" customWidth="1"/>
    <col min="16132" max="16132" width="15.7109375" customWidth="1"/>
    <col min="16133" max="16133" width="13.7109375" customWidth="1"/>
    <col min="16134" max="16134" width="14.28515625" bestFit="1" customWidth="1"/>
    <col min="16135" max="16135" width="16.5703125" bestFit="1" customWidth="1"/>
  </cols>
  <sheetData>
    <row r="1" spans="1:8" ht="13.5" customHeight="1" x14ac:dyDescent="0.25"/>
    <row r="2" spans="1:8" x14ac:dyDescent="0.25">
      <c r="A2" s="11"/>
      <c r="B2" s="227" t="s">
        <v>231</v>
      </c>
      <c r="C2" s="227"/>
      <c r="D2" s="227"/>
      <c r="E2" s="227"/>
      <c r="F2" s="227"/>
      <c r="G2" s="227"/>
    </row>
    <row r="3" spans="1:8" x14ac:dyDescent="0.25">
      <c r="B3" s="85" t="s">
        <v>57</v>
      </c>
      <c r="C3" s="85" t="s">
        <v>232</v>
      </c>
      <c r="D3" s="85" t="s">
        <v>243</v>
      </c>
      <c r="E3" s="85" t="s">
        <v>244</v>
      </c>
      <c r="F3" s="85" t="s">
        <v>242</v>
      </c>
      <c r="G3" s="85" t="s">
        <v>221</v>
      </c>
      <c r="H3" s="85" t="s">
        <v>241</v>
      </c>
    </row>
    <row r="4" spans="1:8" x14ac:dyDescent="0.25">
      <c r="B4" s="29" t="s">
        <v>58</v>
      </c>
      <c r="C4" s="29" t="s">
        <v>233</v>
      </c>
      <c r="D4" s="89">
        <f>IF(C4="Advogado",23,25)</f>
        <v>23</v>
      </c>
      <c r="E4" s="29">
        <v>70</v>
      </c>
      <c r="F4" s="89">
        <f>D4*E4</f>
        <v>1610</v>
      </c>
      <c r="G4" s="34">
        <f>IF(F4&lt;=2000,10%*F4,20%*F4)</f>
        <v>161</v>
      </c>
      <c r="H4" s="34">
        <f>F4-G4</f>
        <v>1449</v>
      </c>
    </row>
    <row r="5" spans="1:8" x14ac:dyDescent="0.25">
      <c r="B5" s="29" t="s">
        <v>234</v>
      </c>
      <c r="C5" s="29" t="s">
        <v>233</v>
      </c>
      <c r="D5" s="89">
        <f t="shared" ref="D5:D12" si="0">IF(C5="Advogado",23,25)</f>
        <v>23</v>
      </c>
      <c r="E5" s="29">
        <v>80</v>
      </c>
      <c r="F5" s="89">
        <f t="shared" ref="F5:F12" si="1">D5*E5</f>
        <v>1840</v>
      </c>
      <c r="G5" s="34">
        <f t="shared" ref="G5:G12" si="2">IF(F5&lt;=2000,10%*F5,20%*F5)</f>
        <v>184</v>
      </c>
      <c r="H5" s="34">
        <f t="shared" ref="H5:H12" si="3">F5-G5</f>
        <v>1656</v>
      </c>
    </row>
    <row r="6" spans="1:8" x14ac:dyDescent="0.25">
      <c r="B6" s="29" t="s">
        <v>235</v>
      </c>
      <c r="C6" s="29" t="s">
        <v>236</v>
      </c>
      <c r="D6" s="89">
        <f t="shared" si="0"/>
        <v>25</v>
      </c>
      <c r="E6" s="29">
        <v>85</v>
      </c>
      <c r="F6" s="89">
        <f t="shared" si="1"/>
        <v>2125</v>
      </c>
      <c r="G6" s="34">
        <f t="shared" si="2"/>
        <v>425</v>
      </c>
      <c r="H6" s="34">
        <f t="shared" si="3"/>
        <v>1700</v>
      </c>
    </row>
    <row r="7" spans="1:8" x14ac:dyDescent="0.25">
      <c r="B7" s="29" t="s">
        <v>237</v>
      </c>
      <c r="C7" s="29" t="s">
        <v>236</v>
      </c>
      <c r="D7" s="89">
        <f t="shared" si="0"/>
        <v>25</v>
      </c>
      <c r="E7" s="29">
        <v>90</v>
      </c>
      <c r="F7" s="89">
        <f t="shared" si="1"/>
        <v>2250</v>
      </c>
      <c r="G7" s="34">
        <f t="shared" si="2"/>
        <v>450</v>
      </c>
      <c r="H7" s="34">
        <f t="shared" si="3"/>
        <v>1800</v>
      </c>
    </row>
    <row r="8" spans="1:8" x14ac:dyDescent="0.25">
      <c r="B8" s="29" t="s">
        <v>238</v>
      </c>
      <c r="C8" s="29" t="s">
        <v>233</v>
      </c>
      <c r="D8" s="89">
        <f t="shared" si="0"/>
        <v>23</v>
      </c>
      <c r="E8" s="29">
        <v>90</v>
      </c>
      <c r="F8" s="89">
        <f t="shared" si="1"/>
        <v>2070</v>
      </c>
      <c r="G8" s="34">
        <f t="shared" si="2"/>
        <v>414</v>
      </c>
      <c r="H8" s="34">
        <f t="shared" si="3"/>
        <v>1656</v>
      </c>
    </row>
    <row r="9" spans="1:8" x14ac:dyDescent="0.25">
      <c r="B9" s="29" t="s">
        <v>59</v>
      </c>
      <c r="C9" s="29" t="s">
        <v>236</v>
      </c>
      <c r="D9" s="89">
        <f t="shared" si="0"/>
        <v>25</v>
      </c>
      <c r="E9" s="29">
        <v>100</v>
      </c>
      <c r="F9" s="89">
        <f t="shared" si="1"/>
        <v>2500</v>
      </c>
      <c r="G9" s="34">
        <f t="shared" si="2"/>
        <v>500</v>
      </c>
      <c r="H9" s="34">
        <f t="shared" si="3"/>
        <v>2000</v>
      </c>
    </row>
    <row r="10" spans="1:8" x14ac:dyDescent="0.25">
      <c r="B10" s="29" t="s">
        <v>60</v>
      </c>
      <c r="C10" s="29" t="s">
        <v>236</v>
      </c>
      <c r="D10" s="89">
        <f t="shared" si="0"/>
        <v>25</v>
      </c>
      <c r="E10" s="29">
        <v>105</v>
      </c>
      <c r="F10" s="89">
        <f t="shared" si="1"/>
        <v>2625</v>
      </c>
      <c r="G10" s="34">
        <f t="shared" si="2"/>
        <v>525</v>
      </c>
      <c r="H10" s="34">
        <f t="shared" si="3"/>
        <v>2100</v>
      </c>
    </row>
    <row r="11" spans="1:8" x14ac:dyDescent="0.25">
      <c r="B11" s="29" t="s">
        <v>239</v>
      </c>
      <c r="C11" s="29" t="s">
        <v>233</v>
      </c>
      <c r="D11" s="89">
        <f t="shared" si="0"/>
        <v>23</v>
      </c>
      <c r="E11" s="29">
        <v>110</v>
      </c>
      <c r="F11" s="89">
        <f t="shared" si="1"/>
        <v>2530</v>
      </c>
      <c r="G11" s="34">
        <f t="shared" si="2"/>
        <v>506</v>
      </c>
      <c r="H11" s="34">
        <f t="shared" si="3"/>
        <v>2024</v>
      </c>
    </row>
    <row r="12" spans="1:8" x14ac:dyDescent="0.25">
      <c r="B12" s="29" t="s">
        <v>240</v>
      </c>
      <c r="C12" s="29" t="s">
        <v>236</v>
      </c>
      <c r="D12" s="89">
        <f t="shared" si="0"/>
        <v>25</v>
      </c>
      <c r="E12" s="29">
        <v>130</v>
      </c>
      <c r="F12" s="89">
        <f t="shared" si="1"/>
        <v>3250</v>
      </c>
      <c r="G12" s="34">
        <f t="shared" si="2"/>
        <v>650</v>
      </c>
      <c r="H12" s="34">
        <f t="shared" si="3"/>
        <v>2600</v>
      </c>
    </row>
    <row r="14" spans="1:8" x14ac:dyDescent="0.25">
      <c r="B14" s="97" t="s">
        <v>340</v>
      </c>
      <c r="C14" s="99"/>
      <c r="D14" s="99"/>
      <c r="E14" s="99"/>
      <c r="F14" s="99"/>
      <c r="G14" s="100"/>
    </row>
    <row r="15" spans="1:8" x14ac:dyDescent="0.25">
      <c r="B15" s="101" t="s">
        <v>246</v>
      </c>
      <c r="C15" s="103"/>
      <c r="D15" s="103"/>
      <c r="E15" s="103"/>
      <c r="F15" s="103"/>
      <c r="G15" s="104"/>
    </row>
    <row r="16" spans="1:8" x14ac:dyDescent="0.25">
      <c r="B16" s="106" t="s">
        <v>341</v>
      </c>
      <c r="C16" s="125"/>
      <c r="D16" s="125"/>
      <c r="E16" s="125"/>
      <c r="F16" s="125"/>
      <c r="G16" s="126"/>
      <c r="H16" s="11"/>
    </row>
    <row r="17" spans="2:8" x14ac:dyDescent="0.25">
      <c r="B17" s="112" t="s">
        <v>247</v>
      </c>
      <c r="C17" s="109"/>
      <c r="D17" s="109"/>
      <c r="E17" s="109"/>
      <c r="F17" s="109"/>
      <c r="G17" s="124"/>
      <c r="H17" s="11"/>
    </row>
  </sheetData>
  <mergeCells count="1">
    <mergeCell ref="B2:G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B2:I12"/>
  <sheetViews>
    <sheetView showGridLines="0" zoomScaleNormal="100" workbookViewId="0">
      <selection activeCell="H13" sqref="H13"/>
    </sheetView>
  </sheetViews>
  <sheetFormatPr defaultColWidth="9.140625" defaultRowHeight="15" x14ac:dyDescent="0.25"/>
  <cols>
    <col min="1" max="1" width="3.140625" customWidth="1"/>
    <col min="2" max="2" width="8.5703125" bestFit="1" customWidth="1"/>
    <col min="3" max="3" width="11.7109375" style="12" bestFit="1" customWidth="1"/>
    <col min="4" max="4" width="15" bestFit="1" customWidth="1"/>
    <col min="5" max="5" width="12.5703125" bestFit="1" customWidth="1"/>
    <col min="6" max="6" width="10.5703125" bestFit="1" customWidth="1"/>
    <col min="7" max="7" width="24.5703125" style="12" customWidth="1"/>
    <col min="8" max="8" width="16.7109375" style="12" customWidth="1"/>
    <col min="9" max="9" width="10.28515625" customWidth="1"/>
  </cols>
  <sheetData>
    <row r="2" spans="2:9" ht="30" x14ac:dyDescent="0.25">
      <c r="B2" s="136" t="s">
        <v>254</v>
      </c>
      <c r="C2" s="136" t="s">
        <v>255</v>
      </c>
      <c r="D2" s="136" t="s">
        <v>256</v>
      </c>
      <c r="E2" s="136" t="s">
        <v>328</v>
      </c>
      <c r="F2" s="136" t="s">
        <v>257</v>
      </c>
      <c r="G2" s="136" t="s">
        <v>258</v>
      </c>
      <c r="H2" s="136" t="s">
        <v>259</v>
      </c>
    </row>
    <row r="3" spans="2:9" x14ac:dyDescent="0.25">
      <c r="B3" s="131" t="s">
        <v>260</v>
      </c>
      <c r="C3" s="67">
        <v>36681</v>
      </c>
      <c r="D3" s="67">
        <v>36685</v>
      </c>
      <c r="E3" s="29">
        <f t="shared" ref="E3:E8" si="0">D3-C3</f>
        <v>4</v>
      </c>
      <c r="F3" s="33">
        <v>100</v>
      </c>
      <c r="G3" s="83">
        <f>IF(E3&lt;10,5%*F3,12%*F3)</f>
        <v>5</v>
      </c>
      <c r="H3" s="84">
        <f>E3*F3-G3</f>
        <v>395</v>
      </c>
    </row>
    <row r="4" spans="2:9" x14ac:dyDescent="0.25">
      <c r="B4" s="131" t="s">
        <v>261</v>
      </c>
      <c r="C4" s="67">
        <v>36684</v>
      </c>
      <c r="D4" s="67">
        <v>36711</v>
      </c>
      <c r="E4" s="29">
        <f t="shared" si="0"/>
        <v>27</v>
      </c>
      <c r="F4" s="33">
        <v>100</v>
      </c>
      <c r="G4" s="83">
        <f t="shared" ref="G4:G8" si="1">IF(E4&lt;10,5%*F4,12%*F4)</f>
        <v>12</v>
      </c>
      <c r="H4" s="84">
        <f t="shared" ref="H4:H8" si="2">E4*F4-G4</f>
        <v>2688</v>
      </c>
    </row>
    <row r="5" spans="2:9" x14ac:dyDescent="0.25">
      <c r="B5" s="131" t="s">
        <v>262</v>
      </c>
      <c r="C5" s="67">
        <v>36587</v>
      </c>
      <c r="D5" s="67">
        <v>36621</v>
      </c>
      <c r="E5" s="29">
        <f t="shared" si="0"/>
        <v>34</v>
      </c>
      <c r="F5" s="33">
        <v>100</v>
      </c>
      <c r="G5" s="83">
        <f t="shared" si="1"/>
        <v>12</v>
      </c>
      <c r="H5" s="84">
        <f t="shared" si="2"/>
        <v>3388</v>
      </c>
    </row>
    <row r="6" spans="2:9" x14ac:dyDescent="0.25">
      <c r="B6" s="131" t="s">
        <v>263</v>
      </c>
      <c r="C6" s="67">
        <v>36682</v>
      </c>
      <c r="D6" s="67">
        <v>36713</v>
      </c>
      <c r="E6" s="29">
        <f t="shared" si="0"/>
        <v>31</v>
      </c>
      <c r="F6" s="33">
        <v>100</v>
      </c>
      <c r="G6" s="83">
        <f t="shared" si="1"/>
        <v>12</v>
      </c>
      <c r="H6" s="84">
        <f t="shared" si="2"/>
        <v>3088</v>
      </c>
    </row>
    <row r="7" spans="2:9" x14ac:dyDescent="0.25">
      <c r="B7" s="131" t="s">
        <v>163</v>
      </c>
      <c r="C7" s="67">
        <v>36650</v>
      </c>
      <c r="D7" s="67">
        <v>36653</v>
      </c>
      <c r="E7" s="29">
        <f t="shared" si="0"/>
        <v>3</v>
      </c>
      <c r="F7" s="33">
        <v>100</v>
      </c>
      <c r="G7" s="83">
        <f t="shared" si="1"/>
        <v>5</v>
      </c>
      <c r="H7" s="84">
        <f t="shared" si="2"/>
        <v>295</v>
      </c>
    </row>
    <row r="8" spans="2:9" x14ac:dyDescent="0.25">
      <c r="B8" s="131" t="s">
        <v>264</v>
      </c>
      <c r="C8" s="67">
        <v>36745</v>
      </c>
      <c r="D8" s="67">
        <v>36747</v>
      </c>
      <c r="E8" s="29">
        <f t="shared" si="0"/>
        <v>2</v>
      </c>
      <c r="F8" s="33">
        <v>100</v>
      </c>
      <c r="G8" s="83">
        <f t="shared" si="1"/>
        <v>5</v>
      </c>
      <c r="H8" s="84">
        <f t="shared" si="2"/>
        <v>195</v>
      </c>
    </row>
    <row r="9" spans="2:9" x14ac:dyDescent="0.25">
      <c r="C9" s="17"/>
      <c r="D9" s="17"/>
      <c r="E9" s="17"/>
      <c r="G9"/>
      <c r="H9" s="132">
        <f>SUM(H3:H8)</f>
        <v>10049</v>
      </c>
      <c r="I9" s="139" t="s">
        <v>265</v>
      </c>
    </row>
    <row r="10" spans="2:9" x14ac:dyDescent="0.25">
      <c r="C10" s="17"/>
      <c r="D10" s="17"/>
      <c r="E10" s="17"/>
      <c r="G10"/>
      <c r="H10" s="133">
        <f>AVERAGE(H3:H8)</f>
        <v>1674.8333333333333</v>
      </c>
      <c r="I10" s="140" t="s">
        <v>266</v>
      </c>
    </row>
    <row r="11" spans="2:9" x14ac:dyDescent="0.25">
      <c r="C11" s="17"/>
      <c r="D11" s="17"/>
      <c r="E11" s="17"/>
      <c r="G11"/>
      <c r="H11" s="134">
        <f>MAX(H3:H8)</f>
        <v>3388</v>
      </c>
      <c r="I11" s="141" t="s">
        <v>267</v>
      </c>
    </row>
    <row r="12" spans="2:9" x14ac:dyDescent="0.25">
      <c r="C12" s="17"/>
      <c r="D12" s="17"/>
      <c r="E12" s="17"/>
      <c r="G12"/>
      <c r="H12" s="135">
        <f>MIN(H3:H8)</f>
        <v>195</v>
      </c>
      <c r="I12" s="142" t="s">
        <v>268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2D050"/>
  </sheetPr>
  <dimension ref="B1:J34"/>
  <sheetViews>
    <sheetView showGridLines="0" zoomScaleNormal="100" workbookViewId="0">
      <selection activeCell="H5" sqref="H5:H21"/>
    </sheetView>
  </sheetViews>
  <sheetFormatPr defaultColWidth="9.140625" defaultRowHeight="12.75" x14ac:dyDescent="0.2"/>
  <cols>
    <col min="1" max="1" width="1.85546875" style="143" customWidth="1"/>
    <col min="2" max="2" width="8.28515625" style="143" bestFit="1" customWidth="1"/>
    <col min="3" max="3" width="21.140625" style="143" bestFit="1" customWidth="1"/>
    <col min="4" max="4" width="10" style="143" bestFit="1" customWidth="1"/>
    <col min="5" max="6" width="8.140625" style="143" bestFit="1" customWidth="1"/>
    <col min="7" max="7" width="30.5703125" style="143" customWidth="1"/>
    <col min="8" max="8" width="13.28515625" style="143" bestFit="1" customWidth="1"/>
    <col min="9" max="9" width="9.140625" style="143"/>
    <col min="10" max="10" width="21.28515625" style="143" bestFit="1" customWidth="1"/>
    <col min="11" max="257" width="9.140625" style="143"/>
    <col min="258" max="258" width="9.28515625" style="143" bestFit="1" customWidth="1"/>
    <col min="259" max="259" width="50.42578125" style="143" bestFit="1" customWidth="1"/>
    <col min="260" max="260" width="11.85546875" style="143" bestFit="1" customWidth="1"/>
    <col min="261" max="261" width="11.28515625" style="143" customWidth="1"/>
    <col min="262" max="262" width="11.7109375" style="143" customWidth="1"/>
    <col min="263" max="263" width="21.42578125" style="143" bestFit="1" customWidth="1"/>
    <col min="264" max="264" width="13.28515625" style="143" bestFit="1" customWidth="1"/>
    <col min="265" max="265" width="9.140625" style="143"/>
    <col min="266" max="266" width="21.28515625" style="143" bestFit="1" customWidth="1"/>
    <col min="267" max="513" width="9.140625" style="143"/>
    <col min="514" max="514" width="9.28515625" style="143" bestFit="1" customWidth="1"/>
    <col min="515" max="515" width="50.42578125" style="143" bestFit="1" customWidth="1"/>
    <col min="516" max="516" width="11.85546875" style="143" bestFit="1" customWidth="1"/>
    <col min="517" max="517" width="11.28515625" style="143" customWidth="1"/>
    <col min="518" max="518" width="11.7109375" style="143" customWidth="1"/>
    <col min="519" max="519" width="21.42578125" style="143" bestFit="1" customWidth="1"/>
    <col min="520" max="520" width="13.28515625" style="143" bestFit="1" customWidth="1"/>
    <col min="521" max="521" width="9.140625" style="143"/>
    <col min="522" max="522" width="21.28515625" style="143" bestFit="1" customWidth="1"/>
    <col min="523" max="769" width="9.140625" style="143"/>
    <col min="770" max="770" width="9.28515625" style="143" bestFit="1" customWidth="1"/>
    <col min="771" max="771" width="50.42578125" style="143" bestFit="1" customWidth="1"/>
    <col min="772" max="772" width="11.85546875" style="143" bestFit="1" customWidth="1"/>
    <col min="773" max="773" width="11.28515625" style="143" customWidth="1"/>
    <col min="774" max="774" width="11.7109375" style="143" customWidth="1"/>
    <col min="775" max="775" width="21.42578125" style="143" bestFit="1" customWidth="1"/>
    <col min="776" max="776" width="13.28515625" style="143" bestFit="1" customWidth="1"/>
    <col min="777" max="777" width="9.140625" style="143"/>
    <col min="778" max="778" width="21.28515625" style="143" bestFit="1" customWidth="1"/>
    <col min="779" max="1025" width="9.140625" style="143"/>
    <col min="1026" max="1026" width="9.28515625" style="143" bestFit="1" customWidth="1"/>
    <col min="1027" max="1027" width="50.42578125" style="143" bestFit="1" customWidth="1"/>
    <col min="1028" max="1028" width="11.85546875" style="143" bestFit="1" customWidth="1"/>
    <col min="1029" max="1029" width="11.28515625" style="143" customWidth="1"/>
    <col min="1030" max="1030" width="11.7109375" style="143" customWidth="1"/>
    <col min="1031" max="1031" width="21.42578125" style="143" bestFit="1" customWidth="1"/>
    <col min="1032" max="1032" width="13.28515625" style="143" bestFit="1" customWidth="1"/>
    <col min="1033" max="1033" width="9.140625" style="143"/>
    <col min="1034" max="1034" width="21.28515625" style="143" bestFit="1" customWidth="1"/>
    <col min="1035" max="1281" width="9.140625" style="143"/>
    <col min="1282" max="1282" width="9.28515625" style="143" bestFit="1" customWidth="1"/>
    <col min="1283" max="1283" width="50.42578125" style="143" bestFit="1" customWidth="1"/>
    <col min="1284" max="1284" width="11.85546875" style="143" bestFit="1" customWidth="1"/>
    <col min="1285" max="1285" width="11.28515625" style="143" customWidth="1"/>
    <col min="1286" max="1286" width="11.7109375" style="143" customWidth="1"/>
    <col min="1287" max="1287" width="21.42578125" style="143" bestFit="1" customWidth="1"/>
    <col min="1288" max="1288" width="13.28515625" style="143" bestFit="1" customWidth="1"/>
    <col min="1289" max="1289" width="9.140625" style="143"/>
    <col min="1290" max="1290" width="21.28515625" style="143" bestFit="1" customWidth="1"/>
    <col min="1291" max="1537" width="9.140625" style="143"/>
    <col min="1538" max="1538" width="9.28515625" style="143" bestFit="1" customWidth="1"/>
    <col min="1539" max="1539" width="50.42578125" style="143" bestFit="1" customWidth="1"/>
    <col min="1540" max="1540" width="11.85546875" style="143" bestFit="1" customWidth="1"/>
    <col min="1541" max="1541" width="11.28515625" style="143" customWidth="1"/>
    <col min="1542" max="1542" width="11.7109375" style="143" customWidth="1"/>
    <col min="1543" max="1543" width="21.42578125" style="143" bestFit="1" customWidth="1"/>
    <col min="1544" max="1544" width="13.28515625" style="143" bestFit="1" customWidth="1"/>
    <col min="1545" max="1545" width="9.140625" style="143"/>
    <col min="1546" max="1546" width="21.28515625" style="143" bestFit="1" customWidth="1"/>
    <col min="1547" max="1793" width="9.140625" style="143"/>
    <col min="1794" max="1794" width="9.28515625" style="143" bestFit="1" customWidth="1"/>
    <col min="1795" max="1795" width="50.42578125" style="143" bestFit="1" customWidth="1"/>
    <col min="1796" max="1796" width="11.85546875" style="143" bestFit="1" customWidth="1"/>
    <col min="1797" max="1797" width="11.28515625" style="143" customWidth="1"/>
    <col min="1798" max="1798" width="11.7109375" style="143" customWidth="1"/>
    <col min="1799" max="1799" width="21.42578125" style="143" bestFit="1" customWidth="1"/>
    <col min="1800" max="1800" width="13.28515625" style="143" bestFit="1" customWidth="1"/>
    <col min="1801" max="1801" width="9.140625" style="143"/>
    <col min="1802" max="1802" width="21.28515625" style="143" bestFit="1" customWidth="1"/>
    <col min="1803" max="2049" width="9.140625" style="143"/>
    <col min="2050" max="2050" width="9.28515625" style="143" bestFit="1" customWidth="1"/>
    <col min="2051" max="2051" width="50.42578125" style="143" bestFit="1" customWidth="1"/>
    <col min="2052" max="2052" width="11.85546875" style="143" bestFit="1" customWidth="1"/>
    <col min="2053" max="2053" width="11.28515625" style="143" customWidth="1"/>
    <col min="2054" max="2054" width="11.7109375" style="143" customWidth="1"/>
    <col min="2055" max="2055" width="21.42578125" style="143" bestFit="1" customWidth="1"/>
    <col min="2056" max="2056" width="13.28515625" style="143" bestFit="1" customWidth="1"/>
    <col min="2057" max="2057" width="9.140625" style="143"/>
    <col min="2058" max="2058" width="21.28515625" style="143" bestFit="1" customWidth="1"/>
    <col min="2059" max="2305" width="9.140625" style="143"/>
    <col min="2306" max="2306" width="9.28515625" style="143" bestFit="1" customWidth="1"/>
    <col min="2307" max="2307" width="50.42578125" style="143" bestFit="1" customWidth="1"/>
    <col min="2308" max="2308" width="11.85546875" style="143" bestFit="1" customWidth="1"/>
    <col min="2309" max="2309" width="11.28515625" style="143" customWidth="1"/>
    <col min="2310" max="2310" width="11.7109375" style="143" customWidth="1"/>
    <col min="2311" max="2311" width="21.42578125" style="143" bestFit="1" customWidth="1"/>
    <col min="2312" max="2312" width="13.28515625" style="143" bestFit="1" customWidth="1"/>
    <col min="2313" max="2313" width="9.140625" style="143"/>
    <col min="2314" max="2314" width="21.28515625" style="143" bestFit="1" customWidth="1"/>
    <col min="2315" max="2561" width="9.140625" style="143"/>
    <col min="2562" max="2562" width="9.28515625" style="143" bestFit="1" customWidth="1"/>
    <col min="2563" max="2563" width="50.42578125" style="143" bestFit="1" customWidth="1"/>
    <col min="2564" max="2564" width="11.85546875" style="143" bestFit="1" customWidth="1"/>
    <col min="2565" max="2565" width="11.28515625" style="143" customWidth="1"/>
    <col min="2566" max="2566" width="11.7109375" style="143" customWidth="1"/>
    <col min="2567" max="2567" width="21.42578125" style="143" bestFit="1" customWidth="1"/>
    <col min="2568" max="2568" width="13.28515625" style="143" bestFit="1" customWidth="1"/>
    <col min="2569" max="2569" width="9.140625" style="143"/>
    <col min="2570" max="2570" width="21.28515625" style="143" bestFit="1" customWidth="1"/>
    <col min="2571" max="2817" width="9.140625" style="143"/>
    <col min="2818" max="2818" width="9.28515625" style="143" bestFit="1" customWidth="1"/>
    <col min="2819" max="2819" width="50.42578125" style="143" bestFit="1" customWidth="1"/>
    <col min="2820" max="2820" width="11.85546875" style="143" bestFit="1" customWidth="1"/>
    <col min="2821" max="2821" width="11.28515625" style="143" customWidth="1"/>
    <col min="2822" max="2822" width="11.7109375" style="143" customWidth="1"/>
    <col min="2823" max="2823" width="21.42578125" style="143" bestFit="1" customWidth="1"/>
    <col min="2824" max="2824" width="13.28515625" style="143" bestFit="1" customWidth="1"/>
    <col min="2825" max="2825" width="9.140625" style="143"/>
    <col min="2826" max="2826" width="21.28515625" style="143" bestFit="1" customWidth="1"/>
    <col min="2827" max="3073" width="9.140625" style="143"/>
    <col min="3074" max="3074" width="9.28515625" style="143" bestFit="1" customWidth="1"/>
    <col min="3075" max="3075" width="50.42578125" style="143" bestFit="1" customWidth="1"/>
    <col min="3076" max="3076" width="11.85546875" style="143" bestFit="1" customWidth="1"/>
    <col min="3077" max="3077" width="11.28515625" style="143" customWidth="1"/>
    <col min="3078" max="3078" width="11.7109375" style="143" customWidth="1"/>
    <col min="3079" max="3079" width="21.42578125" style="143" bestFit="1" customWidth="1"/>
    <col min="3080" max="3080" width="13.28515625" style="143" bestFit="1" customWidth="1"/>
    <col min="3081" max="3081" width="9.140625" style="143"/>
    <col min="3082" max="3082" width="21.28515625" style="143" bestFit="1" customWidth="1"/>
    <col min="3083" max="3329" width="9.140625" style="143"/>
    <col min="3330" max="3330" width="9.28515625" style="143" bestFit="1" customWidth="1"/>
    <col min="3331" max="3331" width="50.42578125" style="143" bestFit="1" customWidth="1"/>
    <col min="3332" max="3332" width="11.85546875" style="143" bestFit="1" customWidth="1"/>
    <col min="3333" max="3333" width="11.28515625" style="143" customWidth="1"/>
    <col min="3334" max="3334" width="11.7109375" style="143" customWidth="1"/>
    <col min="3335" max="3335" width="21.42578125" style="143" bestFit="1" customWidth="1"/>
    <col min="3336" max="3336" width="13.28515625" style="143" bestFit="1" customWidth="1"/>
    <col min="3337" max="3337" width="9.140625" style="143"/>
    <col min="3338" max="3338" width="21.28515625" style="143" bestFit="1" customWidth="1"/>
    <col min="3339" max="3585" width="9.140625" style="143"/>
    <col min="3586" max="3586" width="9.28515625" style="143" bestFit="1" customWidth="1"/>
    <col min="3587" max="3587" width="50.42578125" style="143" bestFit="1" customWidth="1"/>
    <col min="3588" max="3588" width="11.85546875" style="143" bestFit="1" customWidth="1"/>
    <col min="3589" max="3589" width="11.28515625" style="143" customWidth="1"/>
    <col min="3590" max="3590" width="11.7109375" style="143" customWidth="1"/>
    <col min="3591" max="3591" width="21.42578125" style="143" bestFit="1" customWidth="1"/>
    <col min="3592" max="3592" width="13.28515625" style="143" bestFit="1" customWidth="1"/>
    <col min="3593" max="3593" width="9.140625" style="143"/>
    <col min="3594" max="3594" width="21.28515625" style="143" bestFit="1" customWidth="1"/>
    <col min="3595" max="3841" width="9.140625" style="143"/>
    <col min="3842" max="3842" width="9.28515625" style="143" bestFit="1" customWidth="1"/>
    <col min="3843" max="3843" width="50.42578125" style="143" bestFit="1" customWidth="1"/>
    <col min="3844" max="3844" width="11.85546875" style="143" bestFit="1" customWidth="1"/>
    <col min="3845" max="3845" width="11.28515625" style="143" customWidth="1"/>
    <col min="3846" max="3846" width="11.7109375" style="143" customWidth="1"/>
    <col min="3847" max="3847" width="21.42578125" style="143" bestFit="1" customWidth="1"/>
    <col min="3848" max="3848" width="13.28515625" style="143" bestFit="1" customWidth="1"/>
    <col min="3849" max="3849" width="9.140625" style="143"/>
    <col min="3850" max="3850" width="21.28515625" style="143" bestFit="1" customWidth="1"/>
    <col min="3851" max="4097" width="9.140625" style="143"/>
    <col min="4098" max="4098" width="9.28515625" style="143" bestFit="1" customWidth="1"/>
    <col min="4099" max="4099" width="50.42578125" style="143" bestFit="1" customWidth="1"/>
    <col min="4100" max="4100" width="11.85546875" style="143" bestFit="1" customWidth="1"/>
    <col min="4101" max="4101" width="11.28515625" style="143" customWidth="1"/>
    <col min="4102" max="4102" width="11.7109375" style="143" customWidth="1"/>
    <col min="4103" max="4103" width="21.42578125" style="143" bestFit="1" customWidth="1"/>
    <col min="4104" max="4104" width="13.28515625" style="143" bestFit="1" customWidth="1"/>
    <col min="4105" max="4105" width="9.140625" style="143"/>
    <col min="4106" max="4106" width="21.28515625" style="143" bestFit="1" customWidth="1"/>
    <col min="4107" max="4353" width="9.140625" style="143"/>
    <col min="4354" max="4354" width="9.28515625" style="143" bestFit="1" customWidth="1"/>
    <col min="4355" max="4355" width="50.42578125" style="143" bestFit="1" customWidth="1"/>
    <col min="4356" max="4356" width="11.85546875" style="143" bestFit="1" customWidth="1"/>
    <col min="4357" max="4357" width="11.28515625" style="143" customWidth="1"/>
    <col min="4358" max="4358" width="11.7109375" style="143" customWidth="1"/>
    <col min="4359" max="4359" width="21.42578125" style="143" bestFit="1" customWidth="1"/>
    <col min="4360" max="4360" width="13.28515625" style="143" bestFit="1" customWidth="1"/>
    <col min="4361" max="4361" width="9.140625" style="143"/>
    <col min="4362" max="4362" width="21.28515625" style="143" bestFit="1" customWidth="1"/>
    <col min="4363" max="4609" width="9.140625" style="143"/>
    <col min="4610" max="4610" width="9.28515625" style="143" bestFit="1" customWidth="1"/>
    <col min="4611" max="4611" width="50.42578125" style="143" bestFit="1" customWidth="1"/>
    <col min="4612" max="4612" width="11.85546875" style="143" bestFit="1" customWidth="1"/>
    <col min="4613" max="4613" width="11.28515625" style="143" customWidth="1"/>
    <col min="4614" max="4614" width="11.7109375" style="143" customWidth="1"/>
    <col min="4615" max="4615" width="21.42578125" style="143" bestFit="1" customWidth="1"/>
    <col min="4616" max="4616" width="13.28515625" style="143" bestFit="1" customWidth="1"/>
    <col min="4617" max="4617" width="9.140625" style="143"/>
    <col min="4618" max="4618" width="21.28515625" style="143" bestFit="1" customWidth="1"/>
    <col min="4619" max="4865" width="9.140625" style="143"/>
    <col min="4866" max="4866" width="9.28515625" style="143" bestFit="1" customWidth="1"/>
    <col min="4867" max="4867" width="50.42578125" style="143" bestFit="1" customWidth="1"/>
    <col min="4868" max="4868" width="11.85546875" style="143" bestFit="1" customWidth="1"/>
    <col min="4869" max="4869" width="11.28515625" style="143" customWidth="1"/>
    <col min="4870" max="4870" width="11.7109375" style="143" customWidth="1"/>
    <col min="4871" max="4871" width="21.42578125" style="143" bestFit="1" customWidth="1"/>
    <col min="4872" max="4872" width="13.28515625" style="143" bestFit="1" customWidth="1"/>
    <col min="4873" max="4873" width="9.140625" style="143"/>
    <col min="4874" max="4874" width="21.28515625" style="143" bestFit="1" customWidth="1"/>
    <col min="4875" max="5121" width="9.140625" style="143"/>
    <col min="5122" max="5122" width="9.28515625" style="143" bestFit="1" customWidth="1"/>
    <col min="5123" max="5123" width="50.42578125" style="143" bestFit="1" customWidth="1"/>
    <col min="5124" max="5124" width="11.85546875" style="143" bestFit="1" customWidth="1"/>
    <col min="5125" max="5125" width="11.28515625" style="143" customWidth="1"/>
    <col min="5126" max="5126" width="11.7109375" style="143" customWidth="1"/>
    <col min="5127" max="5127" width="21.42578125" style="143" bestFit="1" customWidth="1"/>
    <col min="5128" max="5128" width="13.28515625" style="143" bestFit="1" customWidth="1"/>
    <col min="5129" max="5129" width="9.140625" style="143"/>
    <col min="5130" max="5130" width="21.28515625" style="143" bestFit="1" customWidth="1"/>
    <col min="5131" max="5377" width="9.140625" style="143"/>
    <col min="5378" max="5378" width="9.28515625" style="143" bestFit="1" customWidth="1"/>
    <col min="5379" max="5379" width="50.42578125" style="143" bestFit="1" customWidth="1"/>
    <col min="5380" max="5380" width="11.85546875" style="143" bestFit="1" customWidth="1"/>
    <col min="5381" max="5381" width="11.28515625" style="143" customWidth="1"/>
    <col min="5382" max="5382" width="11.7109375" style="143" customWidth="1"/>
    <col min="5383" max="5383" width="21.42578125" style="143" bestFit="1" customWidth="1"/>
    <col min="5384" max="5384" width="13.28515625" style="143" bestFit="1" customWidth="1"/>
    <col min="5385" max="5385" width="9.140625" style="143"/>
    <col min="5386" max="5386" width="21.28515625" style="143" bestFit="1" customWidth="1"/>
    <col min="5387" max="5633" width="9.140625" style="143"/>
    <col min="5634" max="5634" width="9.28515625" style="143" bestFit="1" customWidth="1"/>
    <col min="5635" max="5635" width="50.42578125" style="143" bestFit="1" customWidth="1"/>
    <col min="5636" max="5636" width="11.85546875" style="143" bestFit="1" customWidth="1"/>
    <col min="5637" max="5637" width="11.28515625" style="143" customWidth="1"/>
    <col min="5638" max="5638" width="11.7109375" style="143" customWidth="1"/>
    <col min="5639" max="5639" width="21.42578125" style="143" bestFit="1" customWidth="1"/>
    <col min="5640" max="5640" width="13.28515625" style="143" bestFit="1" customWidth="1"/>
    <col min="5641" max="5641" width="9.140625" style="143"/>
    <col min="5642" max="5642" width="21.28515625" style="143" bestFit="1" customWidth="1"/>
    <col min="5643" max="5889" width="9.140625" style="143"/>
    <col min="5890" max="5890" width="9.28515625" style="143" bestFit="1" customWidth="1"/>
    <col min="5891" max="5891" width="50.42578125" style="143" bestFit="1" customWidth="1"/>
    <col min="5892" max="5892" width="11.85546875" style="143" bestFit="1" customWidth="1"/>
    <col min="5893" max="5893" width="11.28515625" style="143" customWidth="1"/>
    <col min="5894" max="5894" width="11.7109375" style="143" customWidth="1"/>
    <col min="5895" max="5895" width="21.42578125" style="143" bestFit="1" customWidth="1"/>
    <col min="5896" max="5896" width="13.28515625" style="143" bestFit="1" customWidth="1"/>
    <col min="5897" max="5897" width="9.140625" style="143"/>
    <col min="5898" max="5898" width="21.28515625" style="143" bestFit="1" customWidth="1"/>
    <col min="5899" max="6145" width="9.140625" style="143"/>
    <col min="6146" max="6146" width="9.28515625" style="143" bestFit="1" customWidth="1"/>
    <col min="6147" max="6147" width="50.42578125" style="143" bestFit="1" customWidth="1"/>
    <col min="6148" max="6148" width="11.85546875" style="143" bestFit="1" customWidth="1"/>
    <col min="6149" max="6149" width="11.28515625" style="143" customWidth="1"/>
    <col min="6150" max="6150" width="11.7109375" style="143" customWidth="1"/>
    <col min="6151" max="6151" width="21.42578125" style="143" bestFit="1" customWidth="1"/>
    <col min="6152" max="6152" width="13.28515625" style="143" bestFit="1" customWidth="1"/>
    <col min="6153" max="6153" width="9.140625" style="143"/>
    <col min="6154" max="6154" width="21.28515625" style="143" bestFit="1" customWidth="1"/>
    <col min="6155" max="6401" width="9.140625" style="143"/>
    <col min="6402" max="6402" width="9.28515625" style="143" bestFit="1" customWidth="1"/>
    <col min="6403" max="6403" width="50.42578125" style="143" bestFit="1" customWidth="1"/>
    <col min="6404" max="6404" width="11.85546875" style="143" bestFit="1" customWidth="1"/>
    <col min="6405" max="6405" width="11.28515625" style="143" customWidth="1"/>
    <col min="6406" max="6406" width="11.7109375" style="143" customWidth="1"/>
    <col min="6407" max="6407" width="21.42578125" style="143" bestFit="1" customWidth="1"/>
    <col min="6408" max="6408" width="13.28515625" style="143" bestFit="1" customWidth="1"/>
    <col min="6409" max="6409" width="9.140625" style="143"/>
    <col min="6410" max="6410" width="21.28515625" style="143" bestFit="1" customWidth="1"/>
    <col min="6411" max="6657" width="9.140625" style="143"/>
    <col min="6658" max="6658" width="9.28515625" style="143" bestFit="1" customWidth="1"/>
    <col min="6659" max="6659" width="50.42578125" style="143" bestFit="1" customWidth="1"/>
    <col min="6660" max="6660" width="11.85546875" style="143" bestFit="1" customWidth="1"/>
    <col min="6661" max="6661" width="11.28515625" style="143" customWidth="1"/>
    <col min="6662" max="6662" width="11.7109375" style="143" customWidth="1"/>
    <col min="6663" max="6663" width="21.42578125" style="143" bestFit="1" customWidth="1"/>
    <col min="6664" max="6664" width="13.28515625" style="143" bestFit="1" customWidth="1"/>
    <col min="6665" max="6665" width="9.140625" style="143"/>
    <col min="6666" max="6666" width="21.28515625" style="143" bestFit="1" customWidth="1"/>
    <col min="6667" max="6913" width="9.140625" style="143"/>
    <col min="6914" max="6914" width="9.28515625" style="143" bestFit="1" customWidth="1"/>
    <col min="6915" max="6915" width="50.42578125" style="143" bestFit="1" customWidth="1"/>
    <col min="6916" max="6916" width="11.85546875" style="143" bestFit="1" customWidth="1"/>
    <col min="6917" max="6917" width="11.28515625" style="143" customWidth="1"/>
    <col min="6918" max="6918" width="11.7109375" style="143" customWidth="1"/>
    <col min="6919" max="6919" width="21.42578125" style="143" bestFit="1" customWidth="1"/>
    <col min="6920" max="6920" width="13.28515625" style="143" bestFit="1" customWidth="1"/>
    <col min="6921" max="6921" width="9.140625" style="143"/>
    <col min="6922" max="6922" width="21.28515625" style="143" bestFit="1" customWidth="1"/>
    <col min="6923" max="7169" width="9.140625" style="143"/>
    <col min="7170" max="7170" width="9.28515625" style="143" bestFit="1" customWidth="1"/>
    <col min="7171" max="7171" width="50.42578125" style="143" bestFit="1" customWidth="1"/>
    <col min="7172" max="7172" width="11.85546875" style="143" bestFit="1" customWidth="1"/>
    <col min="7173" max="7173" width="11.28515625" style="143" customWidth="1"/>
    <col min="7174" max="7174" width="11.7109375" style="143" customWidth="1"/>
    <col min="7175" max="7175" width="21.42578125" style="143" bestFit="1" customWidth="1"/>
    <col min="7176" max="7176" width="13.28515625" style="143" bestFit="1" customWidth="1"/>
    <col min="7177" max="7177" width="9.140625" style="143"/>
    <col min="7178" max="7178" width="21.28515625" style="143" bestFit="1" customWidth="1"/>
    <col min="7179" max="7425" width="9.140625" style="143"/>
    <col min="7426" max="7426" width="9.28515625" style="143" bestFit="1" customWidth="1"/>
    <col min="7427" max="7427" width="50.42578125" style="143" bestFit="1" customWidth="1"/>
    <col min="7428" max="7428" width="11.85546875" style="143" bestFit="1" customWidth="1"/>
    <col min="7429" max="7429" width="11.28515625" style="143" customWidth="1"/>
    <col min="7430" max="7430" width="11.7109375" style="143" customWidth="1"/>
    <col min="7431" max="7431" width="21.42578125" style="143" bestFit="1" customWidth="1"/>
    <col min="7432" max="7432" width="13.28515625" style="143" bestFit="1" customWidth="1"/>
    <col min="7433" max="7433" width="9.140625" style="143"/>
    <col min="7434" max="7434" width="21.28515625" style="143" bestFit="1" customWidth="1"/>
    <col min="7435" max="7681" width="9.140625" style="143"/>
    <col min="7682" max="7682" width="9.28515625" style="143" bestFit="1" customWidth="1"/>
    <col min="7683" max="7683" width="50.42578125" style="143" bestFit="1" customWidth="1"/>
    <col min="7684" max="7684" width="11.85546875" style="143" bestFit="1" customWidth="1"/>
    <col min="7685" max="7685" width="11.28515625" style="143" customWidth="1"/>
    <col min="7686" max="7686" width="11.7109375" style="143" customWidth="1"/>
    <col min="7687" max="7687" width="21.42578125" style="143" bestFit="1" customWidth="1"/>
    <col min="7688" max="7688" width="13.28515625" style="143" bestFit="1" customWidth="1"/>
    <col min="7689" max="7689" width="9.140625" style="143"/>
    <col min="7690" max="7690" width="21.28515625" style="143" bestFit="1" customWidth="1"/>
    <col min="7691" max="7937" width="9.140625" style="143"/>
    <col min="7938" max="7938" width="9.28515625" style="143" bestFit="1" customWidth="1"/>
    <col min="7939" max="7939" width="50.42578125" style="143" bestFit="1" customWidth="1"/>
    <col min="7940" max="7940" width="11.85546875" style="143" bestFit="1" customWidth="1"/>
    <col min="7941" max="7941" width="11.28515625" style="143" customWidth="1"/>
    <col min="7942" max="7942" width="11.7109375" style="143" customWidth="1"/>
    <col min="7943" max="7943" width="21.42578125" style="143" bestFit="1" customWidth="1"/>
    <col min="7944" max="7944" width="13.28515625" style="143" bestFit="1" customWidth="1"/>
    <col min="7945" max="7945" width="9.140625" style="143"/>
    <col min="7946" max="7946" width="21.28515625" style="143" bestFit="1" customWidth="1"/>
    <col min="7947" max="8193" width="9.140625" style="143"/>
    <col min="8194" max="8194" width="9.28515625" style="143" bestFit="1" customWidth="1"/>
    <col min="8195" max="8195" width="50.42578125" style="143" bestFit="1" customWidth="1"/>
    <col min="8196" max="8196" width="11.85546875" style="143" bestFit="1" customWidth="1"/>
    <col min="8197" max="8197" width="11.28515625" style="143" customWidth="1"/>
    <col min="8198" max="8198" width="11.7109375" style="143" customWidth="1"/>
    <col min="8199" max="8199" width="21.42578125" style="143" bestFit="1" customWidth="1"/>
    <col min="8200" max="8200" width="13.28515625" style="143" bestFit="1" customWidth="1"/>
    <col min="8201" max="8201" width="9.140625" style="143"/>
    <col min="8202" max="8202" width="21.28515625" style="143" bestFit="1" customWidth="1"/>
    <col min="8203" max="8449" width="9.140625" style="143"/>
    <col min="8450" max="8450" width="9.28515625" style="143" bestFit="1" customWidth="1"/>
    <col min="8451" max="8451" width="50.42578125" style="143" bestFit="1" customWidth="1"/>
    <col min="8452" max="8452" width="11.85546875" style="143" bestFit="1" customWidth="1"/>
    <col min="8453" max="8453" width="11.28515625" style="143" customWidth="1"/>
    <col min="8454" max="8454" width="11.7109375" style="143" customWidth="1"/>
    <col min="8455" max="8455" width="21.42578125" style="143" bestFit="1" customWidth="1"/>
    <col min="8456" max="8456" width="13.28515625" style="143" bestFit="1" customWidth="1"/>
    <col min="8457" max="8457" width="9.140625" style="143"/>
    <col min="8458" max="8458" width="21.28515625" style="143" bestFit="1" customWidth="1"/>
    <col min="8459" max="8705" width="9.140625" style="143"/>
    <col min="8706" max="8706" width="9.28515625" style="143" bestFit="1" customWidth="1"/>
    <col min="8707" max="8707" width="50.42578125" style="143" bestFit="1" customWidth="1"/>
    <col min="8708" max="8708" width="11.85546875" style="143" bestFit="1" customWidth="1"/>
    <col min="8709" max="8709" width="11.28515625" style="143" customWidth="1"/>
    <col min="8710" max="8710" width="11.7109375" style="143" customWidth="1"/>
    <col min="8711" max="8711" width="21.42578125" style="143" bestFit="1" customWidth="1"/>
    <col min="8712" max="8712" width="13.28515625" style="143" bestFit="1" customWidth="1"/>
    <col min="8713" max="8713" width="9.140625" style="143"/>
    <col min="8714" max="8714" width="21.28515625" style="143" bestFit="1" customWidth="1"/>
    <col min="8715" max="8961" width="9.140625" style="143"/>
    <col min="8962" max="8962" width="9.28515625" style="143" bestFit="1" customWidth="1"/>
    <col min="8963" max="8963" width="50.42578125" style="143" bestFit="1" customWidth="1"/>
    <col min="8964" max="8964" width="11.85546875" style="143" bestFit="1" customWidth="1"/>
    <col min="8965" max="8965" width="11.28515625" style="143" customWidth="1"/>
    <col min="8966" max="8966" width="11.7109375" style="143" customWidth="1"/>
    <col min="8967" max="8967" width="21.42578125" style="143" bestFit="1" customWidth="1"/>
    <col min="8968" max="8968" width="13.28515625" style="143" bestFit="1" customWidth="1"/>
    <col min="8969" max="8969" width="9.140625" style="143"/>
    <col min="8970" max="8970" width="21.28515625" style="143" bestFit="1" customWidth="1"/>
    <col min="8971" max="9217" width="9.140625" style="143"/>
    <col min="9218" max="9218" width="9.28515625" style="143" bestFit="1" customWidth="1"/>
    <col min="9219" max="9219" width="50.42578125" style="143" bestFit="1" customWidth="1"/>
    <col min="9220" max="9220" width="11.85546875" style="143" bestFit="1" customWidth="1"/>
    <col min="9221" max="9221" width="11.28515625" style="143" customWidth="1"/>
    <col min="9222" max="9222" width="11.7109375" style="143" customWidth="1"/>
    <col min="9223" max="9223" width="21.42578125" style="143" bestFit="1" customWidth="1"/>
    <col min="9224" max="9224" width="13.28515625" style="143" bestFit="1" customWidth="1"/>
    <col min="9225" max="9225" width="9.140625" style="143"/>
    <col min="9226" max="9226" width="21.28515625" style="143" bestFit="1" customWidth="1"/>
    <col min="9227" max="9473" width="9.140625" style="143"/>
    <col min="9474" max="9474" width="9.28515625" style="143" bestFit="1" customWidth="1"/>
    <col min="9475" max="9475" width="50.42578125" style="143" bestFit="1" customWidth="1"/>
    <col min="9476" max="9476" width="11.85546875" style="143" bestFit="1" customWidth="1"/>
    <col min="9477" max="9477" width="11.28515625" style="143" customWidth="1"/>
    <col min="9478" max="9478" width="11.7109375" style="143" customWidth="1"/>
    <col min="9479" max="9479" width="21.42578125" style="143" bestFit="1" customWidth="1"/>
    <col min="9480" max="9480" width="13.28515625" style="143" bestFit="1" customWidth="1"/>
    <col min="9481" max="9481" width="9.140625" style="143"/>
    <col min="9482" max="9482" width="21.28515625" style="143" bestFit="1" customWidth="1"/>
    <col min="9483" max="9729" width="9.140625" style="143"/>
    <col min="9730" max="9730" width="9.28515625" style="143" bestFit="1" customWidth="1"/>
    <col min="9731" max="9731" width="50.42578125" style="143" bestFit="1" customWidth="1"/>
    <col min="9732" max="9732" width="11.85546875" style="143" bestFit="1" customWidth="1"/>
    <col min="9733" max="9733" width="11.28515625" style="143" customWidth="1"/>
    <col min="9734" max="9734" width="11.7109375" style="143" customWidth="1"/>
    <col min="9735" max="9735" width="21.42578125" style="143" bestFit="1" customWidth="1"/>
    <col min="9736" max="9736" width="13.28515625" style="143" bestFit="1" customWidth="1"/>
    <col min="9737" max="9737" width="9.140625" style="143"/>
    <col min="9738" max="9738" width="21.28515625" style="143" bestFit="1" customWidth="1"/>
    <col min="9739" max="9985" width="9.140625" style="143"/>
    <col min="9986" max="9986" width="9.28515625" style="143" bestFit="1" customWidth="1"/>
    <col min="9987" max="9987" width="50.42578125" style="143" bestFit="1" customWidth="1"/>
    <col min="9988" max="9988" width="11.85546875" style="143" bestFit="1" customWidth="1"/>
    <col min="9989" max="9989" width="11.28515625" style="143" customWidth="1"/>
    <col min="9990" max="9990" width="11.7109375" style="143" customWidth="1"/>
    <col min="9991" max="9991" width="21.42578125" style="143" bestFit="1" customWidth="1"/>
    <col min="9992" max="9992" width="13.28515625" style="143" bestFit="1" customWidth="1"/>
    <col min="9993" max="9993" width="9.140625" style="143"/>
    <col min="9994" max="9994" width="21.28515625" style="143" bestFit="1" customWidth="1"/>
    <col min="9995" max="10241" width="9.140625" style="143"/>
    <col min="10242" max="10242" width="9.28515625" style="143" bestFit="1" customWidth="1"/>
    <col min="10243" max="10243" width="50.42578125" style="143" bestFit="1" customWidth="1"/>
    <col min="10244" max="10244" width="11.85546875" style="143" bestFit="1" customWidth="1"/>
    <col min="10245" max="10245" width="11.28515625" style="143" customWidth="1"/>
    <col min="10246" max="10246" width="11.7109375" style="143" customWidth="1"/>
    <col min="10247" max="10247" width="21.42578125" style="143" bestFit="1" customWidth="1"/>
    <col min="10248" max="10248" width="13.28515625" style="143" bestFit="1" customWidth="1"/>
    <col min="10249" max="10249" width="9.140625" style="143"/>
    <col min="10250" max="10250" width="21.28515625" style="143" bestFit="1" customWidth="1"/>
    <col min="10251" max="10497" width="9.140625" style="143"/>
    <col min="10498" max="10498" width="9.28515625" style="143" bestFit="1" customWidth="1"/>
    <col min="10499" max="10499" width="50.42578125" style="143" bestFit="1" customWidth="1"/>
    <col min="10500" max="10500" width="11.85546875" style="143" bestFit="1" customWidth="1"/>
    <col min="10501" max="10501" width="11.28515625" style="143" customWidth="1"/>
    <col min="10502" max="10502" width="11.7109375" style="143" customWidth="1"/>
    <col min="10503" max="10503" width="21.42578125" style="143" bestFit="1" customWidth="1"/>
    <col min="10504" max="10504" width="13.28515625" style="143" bestFit="1" customWidth="1"/>
    <col min="10505" max="10505" width="9.140625" style="143"/>
    <col min="10506" max="10506" width="21.28515625" style="143" bestFit="1" customWidth="1"/>
    <col min="10507" max="10753" width="9.140625" style="143"/>
    <col min="10754" max="10754" width="9.28515625" style="143" bestFit="1" customWidth="1"/>
    <col min="10755" max="10755" width="50.42578125" style="143" bestFit="1" customWidth="1"/>
    <col min="10756" max="10756" width="11.85546875" style="143" bestFit="1" customWidth="1"/>
    <col min="10757" max="10757" width="11.28515625" style="143" customWidth="1"/>
    <col min="10758" max="10758" width="11.7109375" style="143" customWidth="1"/>
    <col min="10759" max="10759" width="21.42578125" style="143" bestFit="1" customWidth="1"/>
    <col min="10760" max="10760" width="13.28515625" style="143" bestFit="1" customWidth="1"/>
    <col min="10761" max="10761" width="9.140625" style="143"/>
    <col min="10762" max="10762" width="21.28515625" style="143" bestFit="1" customWidth="1"/>
    <col min="10763" max="11009" width="9.140625" style="143"/>
    <col min="11010" max="11010" width="9.28515625" style="143" bestFit="1" customWidth="1"/>
    <col min="11011" max="11011" width="50.42578125" style="143" bestFit="1" customWidth="1"/>
    <col min="11012" max="11012" width="11.85546875" style="143" bestFit="1" customWidth="1"/>
    <col min="11013" max="11013" width="11.28515625" style="143" customWidth="1"/>
    <col min="11014" max="11014" width="11.7109375" style="143" customWidth="1"/>
    <col min="11015" max="11015" width="21.42578125" style="143" bestFit="1" customWidth="1"/>
    <col min="11016" max="11016" width="13.28515625" style="143" bestFit="1" customWidth="1"/>
    <col min="11017" max="11017" width="9.140625" style="143"/>
    <col min="11018" max="11018" width="21.28515625" style="143" bestFit="1" customWidth="1"/>
    <col min="11019" max="11265" width="9.140625" style="143"/>
    <col min="11266" max="11266" width="9.28515625" style="143" bestFit="1" customWidth="1"/>
    <col min="11267" max="11267" width="50.42578125" style="143" bestFit="1" customWidth="1"/>
    <col min="11268" max="11268" width="11.85546875" style="143" bestFit="1" customWidth="1"/>
    <col min="11269" max="11269" width="11.28515625" style="143" customWidth="1"/>
    <col min="11270" max="11270" width="11.7109375" style="143" customWidth="1"/>
    <col min="11271" max="11271" width="21.42578125" style="143" bestFit="1" customWidth="1"/>
    <col min="11272" max="11272" width="13.28515625" style="143" bestFit="1" customWidth="1"/>
    <col min="11273" max="11273" width="9.140625" style="143"/>
    <col min="11274" max="11274" width="21.28515625" style="143" bestFit="1" customWidth="1"/>
    <col min="11275" max="11521" width="9.140625" style="143"/>
    <col min="11522" max="11522" width="9.28515625" style="143" bestFit="1" customWidth="1"/>
    <col min="11523" max="11523" width="50.42578125" style="143" bestFit="1" customWidth="1"/>
    <col min="11524" max="11524" width="11.85546875" style="143" bestFit="1" customWidth="1"/>
    <col min="11525" max="11525" width="11.28515625" style="143" customWidth="1"/>
    <col min="11526" max="11526" width="11.7109375" style="143" customWidth="1"/>
    <col min="11527" max="11527" width="21.42578125" style="143" bestFit="1" customWidth="1"/>
    <col min="11528" max="11528" width="13.28515625" style="143" bestFit="1" customWidth="1"/>
    <col min="11529" max="11529" width="9.140625" style="143"/>
    <col min="11530" max="11530" width="21.28515625" style="143" bestFit="1" customWidth="1"/>
    <col min="11531" max="11777" width="9.140625" style="143"/>
    <col min="11778" max="11778" width="9.28515625" style="143" bestFit="1" customWidth="1"/>
    <col min="11779" max="11779" width="50.42578125" style="143" bestFit="1" customWidth="1"/>
    <col min="11780" max="11780" width="11.85546875" style="143" bestFit="1" customWidth="1"/>
    <col min="11781" max="11781" width="11.28515625" style="143" customWidth="1"/>
    <col min="11782" max="11782" width="11.7109375" style="143" customWidth="1"/>
    <col min="11783" max="11783" width="21.42578125" style="143" bestFit="1" customWidth="1"/>
    <col min="11784" max="11784" width="13.28515625" style="143" bestFit="1" customWidth="1"/>
    <col min="11785" max="11785" width="9.140625" style="143"/>
    <col min="11786" max="11786" width="21.28515625" style="143" bestFit="1" customWidth="1"/>
    <col min="11787" max="12033" width="9.140625" style="143"/>
    <col min="12034" max="12034" width="9.28515625" style="143" bestFit="1" customWidth="1"/>
    <col min="12035" max="12035" width="50.42578125" style="143" bestFit="1" customWidth="1"/>
    <col min="12036" max="12036" width="11.85546875" style="143" bestFit="1" customWidth="1"/>
    <col min="12037" max="12037" width="11.28515625" style="143" customWidth="1"/>
    <col min="12038" max="12038" width="11.7109375" style="143" customWidth="1"/>
    <col min="12039" max="12039" width="21.42578125" style="143" bestFit="1" customWidth="1"/>
    <col min="12040" max="12040" width="13.28515625" style="143" bestFit="1" customWidth="1"/>
    <col min="12041" max="12041" width="9.140625" style="143"/>
    <col min="12042" max="12042" width="21.28515625" style="143" bestFit="1" customWidth="1"/>
    <col min="12043" max="12289" width="9.140625" style="143"/>
    <col min="12290" max="12290" width="9.28515625" style="143" bestFit="1" customWidth="1"/>
    <col min="12291" max="12291" width="50.42578125" style="143" bestFit="1" customWidth="1"/>
    <col min="12292" max="12292" width="11.85546875" style="143" bestFit="1" customWidth="1"/>
    <col min="12293" max="12293" width="11.28515625" style="143" customWidth="1"/>
    <col min="12294" max="12294" width="11.7109375" style="143" customWidth="1"/>
    <col min="12295" max="12295" width="21.42578125" style="143" bestFit="1" customWidth="1"/>
    <col min="12296" max="12296" width="13.28515625" style="143" bestFit="1" customWidth="1"/>
    <col min="12297" max="12297" width="9.140625" style="143"/>
    <col min="12298" max="12298" width="21.28515625" style="143" bestFit="1" customWidth="1"/>
    <col min="12299" max="12545" width="9.140625" style="143"/>
    <col min="12546" max="12546" width="9.28515625" style="143" bestFit="1" customWidth="1"/>
    <col min="12547" max="12547" width="50.42578125" style="143" bestFit="1" customWidth="1"/>
    <col min="12548" max="12548" width="11.85546875" style="143" bestFit="1" customWidth="1"/>
    <col min="12549" max="12549" width="11.28515625" style="143" customWidth="1"/>
    <col min="12550" max="12550" width="11.7109375" style="143" customWidth="1"/>
    <col min="12551" max="12551" width="21.42578125" style="143" bestFit="1" customWidth="1"/>
    <col min="12552" max="12552" width="13.28515625" style="143" bestFit="1" customWidth="1"/>
    <col min="12553" max="12553" width="9.140625" style="143"/>
    <col min="12554" max="12554" width="21.28515625" style="143" bestFit="1" customWidth="1"/>
    <col min="12555" max="12801" width="9.140625" style="143"/>
    <col min="12802" max="12802" width="9.28515625" style="143" bestFit="1" customWidth="1"/>
    <col min="12803" max="12803" width="50.42578125" style="143" bestFit="1" customWidth="1"/>
    <col min="12804" max="12804" width="11.85546875" style="143" bestFit="1" customWidth="1"/>
    <col min="12805" max="12805" width="11.28515625" style="143" customWidth="1"/>
    <col min="12806" max="12806" width="11.7109375" style="143" customWidth="1"/>
    <col min="12807" max="12807" width="21.42578125" style="143" bestFit="1" customWidth="1"/>
    <col min="12808" max="12808" width="13.28515625" style="143" bestFit="1" customWidth="1"/>
    <col min="12809" max="12809" width="9.140625" style="143"/>
    <col min="12810" max="12810" width="21.28515625" style="143" bestFit="1" customWidth="1"/>
    <col min="12811" max="13057" width="9.140625" style="143"/>
    <col min="13058" max="13058" width="9.28515625" style="143" bestFit="1" customWidth="1"/>
    <col min="13059" max="13059" width="50.42578125" style="143" bestFit="1" customWidth="1"/>
    <col min="13060" max="13060" width="11.85546875" style="143" bestFit="1" customWidth="1"/>
    <col min="13061" max="13061" width="11.28515625" style="143" customWidth="1"/>
    <col min="13062" max="13062" width="11.7109375" style="143" customWidth="1"/>
    <col min="13063" max="13063" width="21.42578125" style="143" bestFit="1" customWidth="1"/>
    <col min="13064" max="13064" width="13.28515625" style="143" bestFit="1" customWidth="1"/>
    <col min="13065" max="13065" width="9.140625" style="143"/>
    <col min="13066" max="13066" width="21.28515625" style="143" bestFit="1" customWidth="1"/>
    <col min="13067" max="13313" width="9.140625" style="143"/>
    <col min="13314" max="13314" width="9.28515625" style="143" bestFit="1" customWidth="1"/>
    <col min="13315" max="13315" width="50.42578125" style="143" bestFit="1" customWidth="1"/>
    <col min="13316" max="13316" width="11.85546875" style="143" bestFit="1" customWidth="1"/>
    <col min="13317" max="13317" width="11.28515625" style="143" customWidth="1"/>
    <col min="13318" max="13318" width="11.7109375" style="143" customWidth="1"/>
    <col min="13319" max="13319" width="21.42578125" style="143" bestFit="1" customWidth="1"/>
    <col min="13320" max="13320" width="13.28515625" style="143" bestFit="1" customWidth="1"/>
    <col min="13321" max="13321" width="9.140625" style="143"/>
    <col min="13322" max="13322" width="21.28515625" style="143" bestFit="1" customWidth="1"/>
    <col min="13323" max="13569" width="9.140625" style="143"/>
    <col min="13570" max="13570" width="9.28515625" style="143" bestFit="1" customWidth="1"/>
    <col min="13571" max="13571" width="50.42578125" style="143" bestFit="1" customWidth="1"/>
    <col min="13572" max="13572" width="11.85546875" style="143" bestFit="1" customWidth="1"/>
    <col min="13573" max="13573" width="11.28515625" style="143" customWidth="1"/>
    <col min="13574" max="13574" width="11.7109375" style="143" customWidth="1"/>
    <col min="13575" max="13575" width="21.42578125" style="143" bestFit="1" customWidth="1"/>
    <col min="13576" max="13576" width="13.28515625" style="143" bestFit="1" customWidth="1"/>
    <col min="13577" max="13577" width="9.140625" style="143"/>
    <col min="13578" max="13578" width="21.28515625" style="143" bestFit="1" customWidth="1"/>
    <col min="13579" max="13825" width="9.140625" style="143"/>
    <col min="13826" max="13826" width="9.28515625" style="143" bestFit="1" customWidth="1"/>
    <col min="13827" max="13827" width="50.42578125" style="143" bestFit="1" customWidth="1"/>
    <col min="13828" max="13828" width="11.85546875" style="143" bestFit="1" customWidth="1"/>
    <col min="13829" max="13829" width="11.28515625" style="143" customWidth="1"/>
    <col min="13830" max="13830" width="11.7109375" style="143" customWidth="1"/>
    <col min="13831" max="13831" width="21.42578125" style="143" bestFit="1" customWidth="1"/>
    <col min="13832" max="13832" width="13.28515625" style="143" bestFit="1" customWidth="1"/>
    <col min="13833" max="13833" width="9.140625" style="143"/>
    <col min="13834" max="13834" width="21.28515625" style="143" bestFit="1" customWidth="1"/>
    <col min="13835" max="14081" width="9.140625" style="143"/>
    <col min="14082" max="14082" width="9.28515625" style="143" bestFit="1" customWidth="1"/>
    <col min="14083" max="14083" width="50.42578125" style="143" bestFit="1" customWidth="1"/>
    <col min="14084" max="14084" width="11.85546875" style="143" bestFit="1" customWidth="1"/>
    <col min="14085" max="14085" width="11.28515625" style="143" customWidth="1"/>
    <col min="14086" max="14086" width="11.7109375" style="143" customWidth="1"/>
    <col min="14087" max="14087" width="21.42578125" style="143" bestFit="1" customWidth="1"/>
    <col min="14088" max="14088" width="13.28515625" style="143" bestFit="1" customWidth="1"/>
    <col min="14089" max="14089" width="9.140625" style="143"/>
    <col min="14090" max="14090" width="21.28515625" style="143" bestFit="1" customWidth="1"/>
    <col min="14091" max="14337" width="9.140625" style="143"/>
    <col min="14338" max="14338" width="9.28515625" style="143" bestFit="1" customWidth="1"/>
    <col min="14339" max="14339" width="50.42578125" style="143" bestFit="1" customWidth="1"/>
    <col min="14340" max="14340" width="11.85546875" style="143" bestFit="1" customWidth="1"/>
    <col min="14341" max="14341" width="11.28515625" style="143" customWidth="1"/>
    <col min="14342" max="14342" width="11.7109375" style="143" customWidth="1"/>
    <col min="14343" max="14343" width="21.42578125" style="143" bestFit="1" customWidth="1"/>
    <col min="14344" max="14344" width="13.28515625" style="143" bestFit="1" customWidth="1"/>
    <col min="14345" max="14345" width="9.140625" style="143"/>
    <col min="14346" max="14346" width="21.28515625" style="143" bestFit="1" customWidth="1"/>
    <col min="14347" max="14593" width="9.140625" style="143"/>
    <col min="14594" max="14594" width="9.28515625" style="143" bestFit="1" customWidth="1"/>
    <col min="14595" max="14595" width="50.42578125" style="143" bestFit="1" customWidth="1"/>
    <col min="14596" max="14596" width="11.85546875" style="143" bestFit="1" customWidth="1"/>
    <col min="14597" max="14597" width="11.28515625" style="143" customWidth="1"/>
    <col min="14598" max="14598" width="11.7109375" style="143" customWidth="1"/>
    <col min="14599" max="14599" width="21.42578125" style="143" bestFit="1" customWidth="1"/>
    <col min="14600" max="14600" width="13.28515625" style="143" bestFit="1" customWidth="1"/>
    <col min="14601" max="14601" width="9.140625" style="143"/>
    <col min="14602" max="14602" width="21.28515625" style="143" bestFit="1" customWidth="1"/>
    <col min="14603" max="14849" width="9.140625" style="143"/>
    <col min="14850" max="14850" width="9.28515625" style="143" bestFit="1" customWidth="1"/>
    <col min="14851" max="14851" width="50.42578125" style="143" bestFit="1" customWidth="1"/>
    <col min="14852" max="14852" width="11.85546875" style="143" bestFit="1" customWidth="1"/>
    <col min="14853" max="14853" width="11.28515625" style="143" customWidth="1"/>
    <col min="14854" max="14854" width="11.7109375" style="143" customWidth="1"/>
    <col min="14855" max="14855" width="21.42578125" style="143" bestFit="1" customWidth="1"/>
    <col min="14856" max="14856" width="13.28515625" style="143" bestFit="1" customWidth="1"/>
    <col min="14857" max="14857" width="9.140625" style="143"/>
    <col min="14858" max="14858" width="21.28515625" style="143" bestFit="1" customWidth="1"/>
    <col min="14859" max="15105" width="9.140625" style="143"/>
    <col min="15106" max="15106" width="9.28515625" style="143" bestFit="1" customWidth="1"/>
    <col min="15107" max="15107" width="50.42578125" style="143" bestFit="1" customWidth="1"/>
    <col min="15108" max="15108" width="11.85546875" style="143" bestFit="1" customWidth="1"/>
    <col min="15109" max="15109" width="11.28515625" style="143" customWidth="1"/>
    <col min="15110" max="15110" width="11.7109375" style="143" customWidth="1"/>
    <col min="15111" max="15111" width="21.42578125" style="143" bestFit="1" customWidth="1"/>
    <col min="15112" max="15112" width="13.28515625" style="143" bestFit="1" customWidth="1"/>
    <col min="15113" max="15113" width="9.140625" style="143"/>
    <col min="15114" max="15114" width="21.28515625" style="143" bestFit="1" customWidth="1"/>
    <col min="15115" max="15361" width="9.140625" style="143"/>
    <col min="15362" max="15362" width="9.28515625" style="143" bestFit="1" customWidth="1"/>
    <col min="15363" max="15363" width="50.42578125" style="143" bestFit="1" customWidth="1"/>
    <col min="15364" max="15364" width="11.85546875" style="143" bestFit="1" customWidth="1"/>
    <col min="15365" max="15365" width="11.28515625" style="143" customWidth="1"/>
    <col min="15366" max="15366" width="11.7109375" style="143" customWidth="1"/>
    <col min="15367" max="15367" width="21.42578125" style="143" bestFit="1" customWidth="1"/>
    <col min="15368" max="15368" width="13.28515625" style="143" bestFit="1" customWidth="1"/>
    <col min="15369" max="15369" width="9.140625" style="143"/>
    <col min="15370" max="15370" width="21.28515625" style="143" bestFit="1" customWidth="1"/>
    <col min="15371" max="15617" width="9.140625" style="143"/>
    <col min="15618" max="15618" width="9.28515625" style="143" bestFit="1" customWidth="1"/>
    <col min="15619" max="15619" width="50.42578125" style="143" bestFit="1" customWidth="1"/>
    <col min="15620" max="15620" width="11.85546875" style="143" bestFit="1" customWidth="1"/>
    <col min="15621" max="15621" width="11.28515625" style="143" customWidth="1"/>
    <col min="15622" max="15622" width="11.7109375" style="143" customWidth="1"/>
    <col min="15623" max="15623" width="21.42578125" style="143" bestFit="1" customWidth="1"/>
    <col min="15624" max="15624" width="13.28515625" style="143" bestFit="1" customWidth="1"/>
    <col min="15625" max="15625" width="9.140625" style="143"/>
    <col min="15626" max="15626" width="21.28515625" style="143" bestFit="1" customWidth="1"/>
    <col min="15627" max="15873" width="9.140625" style="143"/>
    <col min="15874" max="15874" width="9.28515625" style="143" bestFit="1" customWidth="1"/>
    <col min="15875" max="15875" width="50.42578125" style="143" bestFit="1" customWidth="1"/>
    <col min="15876" max="15876" width="11.85546875" style="143" bestFit="1" customWidth="1"/>
    <col min="15877" max="15877" width="11.28515625" style="143" customWidth="1"/>
    <col min="15878" max="15878" width="11.7109375" style="143" customWidth="1"/>
    <col min="15879" max="15879" width="21.42578125" style="143" bestFit="1" customWidth="1"/>
    <col min="15880" max="15880" width="13.28515625" style="143" bestFit="1" customWidth="1"/>
    <col min="15881" max="15881" width="9.140625" style="143"/>
    <col min="15882" max="15882" width="21.28515625" style="143" bestFit="1" customWidth="1"/>
    <col min="15883" max="16129" width="9.140625" style="143"/>
    <col min="16130" max="16130" width="9.28515625" style="143" bestFit="1" customWidth="1"/>
    <col min="16131" max="16131" width="50.42578125" style="143" bestFit="1" customWidth="1"/>
    <col min="16132" max="16132" width="11.85546875" style="143" bestFit="1" customWidth="1"/>
    <col min="16133" max="16133" width="11.28515625" style="143" customWidth="1"/>
    <col min="16134" max="16134" width="11.7109375" style="143" customWidth="1"/>
    <col min="16135" max="16135" width="21.42578125" style="143" bestFit="1" customWidth="1"/>
    <col min="16136" max="16136" width="13.28515625" style="143" bestFit="1" customWidth="1"/>
    <col min="16137" max="16137" width="9.140625" style="143"/>
    <col min="16138" max="16138" width="21.28515625" style="143" bestFit="1" customWidth="1"/>
    <col min="16139" max="16384" width="9.140625" style="143"/>
  </cols>
  <sheetData>
    <row r="1" spans="2:10" ht="9.6" customHeight="1" x14ac:dyDescent="0.2"/>
    <row r="2" spans="2:10" ht="15" x14ac:dyDescent="0.2">
      <c r="B2" s="228" t="s">
        <v>280</v>
      </c>
      <c r="C2" s="228"/>
      <c r="D2" s="228"/>
      <c r="E2" s="228"/>
      <c r="F2" s="228"/>
      <c r="G2" s="228"/>
      <c r="H2" s="228"/>
      <c r="J2" s="144"/>
    </row>
    <row r="3" spans="2:10" ht="7.9" customHeight="1" x14ac:dyDescent="0.2"/>
    <row r="4" spans="2:10" ht="25.5" x14ac:dyDescent="0.2">
      <c r="B4" s="172" t="s">
        <v>217</v>
      </c>
      <c r="C4" s="172" t="s">
        <v>281</v>
      </c>
      <c r="D4" s="172" t="s">
        <v>282</v>
      </c>
      <c r="E4" s="172" t="s">
        <v>283</v>
      </c>
      <c r="F4" s="172" t="s">
        <v>284</v>
      </c>
      <c r="G4" s="172" t="s">
        <v>285</v>
      </c>
      <c r="H4" s="172" t="s">
        <v>286</v>
      </c>
    </row>
    <row r="5" spans="2:10" x14ac:dyDescent="0.2">
      <c r="B5" s="145">
        <v>1</v>
      </c>
      <c r="C5" s="146" t="s">
        <v>287</v>
      </c>
      <c r="D5" s="148">
        <v>11.9</v>
      </c>
      <c r="E5" s="146">
        <v>15</v>
      </c>
      <c r="F5" s="146">
        <v>20</v>
      </c>
      <c r="G5" s="147" t="str">
        <f>IF(E5&lt;F5,"Estoque em Falta","OK")</f>
        <v>Estoque em Falta</v>
      </c>
      <c r="H5" s="149">
        <f>F5*D5</f>
        <v>238</v>
      </c>
    </row>
    <row r="6" spans="2:10" x14ac:dyDescent="0.2">
      <c r="B6" s="145">
        <v>2</v>
      </c>
      <c r="C6" s="146" t="s">
        <v>322</v>
      </c>
      <c r="D6" s="148">
        <v>35</v>
      </c>
      <c r="E6" s="146">
        <v>30</v>
      </c>
      <c r="F6" s="146">
        <v>15</v>
      </c>
      <c r="G6" s="147" t="str">
        <f t="shared" ref="G6:G21" si="0">IF(E6&lt;F6,"Estoque em Falta","OK")</f>
        <v>OK</v>
      </c>
      <c r="H6" s="149">
        <f t="shared" ref="H6:H21" si="1">F6*D6</f>
        <v>525</v>
      </c>
    </row>
    <row r="7" spans="2:10" x14ac:dyDescent="0.2">
      <c r="B7" s="145">
        <v>3</v>
      </c>
      <c r="C7" s="146" t="s">
        <v>323</v>
      </c>
      <c r="D7" s="148">
        <v>87.5</v>
      </c>
      <c r="E7" s="146">
        <v>30</v>
      </c>
      <c r="F7" s="146">
        <v>7</v>
      </c>
      <c r="G7" s="147" t="str">
        <f t="shared" si="0"/>
        <v>OK</v>
      </c>
      <c r="H7" s="149">
        <f t="shared" si="1"/>
        <v>612.5</v>
      </c>
    </row>
    <row r="8" spans="2:10" x14ac:dyDescent="0.2">
      <c r="B8" s="145">
        <v>4</v>
      </c>
      <c r="C8" s="146" t="s">
        <v>326</v>
      </c>
      <c r="D8" s="148">
        <v>27.9</v>
      </c>
      <c r="E8" s="146">
        <v>10</v>
      </c>
      <c r="F8" s="146">
        <v>8</v>
      </c>
      <c r="G8" s="147" t="str">
        <f t="shared" si="0"/>
        <v>OK</v>
      </c>
      <c r="H8" s="149">
        <f t="shared" si="1"/>
        <v>223.2</v>
      </c>
    </row>
    <row r="9" spans="2:10" x14ac:dyDescent="0.2">
      <c r="B9" s="145">
        <v>5</v>
      </c>
      <c r="C9" s="146" t="s">
        <v>321</v>
      </c>
      <c r="D9" s="148">
        <v>8.4499999999999993</v>
      </c>
      <c r="E9" s="146">
        <v>50</v>
      </c>
      <c r="F9" s="146">
        <v>9</v>
      </c>
      <c r="G9" s="147" t="str">
        <f t="shared" si="0"/>
        <v>OK</v>
      </c>
      <c r="H9" s="149">
        <f t="shared" si="1"/>
        <v>76.05</v>
      </c>
    </row>
    <row r="10" spans="2:10" x14ac:dyDescent="0.2">
      <c r="B10" s="145">
        <v>6</v>
      </c>
      <c r="C10" s="146" t="s">
        <v>344</v>
      </c>
      <c r="D10" s="148">
        <v>33.6</v>
      </c>
      <c r="E10" s="146">
        <v>20</v>
      </c>
      <c r="F10" s="146">
        <v>40</v>
      </c>
      <c r="G10" s="147" t="str">
        <f t="shared" si="0"/>
        <v>Estoque em Falta</v>
      </c>
      <c r="H10" s="149">
        <f t="shared" si="1"/>
        <v>1344</v>
      </c>
    </row>
    <row r="11" spans="2:10" x14ac:dyDescent="0.2">
      <c r="B11" s="145">
        <v>7</v>
      </c>
      <c r="C11" s="146" t="s">
        <v>343</v>
      </c>
      <c r="D11" s="148">
        <v>28.8</v>
      </c>
      <c r="E11" s="146">
        <v>20</v>
      </c>
      <c r="F11" s="146">
        <v>3</v>
      </c>
      <c r="G11" s="147" t="str">
        <f t="shared" si="0"/>
        <v>OK</v>
      </c>
      <c r="H11" s="149">
        <f t="shared" si="1"/>
        <v>86.4</v>
      </c>
    </row>
    <row r="12" spans="2:10" x14ac:dyDescent="0.2">
      <c r="B12" s="145">
        <v>8</v>
      </c>
      <c r="C12" s="146" t="s">
        <v>325</v>
      </c>
      <c r="D12" s="148">
        <v>15</v>
      </c>
      <c r="E12" s="146">
        <v>12</v>
      </c>
      <c r="F12" s="146">
        <v>10</v>
      </c>
      <c r="G12" s="147" t="str">
        <f t="shared" si="0"/>
        <v>OK</v>
      </c>
      <c r="H12" s="149">
        <f t="shared" si="1"/>
        <v>150</v>
      </c>
    </row>
    <row r="13" spans="2:10" x14ac:dyDescent="0.2">
      <c r="B13" s="145">
        <v>9</v>
      </c>
      <c r="C13" s="146" t="s">
        <v>346</v>
      </c>
      <c r="D13" s="148">
        <v>265.5</v>
      </c>
      <c r="E13" s="146">
        <v>5</v>
      </c>
      <c r="F13" s="146">
        <v>6</v>
      </c>
      <c r="G13" s="147" t="str">
        <f t="shared" si="0"/>
        <v>Estoque em Falta</v>
      </c>
      <c r="H13" s="149">
        <f t="shared" si="1"/>
        <v>1593</v>
      </c>
    </row>
    <row r="14" spans="2:10" x14ac:dyDescent="0.2">
      <c r="B14" s="145">
        <v>10</v>
      </c>
      <c r="C14" s="146" t="s">
        <v>347</v>
      </c>
      <c r="D14" s="148">
        <v>5.5</v>
      </c>
      <c r="E14" s="146">
        <v>14</v>
      </c>
      <c r="F14" s="146">
        <v>24</v>
      </c>
      <c r="G14" s="147" t="str">
        <f t="shared" si="0"/>
        <v>Estoque em Falta</v>
      </c>
      <c r="H14" s="149">
        <f t="shared" si="1"/>
        <v>132</v>
      </c>
    </row>
    <row r="15" spans="2:10" x14ac:dyDescent="0.2">
      <c r="B15" s="145">
        <v>11</v>
      </c>
      <c r="C15" s="146" t="s">
        <v>288</v>
      </c>
      <c r="D15" s="148">
        <v>150</v>
      </c>
      <c r="E15" s="146">
        <v>10</v>
      </c>
      <c r="F15" s="146">
        <v>3</v>
      </c>
      <c r="G15" s="147" t="str">
        <f t="shared" si="0"/>
        <v>OK</v>
      </c>
      <c r="H15" s="149">
        <f t="shared" si="1"/>
        <v>450</v>
      </c>
    </row>
    <row r="16" spans="2:10" x14ac:dyDescent="0.2">
      <c r="B16" s="145">
        <v>12</v>
      </c>
      <c r="C16" s="146" t="s">
        <v>289</v>
      </c>
      <c r="D16" s="148">
        <v>1.5</v>
      </c>
      <c r="E16" s="146">
        <v>500</v>
      </c>
      <c r="F16" s="146">
        <v>18</v>
      </c>
      <c r="G16" s="147" t="str">
        <f t="shared" si="0"/>
        <v>OK</v>
      </c>
      <c r="H16" s="149">
        <f t="shared" si="1"/>
        <v>27</v>
      </c>
    </row>
    <row r="17" spans="2:8" x14ac:dyDescent="0.2">
      <c r="B17" s="145">
        <v>13</v>
      </c>
      <c r="C17" s="146" t="s">
        <v>327</v>
      </c>
      <c r="D17" s="148">
        <v>5.9</v>
      </c>
      <c r="E17" s="146">
        <v>22</v>
      </c>
      <c r="F17" s="146">
        <v>29</v>
      </c>
      <c r="G17" s="147" t="str">
        <f t="shared" si="0"/>
        <v>Estoque em Falta</v>
      </c>
      <c r="H17" s="149">
        <f t="shared" si="1"/>
        <v>171.10000000000002</v>
      </c>
    </row>
    <row r="18" spans="2:8" x14ac:dyDescent="0.2">
      <c r="B18" s="145">
        <v>14</v>
      </c>
      <c r="C18" s="146" t="s">
        <v>348</v>
      </c>
      <c r="D18" s="148">
        <v>0.5</v>
      </c>
      <c r="E18" s="146">
        <v>25</v>
      </c>
      <c r="F18" s="146">
        <v>16</v>
      </c>
      <c r="G18" s="147" t="str">
        <f t="shared" si="0"/>
        <v>OK</v>
      </c>
      <c r="H18" s="149">
        <f t="shared" si="1"/>
        <v>8</v>
      </c>
    </row>
    <row r="19" spans="2:8" x14ac:dyDescent="0.2">
      <c r="B19" s="145">
        <v>15</v>
      </c>
      <c r="C19" s="146" t="s">
        <v>290</v>
      </c>
      <c r="D19" s="148">
        <v>1.5</v>
      </c>
      <c r="E19" s="146">
        <v>10</v>
      </c>
      <c r="F19" s="146">
        <v>7</v>
      </c>
      <c r="G19" s="147" t="str">
        <f t="shared" si="0"/>
        <v>OK</v>
      </c>
      <c r="H19" s="149">
        <f t="shared" si="1"/>
        <v>10.5</v>
      </c>
    </row>
    <row r="20" spans="2:8" x14ac:dyDescent="0.2">
      <c r="B20" s="145">
        <v>16</v>
      </c>
      <c r="C20" s="146" t="s">
        <v>291</v>
      </c>
      <c r="D20" s="148">
        <v>2.5</v>
      </c>
      <c r="E20" s="146">
        <v>15</v>
      </c>
      <c r="F20" s="146">
        <v>2</v>
      </c>
      <c r="G20" s="147" t="str">
        <f t="shared" si="0"/>
        <v>OK</v>
      </c>
      <c r="H20" s="149">
        <f t="shared" si="1"/>
        <v>5</v>
      </c>
    </row>
    <row r="21" spans="2:8" x14ac:dyDescent="0.2">
      <c r="B21" s="145">
        <v>17</v>
      </c>
      <c r="C21" s="146" t="s">
        <v>292</v>
      </c>
      <c r="D21" s="148">
        <v>1</v>
      </c>
      <c r="E21" s="146">
        <v>25</v>
      </c>
      <c r="F21" s="146">
        <v>1</v>
      </c>
      <c r="G21" s="147" t="str">
        <f t="shared" si="0"/>
        <v>OK</v>
      </c>
      <c r="H21" s="149">
        <f t="shared" si="1"/>
        <v>1</v>
      </c>
    </row>
    <row r="23" spans="2:8" ht="16.149999999999999" customHeight="1" x14ac:dyDescent="0.25">
      <c r="B23" s="158" t="s">
        <v>293</v>
      </c>
      <c r="C23" s="155"/>
      <c r="D23" s="155"/>
      <c r="E23" s="155"/>
      <c r="F23"/>
      <c r="G23"/>
    </row>
    <row r="24" spans="2:8" ht="16.149999999999999" customHeight="1" x14ac:dyDescent="0.2">
      <c r="B24" s="229" t="s">
        <v>330</v>
      </c>
      <c r="C24" s="229"/>
      <c r="D24" s="229"/>
      <c r="E24" s="229"/>
      <c r="F24" s="229"/>
      <c r="G24" s="229"/>
    </row>
    <row r="25" spans="2:8" ht="16.149999999999999" customHeight="1" x14ac:dyDescent="0.2">
      <c r="B25" s="230" t="s">
        <v>319</v>
      </c>
      <c r="C25" s="230"/>
      <c r="D25" s="230"/>
      <c r="E25" s="230"/>
      <c r="F25" s="230"/>
      <c r="G25" s="230"/>
    </row>
    <row r="26" spans="2:8" ht="16.149999999999999" customHeight="1" x14ac:dyDescent="0.25">
      <c r="B26"/>
      <c r="C26"/>
      <c r="D26"/>
      <c r="E26"/>
      <c r="F26"/>
      <c r="G26"/>
    </row>
    <row r="27" spans="2:8" ht="15" x14ac:dyDescent="0.25">
      <c r="B27"/>
      <c r="C27"/>
      <c r="D27"/>
      <c r="E27"/>
      <c r="F27"/>
      <c r="G27"/>
    </row>
    <row r="28" spans="2:8" ht="15" x14ac:dyDescent="0.25">
      <c r="B28"/>
      <c r="C28"/>
      <c r="D28"/>
      <c r="E28"/>
      <c r="F28"/>
      <c r="G28"/>
    </row>
    <row r="29" spans="2:8" ht="15" x14ac:dyDescent="0.25">
      <c r="B29"/>
      <c r="C29"/>
      <c r="D29"/>
      <c r="E29"/>
      <c r="F29"/>
      <c r="G29"/>
    </row>
    <row r="30" spans="2:8" ht="15" x14ac:dyDescent="0.25">
      <c r="B30"/>
      <c r="C30"/>
      <c r="D30"/>
      <c r="E30"/>
      <c r="F30"/>
      <c r="G30"/>
    </row>
    <row r="31" spans="2:8" ht="15" x14ac:dyDescent="0.25">
      <c r="B31"/>
      <c r="C31"/>
      <c r="D31"/>
      <c r="E31"/>
      <c r="F31"/>
      <c r="G31"/>
    </row>
    <row r="32" spans="2:8" ht="15" x14ac:dyDescent="0.25">
      <c r="B32"/>
      <c r="C32"/>
      <c r="D32"/>
      <c r="E32"/>
      <c r="F32"/>
      <c r="G32"/>
    </row>
    <row r="33" spans="2:7" ht="15" x14ac:dyDescent="0.25">
      <c r="B33"/>
      <c r="C33"/>
      <c r="D33"/>
      <c r="E33"/>
      <c r="F33"/>
      <c r="G33"/>
    </row>
    <row r="34" spans="2:7" ht="15" x14ac:dyDescent="0.25">
      <c r="B34"/>
      <c r="C34"/>
      <c r="D34"/>
      <c r="E34"/>
      <c r="F34"/>
      <c r="G34"/>
    </row>
  </sheetData>
  <mergeCells count="3">
    <mergeCell ref="B2:H2"/>
    <mergeCell ref="B24:G24"/>
    <mergeCell ref="B25:G25"/>
  </mergeCells>
  <pageMargins left="0.75" right="0.75" top="1" bottom="1" header="0.49212598499999999" footer="0.49212598499999999"/>
  <pageSetup paperSize="9" scale="72" orientation="landscape" horizontalDpi="4294967293" vertic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B1:H18"/>
  <sheetViews>
    <sheetView showGridLines="0" zoomScaleNormal="100" workbookViewId="0">
      <selection activeCell="H3" sqref="H3"/>
    </sheetView>
  </sheetViews>
  <sheetFormatPr defaultRowHeight="15" x14ac:dyDescent="0.25"/>
  <cols>
    <col min="1" max="1" width="2.7109375" customWidth="1"/>
    <col min="2" max="2" width="13.42578125" customWidth="1"/>
    <col min="3" max="3" width="11" customWidth="1"/>
    <col min="4" max="4" width="11.85546875" customWidth="1"/>
    <col min="5" max="5" width="12.7109375" customWidth="1"/>
    <col min="6" max="6" width="21.7109375" customWidth="1"/>
    <col min="7" max="7" width="16.140625" customWidth="1"/>
    <col min="8" max="8" width="34.28515625" customWidth="1"/>
    <col min="9" max="9" width="3" customWidth="1"/>
    <col min="10" max="10" width="20.5703125" bestFit="1" customWidth="1"/>
    <col min="14" max="14" width="13.28515625" customWidth="1"/>
  </cols>
  <sheetData>
    <row r="1" spans="2:8" ht="10.9" customHeight="1" x14ac:dyDescent="0.25"/>
    <row r="2" spans="2:8" ht="20.100000000000001" customHeight="1" x14ac:dyDescent="0.25">
      <c r="B2" s="79" t="s">
        <v>29</v>
      </c>
      <c r="C2" s="79" t="s">
        <v>28</v>
      </c>
      <c r="D2" s="79" t="s">
        <v>27</v>
      </c>
      <c r="E2" s="79" t="s">
        <v>138</v>
      </c>
      <c r="F2" s="79" t="s">
        <v>136</v>
      </c>
      <c r="G2" s="79" t="s">
        <v>137</v>
      </c>
      <c r="H2" s="79" t="s">
        <v>5</v>
      </c>
    </row>
    <row r="3" spans="2:8" x14ac:dyDescent="0.25">
      <c r="B3" s="78" t="s">
        <v>26</v>
      </c>
      <c r="C3" s="33">
        <v>5.5</v>
      </c>
      <c r="D3" s="29">
        <v>75</v>
      </c>
      <c r="E3" s="168">
        <f>C3*D3</f>
        <v>412.5</v>
      </c>
      <c r="F3" s="168">
        <f>IF(D3&gt;=50,20%*E3,0)</f>
        <v>82.5</v>
      </c>
      <c r="G3" s="168">
        <f>E3-F3</f>
        <v>330</v>
      </c>
      <c r="H3" s="169" t="str">
        <f>IF(G3&gt;=400,"2x sem juros","à vista")</f>
        <v>à vista</v>
      </c>
    </row>
    <row r="4" spans="2:8" x14ac:dyDescent="0.25">
      <c r="B4" s="78" t="s">
        <v>25</v>
      </c>
      <c r="C4" s="33">
        <v>9.3000000000000007</v>
      </c>
      <c r="D4" s="29">
        <v>85</v>
      </c>
      <c r="E4" s="168">
        <f t="shared" ref="E4:E7" si="0">C4*D4</f>
        <v>790.50000000000011</v>
      </c>
      <c r="F4" s="168">
        <f t="shared" ref="F4:F7" si="1">IF(D4&gt;=50,20%*E4,0)</f>
        <v>158.10000000000002</v>
      </c>
      <c r="G4" s="168">
        <f t="shared" ref="G4:G7" si="2">E4-F4</f>
        <v>632.40000000000009</v>
      </c>
      <c r="H4" s="169" t="str">
        <f t="shared" ref="H4:H7" si="3">IF(G4&gt;=400,"2x sem juros","à vista")</f>
        <v>2x sem juros</v>
      </c>
    </row>
    <row r="5" spans="2:8" x14ac:dyDescent="0.25">
      <c r="B5" s="78" t="s">
        <v>24</v>
      </c>
      <c r="C5" s="33">
        <v>5.0999999999999996</v>
      </c>
      <c r="D5" s="29">
        <v>28</v>
      </c>
      <c r="E5" s="168">
        <f t="shared" si="0"/>
        <v>142.79999999999998</v>
      </c>
      <c r="F5" s="168">
        <f t="shared" si="1"/>
        <v>0</v>
      </c>
      <c r="G5" s="168">
        <f t="shared" si="2"/>
        <v>142.79999999999998</v>
      </c>
      <c r="H5" s="169" t="str">
        <f t="shared" si="3"/>
        <v>à vista</v>
      </c>
    </row>
    <row r="6" spans="2:8" x14ac:dyDescent="0.25">
      <c r="B6" s="78" t="s">
        <v>23</v>
      </c>
      <c r="C6" s="33">
        <v>10</v>
      </c>
      <c r="D6" s="29">
        <v>37</v>
      </c>
      <c r="E6" s="168">
        <f t="shared" si="0"/>
        <v>370</v>
      </c>
      <c r="F6" s="168">
        <f t="shared" si="1"/>
        <v>0</v>
      </c>
      <c r="G6" s="168">
        <f t="shared" si="2"/>
        <v>370</v>
      </c>
      <c r="H6" s="169" t="str">
        <f t="shared" si="3"/>
        <v>à vista</v>
      </c>
    </row>
    <row r="7" spans="2:8" x14ac:dyDescent="0.25">
      <c r="B7" s="78" t="s">
        <v>22</v>
      </c>
      <c r="C7" s="33">
        <v>12</v>
      </c>
      <c r="D7" s="29">
        <v>62</v>
      </c>
      <c r="E7" s="168">
        <f t="shared" si="0"/>
        <v>744</v>
      </c>
      <c r="F7" s="168">
        <f t="shared" si="1"/>
        <v>148.80000000000001</v>
      </c>
      <c r="G7" s="168">
        <f t="shared" si="2"/>
        <v>595.20000000000005</v>
      </c>
      <c r="H7" s="169" t="str">
        <f t="shared" si="3"/>
        <v>2x sem juros</v>
      </c>
    </row>
    <row r="8" spans="2:8" ht="12.75" customHeight="1" x14ac:dyDescent="0.25"/>
    <row r="9" spans="2:8" x14ac:dyDescent="0.25">
      <c r="B9" s="97"/>
      <c r="C9" s="98" t="s">
        <v>31</v>
      </c>
      <c r="D9" s="99" t="s">
        <v>30</v>
      </c>
      <c r="E9" s="100"/>
    </row>
    <row r="10" spans="2:8" ht="10.15" customHeight="1" x14ac:dyDescent="0.25">
      <c r="B10" s="101"/>
      <c r="C10" s="102"/>
      <c r="D10" s="103"/>
      <c r="E10" s="104"/>
    </row>
    <row r="11" spans="2:8" x14ac:dyDescent="0.25">
      <c r="B11" s="101"/>
      <c r="C11" s="105" t="s">
        <v>10</v>
      </c>
      <c r="D11" s="103" t="s">
        <v>185</v>
      </c>
      <c r="E11" s="104"/>
    </row>
    <row r="12" spans="2:8" x14ac:dyDescent="0.25">
      <c r="B12" s="101"/>
      <c r="C12" s="102"/>
      <c r="D12" s="103" t="s">
        <v>175</v>
      </c>
      <c r="E12" s="104"/>
    </row>
    <row r="13" spans="2:8" x14ac:dyDescent="0.25">
      <c r="B13" s="106"/>
      <c r="C13" s="102"/>
      <c r="D13" s="103" t="s">
        <v>186</v>
      </c>
      <c r="E13" s="104"/>
    </row>
    <row r="14" spans="2:8" ht="10.9" customHeight="1" x14ac:dyDescent="0.25">
      <c r="B14" s="101"/>
      <c r="C14" s="102"/>
      <c r="D14" s="103"/>
      <c r="E14" s="104"/>
    </row>
    <row r="15" spans="2:8" x14ac:dyDescent="0.25">
      <c r="B15" s="101"/>
      <c r="C15" s="105" t="s">
        <v>16</v>
      </c>
      <c r="D15" s="103" t="s">
        <v>188</v>
      </c>
      <c r="E15" s="104"/>
    </row>
    <row r="16" spans="2:8" ht="9" customHeight="1" x14ac:dyDescent="0.25">
      <c r="B16" s="101"/>
      <c r="C16" s="102"/>
      <c r="D16" s="103"/>
      <c r="E16" s="104"/>
    </row>
    <row r="17" spans="2:5" x14ac:dyDescent="0.25">
      <c r="B17" s="101"/>
      <c r="C17" s="105" t="s">
        <v>19</v>
      </c>
      <c r="D17" s="103" t="s">
        <v>135</v>
      </c>
      <c r="E17" s="104"/>
    </row>
    <row r="18" spans="2:5" x14ac:dyDescent="0.25">
      <c r="B18" s="107"/>
      <c r="C18" s="108"/>
      <c r="D18" s="109" t="s">
        <v>187</v>
      </c>
      <c r="E18" s="11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  <pageSetUpPr fitToPage="1"/>
  </sheetPr>
  <dimension ref="B1:K28"/>
  <sheetViews>
    <sheetView showGridLines="0" tabSelected="1" workbookViewId="0">
      <selection activeCell="H4" sqref="H4:H22"/>
    </sheetView>
  </sheetViews>
  <sheetFormatPr defaultRowHeight="12.75" x14ac:dyDescent="0.2"/>
  <cols>
    <col min="1" max="1" width="2.5703125" style="143" customWidth="1"/>
    <col min="2" max="2" width="8.28515625" style="143" bestFit="1" customWidth="1"/>
    <col min="3" max="3" width="15.42578125" style="143" bestFit="1" customWidth="1"/>
    <col min="4" max="4" width="11.42578125" style="143" bestFit="1" customWidth="1"/>
    <col min="5" max="5" width="5" style="143" bestFit="1" customWidth="1"/>
    <col min="6" max="6" width="14.28515625" style="143" bestFit="1" customWidth="1"/>
    <col min="7" max="7" width="36.7109375" style="143" customWidth="1"/>
    <col min="8" max="8" width="24.7109375" style="143" customWidth="1"/>
    <col min="9" max="9" width="12.7109375" style="143" customWidth="1"/>
    <col min="10" max="10" width="8.85546875" style="143"/>
    <col min="11" max="11" width="12" style="143" bestFit="1" customWidth="1"/>
    <col min="12" max="258" width="8.85546875" style="143"/>
    <col min="259" max="259" width="16.28515625" style="143" bestFit="1" customWidth="1"/>
    <col min="260" max="260" width="12.5703125" style="143" bestFit="1" customWidth="1"/>
    <col min="261" max="261" width="11" style="143" bestFit="1" customWidth="1"/>
    <col min="262" max="263" width="14.28515625" style="143" bestFit="1" customWidth="1"/>
    <col min="264" max="264" width="10.5703125" style="143" bestFit="1" customWidth="1"/>
    <col min="265" max="265" width="13.28515625" style="143" bestFit="1" customWidth="1"/>
    <col min="266" max="266" width="8.85546875" style="143"/>
    <col min="267" max="267" width="12" style="143" bestFit="1" customWidth="1"/>
    <col min="268" max="514" width="8.85546875" style="143"/>
    <col min="515" max="515" width="16.28515625" style="143" bestFit="1" customWidth="1"/>
    <col min="516" max="516" width="12.5703125" style="143" bestFit="1" customWidth="1"/>
    <col min="517" max="517" width="11" style="143" bestFit="1" customWidth="1"/>
    <col min="518" max="519" width="14.28515625" style="143" bestFit="1" customWidth="1"/>
    <col min="520" max="520" width="10.5703125" style="143" bestFit="1" customWidth="1"/>
    <col min="521" max="521" width="13.28515625" style="143" bestFit="1" customWidth="1"/>
    <col min="522" max="522" width="8.85546875" style="143"/>
    <col min="523" max="523" width="12" style="143" bestFit="1" customWidth="1"/>
    <col min="524" max="770" width="8.85546875" style="143"/>
    <col min="771" max="771" width="16.28515625" style="143" bestFit="1" customWidth="1"/>
    <col min="772" max="772" width="12.5703125" style="143" bestFit="1" customWidth="1"/>
    <col min="773" max="773" width="11" style="143" bestFit="1" customWidth="1"/>
    <col min="774" max="775" width="14.28515625" style="143" bestFit="1" customWidth="1"/>
    <col min="776" max="776" width="10.5703125" style="143" bestFit="1" customWidth="1"/>
    <col min="777" max="777" width="13.28515625" style="143" bestFit="1" customWidth="1"/>
    <col min="778" max="778" width="8.85546875" style="143"/>
    <col min="779" max="779" width="12" style="143" bestFit="1" customWidth="1"/>
    <col min="780" max="1026" width="8.85546875" style="143"/>
    <col min="1027" max="1027" width="16.28515625" style="143" bestFit="1" customWidth="1"/>
    <col min="1028" max="1028" width="12.5703125" style="143" bestFit="1" customWidth="1"/>
    <col min="1029" max="1029" width="11" style="143" bestFit="1" customWidth="1"/>
    <col min="1030" max="1031" width="14.28515625" style="143" bestFit="1" customWidth="1"/>
    <col min="1032" max="1032" width="10.5703125" style="143" bestFit="1" customWidth="1"/>
    <col min="1033" max="1033" width="13.28515625" style="143" bestFit="1" customWidth="1"/>
    <col min="1034" max="1034" width="8.85546875" style="143"/>
    <col min="1035" max="1035" width="12" style="143" bestFit="1" customWidth="1"/>
    <col min="1036" max="1282" width="8.85546875" style="143"/>
    <col min="1283" max="1283" width="16.28515625" style="143" bestFit="1" customWidth="1"/>
    <col min="1284" max="1284" width="12.5703125" style="143" bestFit="1" customWidth="1"/>
    <col min="1285" max="1285" width="11" style="143" bestFit="1" customWidth="1"/>
    <col min="1286" max="1287" width="14.28515625" style="143" bestFit="1" customWidth="1"/>
    <col min="1288" max="1288" width="10.5703125" style="143" bestFit="1" customWidth="1"/>
    <col min="1289" max="1289" width="13.28515625" style="143" bestFit="1" customWidth="1"/>
    <col min="1290" max="1290" width="8.85546875" style="143"/>
    <col min="1291" max="1291" width="12" style="143" bestFit="1" customWidth="1"/>
    <col min="1292" max="1538" width="8.85546875" style="143"/>
    <col min="1539" max="1539" width="16.28515625" style="143" bestFit="1" customWidth="1"/>
    <col min="1540" max="1540" width="12.5703125" style="143" bestFit="1" customWidth="1"/>
    <col min="1541" max="1541" width="11" style="143" bestFit="1" customWidth="1"/>
    <col min="1542" max="1543" width="14.28515625" style="143" bestFit="1" customWidth="1"/>
    <col min="1544" max="1544" width="10.5703125" style="143" bestFit="1" customWidth="1"/>
    <col min="1545" max="1545" width="13.28515625" style="143" bestFit="1" customWidth="1"/>
    <col min="1546" max="1546" width="8.85546875" style="143"/>
    <col min="1547" max="1547" width="12" style="143" bestFit="1" customWidth="1"/>
    <col min="1548" max="1794" width="8.85546875" style="143"/>
    <col min="1795" max="1795" width="16.28515625" style="143" bestFit="1" customWidth="1"/>
    <col min="1796" max="1796" width="12.5703125" style="143" bestFit="1" customWidth="1"/>
    <col min="1797" max="1797" width="11" style="143" bestFit="1" customWidth="1"/>
    <col min="1798" max="1799" width="14.28515625" style="143" bestFit="1" customWidth="1"/>
    <col min="1800" max="1800" width="10.5703125" style="143" bestFit="1" customWidth="1"/>
    <col min="1801" max="1801" width="13.28515625" style="143" bestFit="1" customWidth="1"/>
    <col min="1802" max="1802" width="8.85546875" style="143"/>
    <col min="1803" max="1803" width="12" style="143" bestFit="1" customWidth="1"/>
    <col min="1804" max="2050" width="8.85546875" style="143"/>
    <col min="2051" max="2051" width="16.28515625" style="143" bestFit="1" customWidth="1"/>
    <col min="2052" max="2052" width="12.5703125" style="143" bestFit="1" customWidth="1"/>
    <col min="2053" max="2053" width="11" style="143" bestFit="1" customWidth="1"/>
    <col min="2054" max="2055" width="14.28515625" style="143" bestFit="1" customWidth="1"/>
    <col min="2056" max="2056" width="10.5703125" style="143" bestFit="1" customWidth="1"/>
    <col min="2057" max="2057" width="13.28515625" style="143" bestFit="1" customWidth="1"/>
    <col min="2058" max="2058" width="8.85546875" style="143"/>
    <col min="2059" max="2059" width="12" style="143" bestFit="1" customWidth="1"/>
    <col min="2060" max="2306" width="8.85546875" style="143"/>
    <col min="2307" max="2307" width="16.28515625" style="143" bestFit="1" customWidth="1"/>
    <col min="2308" max="2308" width="12.5703125" style="143" bestFit="1" customWidth="1"/>
    <col min="2309" max="2309" width="11" style="143" bestFit="1" customWidth="1"/>
    <col min="2310" max="2311" width="14.28515625" style="143" bestFit="1" customWidth="1"/>
    <col min="2312" max="2312" width="10.5703125" style="143" bestFit="1" customWidth="1"/>
    <col min="2313" max="2313" width="13.28515625" style="143" bestFit="1" customWidth="1"/>
    <col min="2314" max="2314" width="8.85546875" style="143"/>
    <col min="2315" max="2315" width="12" style="143" bestFit="1" customWidth="1"/>
    <col min="2316" max="2562" width="8.85546875" style="143"/>
    <col min="2563" max="2563" width="16.28515625" style="143" bestFit="1" customWidth="1"/>
    <col min="2564" max="2564" width="12.5703125" style="143" bestFit="1" customWidth="1"/>
    <col min="2565" max="2565" width="11" style="143" bestFit="1" customWidth="1"/>
    <col min="2566" max="2567" width="14.28515625" style="143" bestFit="1" customWidth="1"/>
    <col min="2568" max="2568" width="10.5703125" style="143" bestFit="1" customWidth="1"/>
    <col min="2569" max="2569" width="13.28515625" style="143" bestFit="1" customWidth="1"/>
    <col min="2570" max="2570" width="8.85546875" style="143"/>
    <col min="2571" max="2571" width="12" style="143" bestFit="1" customWidth="1"/>
    <col min="2572" max="2818" width="8.85546875" style="143"/>
    <col min="2819" max="2819" width="16.28515625" style="143" bestFit="1" customWidth="1"/>
    <col min="2820" max="2820" width="12.5703125" style="143" bestFit="1" customWidth="1"/>
    <col min="2821" max="2821" width="11" style="143" bestFit="1" customWidth="1"/>
    <col min="2822" max="2823" width="14.28515625" style="143" bestFit="1" customWidth="1"/>
    <col min="2824" max="2824" width="10.5703125" style="143" bestFit="1" customWidth="1"/>
    <col min="2825" max="2825" width="13.28515625" style="143" bestFit="1" customWidth="1"/>
    <col min="2826" max="2826" width="8.85546875" style="143"/>
    <col min="2827" max="2827" width="12" style="143" bestFit="1" customWidth="1"/>
    <col min="2828" max="3074" width="8.85546875" style="143"/>
    <col min="3075" max="3075" width="16.28515625" style="143" bestFit="1" customWidth="1"/>
    <col min="3076" max="3076" width="12.5703125" style="143" bestFit="1" customWidth="1"/>
    <col min="3077" max="3077" width="11" style="143" bestFit="1" customWidth="1"/>
    <col min="3078" max="3079" width="14.28515625" style="143" bestFit="1" customWidth="1"/>
    <col min="3080" max="3080" width="10.5703125" style="143" bestFit="1" customWidth="1"/>
    <col min="3081" max="3081" width="13.28515625" style="143" bestFit="1" customWidth="1"/>
    <col min="3082" max="3082" width="8.85546875" style="143"/>
    <col min="3083" max="3083" width="12" style="143" bestFit="1" customWidth="1"/>
    <col min="3084" max="3330" width="8.85546875" style="143"/>
    <col min="3331" max="3331" width="16.28515625" style="143" bestFit="1" customWidth="1"/>
    <col min="3332" max="3332" width="12.5703125" style="143" bestFit="1" customWidth="1"/>
    <col min="3333" max="3333" width="11" style="143" bestFit="1" customWidth="1"/>
    <col min="3334" max="3335" width="14.28515625" style="143" bestFit="1" customWidth="1"/>
    <col min="3336" max="3336" width="10.5703125" style="143" bestFit="1" customWidth="1"/>
    <col min="3337" max="3337" width="13.28515625" style="143" bestFit="1" customWidth="1"/>
    <col min="3338" max="3338" width="8.85546875" style="143"/>
    <col min="3339" max="3339" width="12" style="143" bestFit="1" customWidth="1"/>
    <col min="3340" max="3586" width="8.85546875" style="143"/>
    <col min="3587" max="3587" width="16.28515625" style="143" bestFit="1" customWidth="1"/>
    <col min="3588" max="3588" width="12.5703125" style="143" bestFit="1" customWidth="1"/>
    <col min="3589" max="3589" width="11" style="143" bestFit="1" customWidth="1"/>
    <col min="3590" max="3591" width="14.28515625" style="143" bestFit="1" customWidth="1"/>
    <col min="3592" max="3592" width="10.5703125" style="143" bestFit="1" customWidth="1"/>
    <col min="3593" max="3593" width="13.28515625" style="143" bestFit="1" customWidth="1"/>
    <col min="3594" max="3594" width="8.85546875" style="143"/>
    <col min="3595" max="3595" width="12" style="143" bestFit="1" customWidth="1"/>
    <col min="3596" max="3842" width="8.85546875" style="143"/>
    <col min="3843" max="3843" width="16.28515625" style="143" bestFit="1" customWidth="1"/>
    <col min="3844" max="3844" width="12.5703125" style="143" bestFit="1" customWidth="1"/>
    <col min="3845" max="3845" width="11" style="143" bestFit="1" customWidth="1"/>
    <col min="3846" max="3847" width="14.28515625" style="143" bestFit="1" customWidth="1"/>
    <col min="3848" max="3848" width="10.5703125" style="143" bestFit="1" customWidth="1"/>
    <col min="3849" max="3849" width="13.28515625" style="143" bestFit="1" customWidth="1"/>
    <col min="3850" max="3850" width="8.85546875" style="143"/>
    <col min="3851" max="3851" width="12" style="143" bestFit="1" customWidth="1"/>
    <col min="3852" max="4098" width="8.85546875" style="143"/>
    <col min="4099" max="4099" width="16.28515625" style="143" bestFit="1" customWidth="1"/>
    <col min="4100" max="4100" width="12.5703125" style="143" bestFit="1" customWidth="1"/>
    <col min="4101" max="4101" width="11" style="143" bestFit="1" customWidth="1"/>
    <col min="4102" max="4103" width="14.28515625" style="143" bestFit="1" customWidth="1"/>
    <col min="4104" max="4104" width="10.5703125" style="143" bestFit="1" customWidth="1"/>
    <col min="4105" max="4105" width="13.28515625" style="143" bestFit="1" customWidth="1"/>
    <col min="4106" max="4106" width="8.85546875" style="143"/>
    <col min="4107" max="4107" width="12" style="143" bestFit="1" customWidth="1"/>
    <col min="4108" max="4354" width="8.85546875" style="143"/>
    <col min="4355" max="4355" width="16.28515625" style="143" bestFit="1" customWidth="1"/>
    <col min="4356" max="4356" width="12.5703125" style="143" bestFit="1" customWidth="1"/>
    <col min="4357" max="4357" width="11" style="143" bestFit="1" customWidth="1"/>
    <col min="4358" max="4359" width="14.28515625" style="143" bestFit="1" customWidth="1"/>
    <col min="4360" max="4360" width="10.5703125" style="143" bestFit="1" customWidth="1"/>
    <col min="4361" max="4361" width="13.28515625" style="143" bestFit="1" customWidth="1"/>
    <col min="4362" max="4362" width="8.85546875" style="143"/>
    <col min="4363" max="4363" width="12" style="143" bestFit="1" customWidth="1"/>
    <col min="4364" max="4610" width="8.85546875" style="143"/>
    <col min="4611" max="4611" width="16.28515625" style="143" bestFit="1" customWidth="1"/>
    <col min="4612" max="4612" width="12.5703125" style="143" bestFit="1" customWidth="1"/>
    <col min="4613" max="4613" width="11" style="143" bestFit="1" customWidth="1"/>
    <col min="4614" max="4615" width="14.28515625" style="143" bestFit="1" customWidth="1"/>
    <col min="4616" max="4616" width="10.5703125" style="143" bestFit="1" customWidth="1"/>
    <col min="4617" max="4617" width="13.28515625" style="143" bestFit="1" customWidth="1"/>
    <col min="4618" max="4618" width="8.85546875" style="143"/>
    <col min="4619" max="4619" width="12" style="143" bestFit="1" customWidth="1"/>
    <col min="4620" max="4866" width="8.85546875" style="143"/>
    <col min="4867" max="4867" width="16.28515625" style="143" bestFit="1" customWidth="1"/>
    <col min="4868" max="4868" width="12.5703125" style="143" bestFit="1" customWidth="1"/>
    <col min="4869" max="4869" width="11" style="143" bestFit="1" customWidth="1"/>
    <col min="4870" max="4871" width="14.28515625" style="143" bestFit="1" customWidth="1"/>
    <col min="4872" max="4872" width="10.5703125" style="143" bestFit="1" customWidth="1"/>
    <col min="4873" max="4873" width="13.28515625" style="143" bestFit="1" customWidth="1"/>
    <col min="4874" max="4874" width="8.85546875" style="143"/>
    <col min="4875" max="4875" width="12" style="143" bestFit="1" customWidth="1"/>
    <col min="4876" max="5122" width="8.85546875" style="143"/>
    <col min="5123" max="5123" width="16.28515625" style="143" bestFit="1" customWidth="1"/>
    <col min="5124" max="5124" width="12.5703125" style="143" bestFit="1" customWidth="1"/>
    <col min="5125" max="5125" width="11" style="143" bestFit="1" customWidth="1"/>
    <col min="5126" max="5127" width="14.28515625" style="143" bestFit="1" customWidth="1"/>
    <col min="5128" max="5128" width="10.5703125" style="143" bestFit="1" customWidth="1"/>
    <col min="5129" max="5129" width="13.28515625" style="143" bestFit="1" customWidth="1"/>
    <col min="5130" max="5130" width="8.85546875" style="143"/>
    <col min="5131" max="5131" width="12" style="143" bestFit="1" customWidth="1"/>
    <col min="5132" max="5378" width="8.85546875" style="143"/>
    <col min="5379" max="5379" width="16.28515625" style="143" bestFit="1" customWidth="1"/>
    <col min="5380" max="5380" width="12.5703125" style="143" bestFit="1" customWidth="1"/>
    <col min="5381" max="5381" width="11" style="143" bestFit="1" customWidth="1"/>
    <col min="5382" max="5383" width="14.28515625" style="143" bestFit="1" customWidth="1"/>
    <col min="5384" max="5384" width="10.5703125" style="143" bestFit="1" customWidth="1"/>
    <col min="5385" max="5385" width="13.28515625" style="143" bestFit="1" customWidth="1"/>
    <col min="5386" max="5386" width="8.85546875" style="143"/>
    <col min="5387" max="5387" width="12" style="143" bestFit="1" customWidth="1"/>
    <col min="5388" max="5634" width="8.85546875" style="143"/>
    <col min="5635" max="5635" width="16.28515625" style="143" bestFit="1" customWidth="1"/>
    <col min="5636" max="5636" width="12.5703125" style="143" bestFit="1" customWidth="1"/>
    <col min="5637" max="5637" width="11" style="143" bestFit="1" customWidth="1"/>
    <col min="5638" max="5639" width="14.28515625" style="143" bestFit="1" customWidth="1"/>
    <col min="5640" max="5640" width="10.5703125" style="143" bestFit="1" customWidth="1"/>
    <col min="5641" max="5641" width="13.28515625" style="143" bestFit="1" customWidth="1"/>
    <col min="5642" max="5642" width="8.85546875" style="143"/>
    <col min="5643" max="5643" width="12" style="143" bestFit="1" customWidth="1"/>
    <col min="5644" max="5890" width="8.85546875" style="143"/>
    <col min="5891" max="5891" width="16.28515625" style="143" bestFit="1" customWidth="1"/>
    <col min="5892" max="5892" width="12.5703125" style="143" bestFit="1" customWidth="1"/>
    <col min="5893" max="5893" width="11" style="143" bestFit="1" customWidth="1"/>
    <col min="5894" max="5895" width="14.28515625" style="143" bestFit="1" customWidth="1"/>
    <col min="5896" max="5896" width="10.5703125" style="143" bestFit="1" customWidth="1"/>
    <col min="5897" max="5897" width="13.28515625" style="143" bestFit="1" customWidth="1"/>
    <col min="5898" max="5898" width="8.85546875" style="143"/>
    <col min="5899" max="5899" width="12" style="143" bestFit="1" customWidth="1"/>
    <col min="5900" max="6146" width="8.85546875" style="143"/>
    <col min="6147" max="6147" width="16.28515625" style="143" bestFit="1" customWidth="1"/>
    <col min="6148" max="6148" width="12.5703125" style="143" bestFit="1" customWidth="1"/>
    <col min="6149" max="6149" width="11" style="143" bestFit="1" customWidth="1"/>
    <col min="6150" max="6151" width="14.28515625" style="143" bestFit="1" customWidth="1"/>
    <col min="6152" max="6152" width="10.5703125" style="143" bestFit="1" customWidth="1"/>
    <col min="6153" max="6153" width="13.28515625" style="143" bestFit="1" customWidth="1"/>
    <col min="6154" max="6154" width="8.85546875" style="143"/>
    <col min="6155" max="6155" width="12" style="143" bestFit="1" customWidth="1"/>
    <col min="6156" max="6402" width="8.85546875" style="143"/>
    <col min="6403" max="6403" width="16.28515625" style="143" bestFit="1" customWidth="1"/>
    <col min="6404" max="6404" width="12.5703125" style="143" bestFit="1" customWidth="1"/>
    <col min="6405" max="6405" width="11" style="143" bestFit="1" customWidth="1"/>
    <col min="6406" max="6407" width="14.28515625" style="143" bestFit="1" customWidth="1"/>
    <col min="6408" max="6408" width="10.5703125" style="143" bestFit="1" customWidth="1"/>
    <col min="6409" max="6409" width="13.28515625" style="143" bestFit="1" customWidth="1"/>
    <col min="6410" max="6410" width="8.85546875" style="143"/>
    <col min="6411" max="6411" width="12" style="143" bestFit="1" customWidth="1"/>
    <col min="6412" max="6658" width="8.85546875" style="143"/>
    <col min="6659" max="6659" width="16.28515625" style="143" bestFit="1" customWidth="1"/>
    <col min="6660" max="6660" width="12.5703125" style="143" bestFit="1" customWidth="1"/>
    <col min="6661" max="6661" width="11" style="143" bestFit="1" customWidth="1"/>
    <col min="6662" max="6663" width="14.28515625" style="143" bestFit="1" customWidth="1"/>
    <col min="6664" max="6664" width="10.5703125" style="143" bestFit="1" customWidth="1"/>
    <col min="6665" max="6665" width="13.28515625" style="143" bestFit="1" customWidth="1"/>
    <col min="6666" max="6666" width="8.85546875" style="143"/>
    <col min="6667" max="6667" width="12" style="143" bestFit="1" customWidth="1"/>
    <col min="6668" max="6914" width="8.85546875" style="143"/>
    <col min="6915" max="6915" width="16.28515625" style="143" bestFit="1" customWidth="1"/>
    <col min="6916" max="6916" width="12.5703125" style="143" bestFit="1" customWidth="1"/>
    <col min="6917" max="6917" width="11" style="143" bestFit="1" customWidth="1"/>
    <col min="6918" max="6919" width="14.28515625" style="143" bestFit="1" customWidth="1"/>
    <col min="6920" max="6920" width="10.5703125" style="143" bestFit="1" customWidth="1"/>
    <col min="6921" max="6921" width="13.28515625" style="143" bestFit="1" customWidth="1"/>
    <col min="6922" max="6922" width="8.85546875" style="143"/>
    <col min="6923" max="6923" width="12" style="143" bestFit="1" customWidth="1"/>
    <col min="6924" max="7170" width="8.85546875" style="143"/>
    <col min="7171" max="7171" width="16.28515625" style="143" bestFit="1" customWidth="1"/>
    <col min="7172" max="7172" width="12.5703125" style="143" bestFit="1" customWidth="1"/>
    <col min="7173" max="7173" width="11" style="143" bestFit="1" customWidth="1"/>
    <col min="7174" max="7175" width="14.28515625" style="143" bestFit="1" customWidth="1"/>
    <col min="7176" max="7176" width="10.5703125" style="143" bestFit="1" customWidth="1"/>
    <col min="7177" max="7177" width="13.28515625" style="143" bestFit="1" customWidth="1"/>
    <col min="7178" max="7178" width="8.85546875" style="143"/>
    <col min="7179" max="7179" width="12" style="143" bestFit="1" customWidth="1"/>
    <col min="7180" max="7426" width="8.85546875" style="143"/>
    <col min="7427" max="7427" width="16.28515625" style="143" bestFit="1" customWidth="1"/>
    <col min="7428" max="7428" width="12.5703125" style="143" bestFit="1" customWidth="1"/>
    <col min="7429" max="7429" width="11" style="143" bestFit="1" customWidth="1"/>
    <col min="7430" max="7431" width="14.28515625" style="143" bestFit="1" customWidth="1"/>
    <col min="7432" max="7432" width="10.5703125" style="143" bestFit="1" customWidth="1"/>
    <col min="7433" max="7433" width="13.28515625" style="143" bestFit="1" customWidth="1"/>
    <col min="7434" max="7434" width="8.85546875" style="143"/>
    <col min="7435" max="7435" width="12" style="143" bestFit="1" customWidth="1"/>
    <col min="7436" max="7682" width="8.85546875" style="143"/>
    <col min="7683" max="7683" width="16.28515625" style="143" bestFit="1" customWidth="1"/>
    <col min="7684" max="7684" width="12.5703125" style="143" bestFit="1" customWidth="1"/>
    <col min="7685" max="7685" width="11" style="143" bestFit="1" customWidth="1"/>
    <col min="7686" max="7687" width="14.28515625" style="143" bestFit="1" customWidth="1"/>
    <col min="7688" max="7688" width="10.5703125" style="143" bestFit="1" customWidth="1"/>
    <col min="7689" max="7689" width="13.28515625" style="143" bestFit="1" customWidth="1"/>
    <col min="7690" max="7690" width="8.85546875" style="143"/>
    <col min="7691" max="7691" width="12" style="143" bestFit="1" customWidth="1"/>
    <col min="7692" max="7938" width="8.85546875" style="143"/>
    <col min="7939" max="7939" width="16.28515625" style="143" bestFit="1" customWidth="1"/>
    <col min="7940" max="7940" width="12.5703125" style="143" bestFit="1" customWidth="1"/>
    <col min="7941" max="7941" width="11" style="143" bestFit="1" customWidth="1"/>
    <col min="7942" max="7943" width="14.28515625" style="143" bestFit="1" customWidth="1"/>
    <col min="7944" max="7944" width="10.5703125" style="143" bestFit="1" customWidth="1"/>
    <col min="7945" max="7945" width="13.28515625" style="143" bestFit="1" customWidth="1"/>
    <col min="7946" max="7946" width="8.85546875" style="143"/>
    <col min="7947" max="7947" width="12" style="143" bestFit="1" customWidth="1"/>
    <col min="7948" max="8194" width="8.85546875" style="143"/>
    <col min="8195" max="8195" width="16.28515625" style="143" bestFit="1" customWidth="1"/>
    <col min="8196" max="8196" width="12.5703125" style="143" bestFit="1" customWidth="1"/>
    <col min="8197" max="8197" width="11" style="143" bestFit="1" customWidth="1"/>
    <col min="8198" max="8199" width="14.28515625" style="143" bestFit="1" customWidth="1"/>
    <col min="8200" max="8200" width="10.5703125" style="143" bestFit="1" customWidth="1"/>
    <col min="8201" max="8201" width="13.28515625" style="143" bestFit="1" customWidth="1"/>
    <col min="8202" max="8202" width="8.85546875" style="143"/>
    <col min="8203" max="8203" width="12" style="143" bestFit="1" customWidth="1"/>
    <col min="8204" max="8450" width="8.85546875" style="143"/>
    <col min="8451" max="8451" width="16.28515625" style="143" bestFit="1" customWidth="1"/>
    <col min="8452" max="8452" width="12.5703125" style="143" bestFit="1" customWidth="1"/>
    <col min="8453" max="8453" width="11" style="143" bestFit="1" customWidth="1"/>
    <col min="8454" max="8455" width="14.28515625" style="143" bestFit="1" customWidth="1"/>
    <col min="8456" max="8456" width="10.5703125" style="143" bestFit="1" customWidth="1"/>
    <col min="8457" max="8457" width="13.28515625" style="143" bestFit="1" customWidth="1"/>
    <col min="8458" max="8458" width="8.85546875" style="143"/>
    <col min="8459" max="8459" width="12" style="143" bestFit="1" customWidth="1"/>
    <col min="8460" max="8706" width="8.85546875" style="143"/>
    <col min="8707" max="8707" width="16.28515625" style="143" bestFit="1" customWidth="1"/>
    <col min="8708" max="8708" width="12.5703125" style="143" bestFit="1" customWidth="1"/>
    <col min="8709" max="8709" width="11" style="143" bestFit="1" customWidth="1"/>
    <col min="8710" max="8711" width="14.28515625" style="143" bestFit="1" customWidth="1"/>
    <col min="8712" max="8712" width="10.5703125" style="143" bestFit="1" customWidth="1"/>
    <col min="8713" max="8713" width="13.28515625" style="143" bestFit="1" customWidth="1"/>
    <col min="8714" max="8714" width="8.85546875" style="143"/>
    <col min="8715" max="8715" width="12" style="143" bestFit="1" customWidth="1"/>
    <col min="8716" max="8962" width="8.85546875" style="143"/>
    <col min="8963" max="8963" width="16.28515625" style="143" bestFit="1" customWidth="1"/>
    <col min="8964" max="8964" width="12.5703125" style="143" bestFit="1" customWidth="1"/>
    <col min="8965" max="8965" width="11" style="143" bestFit="1" customWidth="1"/>
    <col min="8966" max="8967" width="14.28515625" style="143" bestFit="1" customWidth="1"/>
    <col min="8968" max="8968" width="10.5703125" style="143" bestFit="1" customWidth="1"/>
    <col min="8969" max="8969" width="13.28515625" style="143" bestFit="1" customWidth="1"/>
    <col min="8970" max="8970" width="8.85546875" style="143"/>
    <col min="8971" max="8971" width="12" style="143" bestFit="1" customWidth="1"/>
    <col min="8972" max="9218" width="8.85546875" style="143"/>
    <col min="9219" max="9219" width="16.28515625" style="143" bestFit="1" customWidth="1"/>
    <col min="9220" max="9220" width="12.5703125" style="143" bestFit="1" customWidth="1"/>
    <col min="9221" max="9221" width="11" style="143" bestFit="1" customWidth="1"/>
    <col min="9222" max="9223" width="14.28515625" style="143" bestFit="1" customWidth="1"/>
    <col min="9224" max="9224" width="10.5703125" style="143" bestFit="1" customWidth="1"/>
    <col min="9225" max="9225" width="13.28515625" style="143" bestFit="1" customWidth="1"/>
    <col min="9226" max="9226" width="8.85546875" style="143"/>
    <col min="9227" max="9227" width="12" style="143" bestFit="1" customWidth="1"/>
    <col min="9228" max="9474" width="8.85546875" style="143"/>
    <col min="9475" max="9475" width="16.28515625" style="143" bestFit="1" customWidth="1"/>
    <col min="9476" max="9476" width="12.5703125" style="143" bestFit="1" customWidth="1"/>
    <col min="9477" max="9477" width="11" style="143" bestFit="1" customWidth="1"/>
    <col min="9478" max="9479" width="14.28515625" style="143" bestFit="1" customWidth="1"/>
    <col min="9480" max="9480" width="10.5703125" style="143" bestFit="1" customWidth="1"/>
    <col min="9481" max="9481" width="13.28515625" style="143" bestFit="1" customWidth="1"/>
    <col min="9482" max="9482" width="8.85546875" style="143"/>
    <col min="9483" max="9483" width="12" style="143" bestFit="1" customWidth="1"/>
    <col min="9484" max="9730" width="8.85546875" style="143"/>
    <col min="9731" max="9731" width="16.28515625" style="143" bestFit="1" customWidth="1"/>
    <col min="9732" max="9732" width="12.5703125" style="143" bestFit="1" customWidth="1"/>
    <col min="9733" max="9733" width="11" style="143" bestFit="1" customWidth="1"/>
    <col min="9734" max="9735" width="14.28515625" style="143" bestFit="1" customWidth="1"/>
    <col min="9736" max="9736" width="10.5703125" style="143" bestFit="1" customWidth="1"/>
    <col min="9737" max="9737" width="13.28515625" style="143" bestFit="1" customWidth="1"/>
    <col min="9738" max="9738" width="8.85546875" style="143"/>
    <col min="9739" max="9739" width="12" style="143" bestFit="1" customWidth="1"/>
    <col min="9740" max="9986" width="8.85546875" style="143"/>
    <col min="9987" max="9987" width="16.28515625" style="143" bestFit="1" customWidth="1"/>
    <col min="9988" max="9988" width="12.5703125" style="143" bestFit="1" customWidth="1"/>
    <col min="9989" max="9989" width="11" style="143" bestFit="1" customWidth="1"/>
    <col min="9990" max="9991" width="14.28515625" style="143" bestFit="1" customWidth="1"/>
    <col min="9992" max="9992" width="10.5703125" style="143" bestFit="1" customWidth="1"/>
    <col min="9993" max="9993" width="13.28515625" style="143" bestFit="1" customWidth="1"/>
    <col min="9994" max="9994" width="8.85546875" style="143"/>
    <col min="9995" max="9995" width="12" style="143" bestFit="1" customWidth="1"/>
    <col min="9996" max="10242" width="8.85546875" style="143"/>
    <col min="10243" max="10243" width="16.28515625" style="143" bestFit="1" customWidth="1"/>
    <col min="10244" max="10244" width="12.5703125" style="143" bestFit="1" customWidth="1"/>
    <col min="10245" max="10245" width="11" style="143" bestFit="1" customWidth="1"/>
    <col min="10246" max="10247" width="14.28515625" style="143" bestFit="1" customWidth="1"/>
    <col min="10248" max="10248" width="10.5703125" style="143" bestFit="1" customWidth="1"/>
    <col min="10249" max="10249" width="13.28515625" style="143" bestFit="1" customWidth="1"/>
    <col min="10250" max="10250" width="8.85546875" style="143"/>
    <col min="10251" max="10251" width="12" style="143" bestFit="1" customWidth="1"/>
    <col min="10252" max="10498" width="8.85546875" style="143"/>
    <col min="10499" max="10499" width="16.28515625" style="143" bestFit="1" customWidth="1"/>
    <col min="10500" max="10500" width="12.5703125" style="143" bestFit="1" customWidth="1"/>
    <col min="10501" max="10501" width="11" style="143" bestFit="1" customWidth="1"/>
    <col min="10502" max="10503" width="14.28515625" style="143" bestFit="1" customWidth="1"/>
    <col min="10504" max="10504" width="10.5703125" style="143" bestFit="1" customWidth="1"/>
    <col min="10505" max="10505" width="13.28515625" style="143" bestFit="1" customWidth="1"/>
    <col min="10506" max="10506" width="8.85546875" style="143"/>
    <col min="10507" max="10507" width="12" style="143" bestFit="1" customWidth="1"/>
    <col min="10508" max="10754" width="8.85546875" style="143"/>
    <col min="10755" max="10755" width="16.28515625" style="143" bestFit="1" customWidth="1"/>
    <col min="10756" max="10756" width="12.5703125" style="143" bestFit="1" customWidth="1"/>
    <col min="10757" max="10757" width="11" style="143" bestFit="1" customWidth="1"/>
    <col min="10758" max="10759" width="14.28515625" style="143" bestFit="1" customWidth="1"/>
    <col min="10760" max="10760" width="10.5703125" style="143" bestFit="1" customWidth="1"/>
    <col min="10761" max="10761" width="13.28515625" style="143" bestFit="1" customWidth="1"/>
    <col min="10762" max="10762" width="8.85546875" style="143"/>
    <col min="10763" max="10763" width="12" style="143" bestFit="1" customWidth="1"/>
    <col min="10764" max="11010" width="8.85546875" style="143"/>
    <col min="11011" max="11011" width="16.28515625" style="143" bestFit="1" customWidth="1"/>
    <col min="11012" max="11012" width="12.5703125" style="143" bestFit="1" customWidth="1"/>
    <col min="11013" max="11013" width="11" style="143" bestFit="1" customWidth="1"/>
    <col min="11014" max="11015" width="14.28515625" style="143" bestFit="1" customWidth="1"/>
    <col min="11016" max="11016" width="10.5703125" style="143" bestFit="1" customWidth="1"/>
    <col min="11017" max="11017" width="13.28515625" style="143" bestFit="1" customWidth="1"/>
    <col min="11018" max="11018" width="8.85546875" style="143"/>
    <col min="11019" max="11019" width="12" style="143" bestFit="1" customWidth="1"/>
    <col min="11020" max="11266" width="8.85546875" style="143"/>
    <col min="11267" max="11267" width="16.28515625" style="143" bestFit="1" customWidth="1"/>
    <col min="11268" max="11268" width="12.5703125" style="143" bestFit="1" customWidth="1"/>
    <col min="11269" max="11269" width="11" style="143" bestFit="1" customWidth="1"/>
    <col min="11270" max="11271" width="14.28515625" style="143" bestFit="1" customWidth="1"/>
    <col min="11272" max="11272" width="10.5703125" style="143" bestFit="1" customWidth="1"/>
    <col min="11273" max="11273" width="13.28515625" style="143" bestFit="1" customWidth="1"/>
    <col min="11274" max="11274" width="8.85546875" style="143"/>
    <col min="11275" max="11275" width="12" style="143" bestFit="1" customWidth="1"/>
    <col min="11276" max="11522" width="8.85546875" style="143"/>
    <col min="11523" max="11523" width="16.28515625" style="143" bestFit="1" customWidth="1"/>
    <col min="11524" max="11524" width="12.5703125" style="143" bestFit="1" customWidth="1"/>
    <col min="11525" max="11525" width="11" style="143" bestFit="1" customWidth="1"/>
    <col min="11526" max="11527" width="14.28515625" style="143" bestFit="1" customWidth="1"/>
    <col min="11528" max="11528" width="10.5703125" style="143" bestFit="1" customWidth="1"/>
    <col min="11529" max="11529" width="13.28515625" style="143" bestFit="1" customWidth="1"/>
    <col min="11530" max="11530" width="8.85546875" style="143"/>
    <col min="11531" max="11531" width="12" style="143" bestFit="1" customWidth="1"/>
    <col min="11532" max="11778" width="8.85546875" style="143"/>
    <col min="11779" max="11779" width="16.28515625" style="143" bestFit="1" customWidth="1"/>
    <col min="11780" max="11780" width="12.5703125" style="143" bestFit="1" customWidth="1"/>
    <col min="11781" max="11781" width="11" style="143" bestFit="1" customWidth="1"/>
    <col min="11782" max="11783" width="14.28515625" style="143" bestFit="1" customWidth="1"/>
    <col min="11784" max="11784" width="10.5703125" style="143" bestFit="1" customWidth="1"/>
    <col min="11785" max="11785" width="13.28515625" style="143" bestFit="1" customWidth="1"/>
    <col min="11786" max="11786" width="8.85546875" style="143"/>
    <col min="11787" max="11787" width="12" style="143" bestFit="1" customWidth="1"/>
    <col min="11788" max="12034" width="8.85546875" style="143"/>
    <col min="12035" max="12035" width="16.28515625" style="143" bestFit="1" customWidth="1"/>
    <col min="12036" max="12036" width="12.5703125" style="143" bestFit="1" customWidth="1"/>
    <col min="12037" max="12037" width="11" style="143" bestFit="1" customWidth="1"/>
    <col min="12038" max="12039" width="14.28515625" style="143" bestFit="1" customWidth="1"/>
    <col min="12040" max="12040" width="10.5703125" style="143" bestFit="1" customWidth="1"/>
    <col min="12041" max="12041" width="13.28515625" style="143" bestFit="1" customWidth="1"/>
    <col min="12042" max="12042" width="8.85546875" style="143"/>
    <col min="12043" max="12043" width="12" style="143" bestFit="1" customWidth="1"/>
    <col min="12044" max="12290" width="8.85546875" style="143"/>
    <col min="12291" max="12291" width="16.28515625" style="143" bestFit="1" customWidth="1"/>
    <col min="12292" max="12292" width="12.5703125" style="143" bestFit="1" customWidth="1"/>
    <col min="12293" max="12293" width="11" style="143" bestFit="1" customWidth="1"/>
    <col min="12294" max="12295" width="14.28515625" style="143" bestFit="1" customWidth="1"/>
    <col min="12296" max="12296" width="10.5703125" style="143" bestFit="1" customWidth="1"/>
    <col min="12297" max="12297" width="13.28515625" style="143" bestFit="1" customWidth="1"/>
    <col min="12298" max="12298" width="8.85546875" style="143"/>
    <col min="12299" max="12299" width="12" style="143" bestFit="1" customWidth="1"/>
    <col min="12300" max="12546" width="8.85546875" style="143"/>
    <col min="12547" max="12547" width="16.28515625" style="143" bestFit="1" customWidth="1"/>
    <col min="12548" max="12548" width="12.5703125" style="143" bestFit="1" customWidth="1"/>
    <col min="12549" max="12549" width="11" style="143" bestFit="1" customWidth="1"/>
    <col min="12550" max="12551" width="14.28515625" style="143" bestFit="1" customWidth="1"/>
    <col min="12552" max="12552" width="10.5703125" style="143" bestFit="1" customWidth="1"/>
    <col min="12553" max="12553" width="13.28515625" style="143" bestFit="1" customWidth="1"/>
    <col min="12554" max="12554" width="8.85546875" style="143"/>
    <col min="12555" max="12555" width="12" style="143" bestFit="1" customWidth="1"/>
    <col min="12556" max="12802" width="8.85546875" style="143"/>
    <col min="12803" max="12803" width="16.28515625" style="143" bestFit="1" customWidth="1"/>
    <col min="12804" max="12804" width="12.5703125" style="143" bestFit="1" customWidth="1"/>
    <col min="12805" max="12805" width="11" style="143" bestFit="1" customWidth="1"/>
    <col min="12806" max="12807" width="14.28515625" style="143" bestFit="1" customWidth="1"/>
    <col min="12808" max="12808" width="10.5703125" style="143" bestFit="1" customWidth="1"/>
    <col min="12809" max="12809" width="13.28515625" style="143" bestFit="1" customWidth="1"/>
    <col min="12810" max="12810" width="8.85546875" style="143"/>
    <col min="12811" max="12811" width="12" style="143" bestFit="1" customWidth="1"/>
    <col min="12812" max="13058" width="8.85546875" style="143"/>
    <col min="13059" max="13059" width="16.28515625" style="143" bestFit="1" customWidth="1"/>
    <col min="13060" max="13060" width="12.5703125" style="143" bestFit="1" customWidth="1"/>
    <col min="13061" max="13061" width="11" style="143" bestFit="1" customWidth="1"/>
    <col min="13062" max="13063" width="14.28515625" style="143" bestFit="1" customWidth="1"/>
    <col min="13064" max="13064" width="10.5703125" style="143" bestFit="1" customWidth="1"/>
    <col min="13065" max="13065" width="13.28515625" style="143" bestFit="1" customWidth="1"/>
    <col min="13066" max="13066" width="8.85546875" style="143"/>
    <col min="13067" max="13067" width="12" style="143" bestFit="1" customWidth="1"/>
    <col min="13068" max="13314" width="8.85546875" style="143"/>
    <col min="13315" max="13315" width="16.28515625" style="143" bestFit="1" customWidth="1"/>
    <col min="13316" max="13316" width="12.5703125" style="143" bestFit="1" customWidth="1"/>
    <col min="13317" max="13317" width="11" style="143" bestFit="1" customWidth="1"/>
    <col min="13318" max="13319" width="14.28515625" style="143" bestFit="1" customWidth="1"/>
    <col min="13320" max="13320" width="10.5703125" style="143" bestFit="1" customWidth="1"/>
    <col min="13321" max="13321" width="13.28515625" style="143" bestFit="1" customWidth="1"/>
    <col min="13322" max="13322" width="8.85546875" style="143"/>
    <col min="13323" max="13323" width="12" style="143" bestFit="1" customWidth="1"/>
    <col min="13324" max="13570" width="8.85546875" style="143"/>
    <col min="13571" max="13571" width="16.28515625" style="143" bestFit="1" customWidth="1"/>
    <col min="13572" max="13572" width="12.5703125" style="143" bestFit="1" customWidth="1"/>
    <col min="13573" max="13573" width="11" style="143" bestFit="1" customWidth="1"/>
    <col min="13574" max="13575" width="14.28515625" style="143" bestFit="1" customWidth="1"/>
    <col min="13576" max="13576" width="10.5703125" style="143" bestFit="1" customWidth="1"/>
    <col min="13577" max="13577" width="13.28515625" style="143" bestFit="1" customWidth="1"/>
    <col min="13578" max="13578" width="8.85546875" style="143"/>
    <col min="13579" max="13579" width="12" style="143" bestFit="1" customWidth="1"/>
    <col min="13580" max="13826" width="8.85546875" style="143"/>
    <col min="13827" max="13827" width="16.28515625" style="143" bestFit="1" customWidth="1"/>
    <col min="13828" max="13828" width="12.5703125" style="143" bestFit="1" customWidth="1"/>
    <col min="13829" max="13829" width="11" style="143" bestFit="1" customWidth="1"/>
    <col min="13830" max="13831" width="14.28515625" style="143" bestFit="1" customWidth="1"/>
    <col min="13832" max="13832" width="10.5703125" style="143" bestFit="1" customWidth="1"/>
    <col min="13833" max="13833" width="13.28515625" style="143" bestFit="1" customWidth="1"/>
    <col min="13834" max="13834" width="8.85546875" style="143"/>
    <col min="13835" max="13835" width="12" style="143" bestFit="1" customWidth="1"/>
    <col min="13836" max="14082" width="8.85546875" style="143"/>
    <col min="14083" max="14083" width="16.28515625" style="143" bestFit="1" customWidth="1"/>
    <col min="14084" max="14084" width="12.5703125" style="143" bestFit="1" customWidth="1"/>
    <col min="14085" max="14085" width="11" style="143" bestFit="1" customWidth="1"/>
    <col min="14086" max="14087" width="14.28515625" style="143" bestFit="1" customWidth="1"/>
    <col min="14088" max="14088" width="10.5703125" style="143" bestFit="1" customWidth="1"/>
    <col min="14089" max="14089" width="13.28515625" style="143" bestFit="1" customWidth="1"/>
    <col min="14090" max="14090" width="8.85546875" style="143"/>
    <col min="14091" max="14091" width="12" style="143" bestFit="1" customWidth="1"/>
    <col min="14092" max="14338" width="8.85546875" style="143"/>
    <col min="14339" max="14339" width="16.28515625" style="143" bestFit="1" customWidth="1"/>
    <col min="14340" max="14340" width="12.5703125" style="143" bestFit="1" customWidth="1"/>
    <col min="14341" max="14341" width="11" style="143" bestFit="1" customWidth="1"/>
    <col min="14342" max="14343" width="14.28515625" style="143" bestFit="1" customWidth="1"/>
    <col min="14344" max="14344" width="10.5703125" style="143" bestFit="1" customWidth="1"/>
    <col min="14345" max="14345" width="13.28515625" style="143" bestFit="1" customWidth="1"/>
    <col min="14346" max="14346" width="8.85546875" style="143"/>
    <col min="14347" max="14347" width="12" style="143" bestFit="1" customWidth="1"/>
    <col min="14348" max="14594" width="8.85546875" style="143"/>
    <col min="14595" max="14595" width="16.28515625" style="143" bestFit="1" customWidth="1"/>
    <col min="14596" max="14596" width="12.5703125" style="143" bestFit="1" customWidth="1"/>
    <col min="14597" max="14597" width="11" style="143" bestFit="1" customWidth="1"/>
    <col min="14598" max="14599" width="14.28515625" style="143" bestFit="1" customWidth="1"/>
    <col min="14600" max="14600" width="10.5703125" style="143" bestFit="1" customWidth="1"/>
    <col min="14601" max="14601" width="13.28515625" style="143" bestFit="1" customWidth="1"/>
    <col min="14602" max="14602" width="8.85546875" style="143"/>
    <col min="14603" max="14603" width="12" style="143" bestFit="1" customWidth="1"/>
    <col min="14604" max="14850" width="8.85546875" style="143"/>
    <col min="14851" max="14851" width="16.28515625" style="143" bestFit="1" customWidth="1"/>
    <col min="14852" max="14852" width="12.5703125" style="143" bestFit="1" customWidth="1"/>
    <col min="14853" max="14853" width="11" style="143" bestFit="1" customWidth="1"/>
    <col min="14854" max="14855" width="14.28515625" style="143" bestFit="1" customWidth="1"/>
    <col min="14856" max="14856" width="10.5703125" style="143" bestFit="1" customWidth="1"/>
    <col min="14857" max="14857" width="13.28515625" style="143" bestFit="1" customWidth="1"/>
    <col min="14858" max="14858" width="8.85546875" style="143"/>
    <col min="14859" max="14859" width="12" style="143" bestFit="1" customWidth="1"/>
    <col min="14860" max="15106" width="8.85546875" style="143"/>
    <col min="15107" max="15107" width="16.28515625" style="143" bestFit="1" customWidth="1"/>
    <col min="15108" max="15108" width="12.5703125" style="143" bestFit="1" customWidth="1"/>
    <col min="15109" max="15109" width="11" style="143" bestFit="1" customWidth="1"/>
    <col min="15110" max="15111" width="14.28515625" style="143" bestFit="1" customWidth="1"/>
    <col min="15112" max="15112" width="10.5703125" style="143" bestFit="1" customWidth="1"/>
    <col min="15113" max="15113" width="13.28515625" style="143" bestFit="1" customWidth="1"/>
    <col min="15114" max="15114" width="8.85546875" style="143"/>
    <col min="15115" max="15115" width="12" style="143" bestFit="1" customWidth="1"/>
    <col min="15116" max="15362" width="8.85546875" style="143"/>
    <col min="15363" max="15363" width="16.28515625" style="143" bestFit="1" customWidth="1"/>
    <col min="15364" max="15364" width="12.5703125" style="143" bestFit="1" customWidth="1"/>
    <col min="15365" max="15365" width="11" style="143" bestFit="1" customWidth="1"/>
    <col min="15366" max="15367" width="14.28515625" style="143" bestFit="1" customWidth="1"/>
    <col min="15368" max="15368" width="10.5703125" style="143" bestFit="1" customWidth="1"/>
    <col min="15369" max="15369" width="13.28515625" style="143" bestFit="1" customWidth="1"/>
    <col min="15370" max="15370" width="8.85546875" style="143"/>
    <col min="15371" max="15371" width="12" style="143" bestFit="1" customWidth="1"/>
    <col min="15372" max="15618" width="8.85546875" style="143"/>
    <col min="15619" max="15619" width="16.28515625" style="143" bestFit="1" customWidth="1"/>
    <col min="15620" max="15620" width="12.5703125" style="143" bestFit="1" customWidth="1"/>
    <col min="15621" max="15621" width="11" style="143" bestFit="1" customWidth="1"/>
    <col min="15622" max="15623" width="14.28515625" style="143" bestFit="1" customWidth="1"/>
    <col min="15624" max="15624" width="10.5703125" style="143" bestFit="1" customWidth="1"/>
    <col min="15625" max="15625" width="13.28515625" style="143" bestFit="1" customWidth="1"/>
    <col min="15626" max="15626" width="8.85546875" style="143"/>
    <col min="15627" max="15627" width="12" style="143" bestFit="1" customWidth="1"/>
    <col min="15628" max="15874" width="8.85546875" style="143"/>
    <col min="15875" max="15875" width="16.28515625" style="143" bestFit="1" customWidth="1"/>
    <col min="15876" max="15876" width="12.5703125" style="143" bestFit="1" customWidth="1"/>
    <col min="15877" max="15877" width="11" style="143" bestFit="1" customWidth="1"/>
    <col min="15878" max="15879" width="14.28515625" style="143" bestFit="1" customWidth="1"/>
    <col min="15880" max="15880" width="10.5703125" style="143" bestFit="1" customWidth="1"/>
    <col min="15881" max="15881" width="13.28515625" style="143" bestFit="1" customWidth="1"/>
    <col min="15882" max="15882" width="8.85546875" style="143"/>
    <col min="15883" max="15883" width="12" style="143" bestFit="1" customWidth="1"/>
    <col min="15884" max="16130" width="8.85546875" style="143"/>
    <col min="16131" max="16131" width="16.28515625" style="143" bestFit="1" customWidth="1"/>
    <col min="16132" max="16132" width="12.5703125" style="143" bestFit="1" customWidth="1"/>
    <col min="16133" max="16133" width="11" style="143" bestFit="1" customWidth="1"/>
    <col min="16134" max="16135" width="14.28515625" style="143" bestFit="1" customWidth="1"/>
    <col min="16136" max="16136" width="10.5703125" style="143" bestFit="1" customWidth="1"/>
    <col min="16137" max="16137" width="13.28515625" style="143" bestFit="1" customWidth="1"/>
    <col min="16138" max="16138" width="8.85546875" style="143"/>
    <col min="16139" max="16139" width="12" style="143" bestFit="1" customWidth="1"/>
    <col min="16140" max="16384" width="8.85546875" style="143"/>
  </cols>
  <sheetData>
    <row r="1" spans="2:11" ht="11.25" customHeight="1" x14ac:dyDescent="0.2"/>
    <row r="2" spans="2:11" ht="15" x14ac:dyDescent="0.2">
      <c r="B2" s="228" t="s">
        <v>294</v>
      </c>
      <c r="C2" s="228"/>
      <c r="D2" s="228"/>
      <c r="E2" s="228"/>
      <c r="F2" s="228"/>
      <c r="G2" s="228"/>
      <c r="H2" s="228"/>
      <c r="I2" s="228"/>
    </row>
    <row r="3" spans="2:11" ht="25.5" x14ac:dyDescent="0.2">
      <c r="B3" s="150" t="s">
        <v>295</v>
      </c>
      <c r="C3" s="150" t="s">
        <v>29</v>
      </c>
      <c r="D3" s="150" t="s">
        <v>28</v>
      </c>
      <c r="E3" s="150" t="s">
        <v>27</v>
      </c>
      <c r="F3" s="150" t="s">
        <v>265</v>
      </c>
      <c r="G3" s="150" t="s">
        <v>296</v>
      </c>
      <c r="H3" s="150" t="s">
        <v>297</v>
      </c>
      <c r="I3" s="151" t="s">
        <v>324</v>
      </c>
    </row>
    <row r="4" spans="2:11" x14ac:dyDescent="0.2">
      <c r="B4" s="146">
        <v>1</v>
      </c>
      <c r="C4" s="146" t="s">
        <v>298</v>
      </c>
      <c r="D4" s="148">
        <v>1200.8920000000001</v>
      </c>
      <c r="E4" s="146">
        <v>3</v>
      </c>
      <c r="F4" s="152">
        <f>E4*D4</f>
        <v>3602.6760000000004</v>
      </c>
      <c r="G4" s="147" t="str">
        <f>IF(E4&lt;5,"Repor Estoque","Estoque OK")</f>
        <v>Repor Estoque</v>
      </c>
      <c r="H4" s="153">
        <f>IF(D4&gt;800,D4*15%,D4*8%)</f>
        <v>180.13380000000001</v>
      </c>
      <c r="I4" s="149">
        <f>F4+300</f>
        <v>3902.6760000000004</v>
      </c>
    </row>
    <row r="5" spans="2:11" x14ac:dyDescent="0.2">
      <c r="B5" s="146">
        <v>2</v>
      </c>
      <c r="C5" s="146" t="s">
        <v>299</v>
      </c>
      <c r="D5" s="148">
        <v>786.12300000000005</v>
      </c>
      <c r="E5" s="146">
        <v>8</v>
      </c>
      <c r="F5" s="152">
        <f t="shared" ref="F5:F22" si="0">E5*D5</f>
        <v>6288.9840000000004</v>
      </c>
      <c r="G5" s="147" t="str">
        <f t="shared" ref="G5:G22" si="1">IF(E5&lt;5,"Repor Estoque","Estoque OK")</f>
        <v>Estoque OK</v>
      </c>
      <c r="H5" s="153">
        <f t="shared" ref="H5:H22" si="2">IF(D5&gt;800,D5*15%,D5*8%)</f>
        <v>62.889840000000007</v>
      </c>
      <c r="I5" s="149">
        <f t="shared" ref="I5:I22" si="3">F5+300</f>
        <v>6588.9840000000004</v>
      </c>
    </row>
    <row r="6" spans="2:11" x14ac:dyDescent="0.2">
      <c r="B6" s="146">
        <v>3</v>
      </c>
      <c r="C6" s="146" t="s">
        <v>300</v>
      </c>
      <c r="D6" s="148">
        <v>986.995</v>
      </c>
      <c r="E6" s="146">
        <v>7</v>
      </c>
      <c r="F6" s="152">
        <f t="shared" si="0"/>
        <v>6908.9650000000001</v>
      </c>
      <c r="G6" s="147" t="str">
        <f t="shared" si="1"/>
        <v>Estoque OK</v>
      </c>
      <c r="H6" s="153">
        <f t="shared" si="2"/>
        <v>148.04925</v>
      </c>
      <c r="I6" s="149">
        <f t="shared" si="3"/>
        <v>7208.9650000000001</v>
      </c>
    </row>
    <row r="7" spans="2:11" ht="15" x14ac:dyDescent="0.25">
      <c r="B7" s="146">
        <v>4</v>
      </c>
      <c r="C7" s="146" t="s">
        <v>301</v>
      </c>
      <c r="D7" s="148">
        <v>78.236000000000004</v>
      </c>
      <c r="E7" s="146">
        <v>14</v>
      </c>
      <c r="F7" s="152">
        <f t="shared" si="0"/>
        <v>1095.3040000000001</v>
      </c>
      <c r="G7" s="147" t="str">
        <f t="shared" si="1"/>
        <v>Estoque OK</v>
      </c>
      <c r="H7" s="153">
        <f t="shared" si="2"/>
        <v>6.2588800000000004</v>
      </c>
      <c r="I7" s="149">
        <f t="shared" si="3"/>
        <v>1395.3040000000001</v>
      </c>
      <c r="K7"/>
    </row>
    <row r="8" spans="2:11" x14ac:dyDescent="0.2">
      <c r="B8" s="146">
        <v>5</v>
      </c>
      <c r="C8" s="146" t="s">
        <v>302</v>
      </c>
      <c r="D8" s="148">
        <v>567.89700000000005</v>
      </c>
      <c r="E8" s="146">
        <v>9</v>
      </c>
      <c r="F8" s="152">
        <f t="shared" si="0"/>
        <v>5111.0730000000003</v>
      </c>
      <c r="G8" s="147" t="str">
        <f t="shared" si="1"/>
        <v>Estoque OK</v>
      </c>
      <c r="H8" s="153">
        <f t="shared" si="2"/>
        <v>45.431760000000004</v>
      </c>
      <c r="I8" s="149">
        <f t="shared" si="3"/>
        <v>5411.0730000000003</v>
      </c>
    </row>
    <row r="9" spans="2:11" x14ac:dyDescent="0.2">
      <c r="B9" s="146">
        <v>6</v>
      </c>
      <c r="C9" s="146" t="s">
        <v>303</v>
      </c>
      <c r="D9" s="148">
        <v>340.55799999999999</v>
      </c>
      <c r="E9" s="146">
        <v>6</v>
      </c>
      <c r="F9" s="152">
        <f t="shared" si="0"/>
        <v>2043.348</v>
      </c>
      <c r="G9" s="147" t="str">
        <f t="shared" si="1"/>
        <v>Estoque OK</v>
      </c>
      <c r="H9" s="153">
        <f t="shared" si="2"/>
        <v>27.24464</v>
      </c>
      <c r="I9" s="149">
        <f t="shared" si="3"/>
        <v>2343.348</v>
      </c>
    </row>
    <row r="10" spans="2:11" x14ac:dyDescent="0.2">
      <c r="B10" s="146">
        <v>7</v>
      </c>
      <c r="C10" s="146" t="s">
        <v>304</v>
      </c>
      <c r="D10" s="148">
        <v>1100.5989999999999</v>
      </c>
      <c r="E10" s="146">
        <v>7</v>
      </c>
      <c r="F10" s="152">
        <f t="shared" si="0"/>
        <v>7704.1929999999993</v>
      </c>
      <c r="G10" s="147" t="str">
        <f t="shared" si="1"/>
        <v>Estoque OK</v>
      </c>
      <c r="H10" s="153">
        <f t="shared" si="2"/>
        <v>165.08984999999998</v>
      </c>
      <c r="I10" s="149">
        <f t="shared" si="3"/>
        <v>8004.1929999999993</v>
      </c>
    </row>
    <row r="11" spans="2:11" x14ac:dyDescent="0.2">
      <c r="B11" s="146">
        <v>8</v>
      </c>
      <c r="C11" s="146" t="s">
        <v>305</v>
      </c>
      <c r="D11" s="148">
        <v>789.43100000000004</v>
      </c>
      <c r="E11" s="146">
        <v>5</v>
      </c>
      <c r="F11" s="152">
        <f t="shared" si="0"/>
        <v>3947.1550000000002</v>
      </c>
      <c r="G11" s="147" t="str">
        <f t="shared" si="1"/>
        <v>Estoque OK</v>
      </c>
      <c r="H11" s="153">
        <f t="shared" si="2"/>
        <v>63.154480000000007</v>
      </c>
      <c r="I11" s="149">
        <f t="shared" si="3"/>
        <v>4247.1550000000007</v>
      </c>
    </row>
    <row r="12" spans="2:11" x14ac:dyDescent="0.2">
      <c r="B12" s="146">
        <v>9</v>
      </c>
      <c r="C12" s="146" t="s">
        <v>306</v>
      </c>
      <c r="D12" s="148">
        <v>671.99199999999996</v>
      </c>
      <c r="E12" s="146">
        <v>3</v>
      </c>
      <c r="F12" s="152">
        <f t="shared" si="0"/>
        <v>2015.9759999999999</v>
      </c>
      <c r="G12" s="147" t="str">
        <f t="shared" si="1"/>
        <v>Repor Estoque</v>
      </c>
      <c r="H12" s="153">
        <f t="shared" si="2"/>
        <v>53.759360000000001</v>
      </c>
      <c r="I12" s="149">
        <f t="shared" si="3"/>
        <v>2315.9759999999997</v>
      </c>
    </row>
    <row r="13" spans="2:11" x14ac:dyDescent="0.2">
      <c r="B13" s="146">
        <v>10</v>
      </c>
      <c r="C13" s="146" t="s">
        <v>307</v>
      </c>
      <c r="D13" s="148">
        <v>456.79500000000002</v>
      </c>
      <c r="E13" s="146">
        <v>10</v>
      </c>
      <c r="F13" s="152">
        <f t="shared" si="0"/>
        <v>4567.95</v>
      </c>
      <c r="G13" s="147" t="str">
        <f t="shared" si="1"/>
        <v>Estoque OK</v>
      </c>
      <c r="H13" s="153">
        <f t="shared" si="2"/>
        <v>36.543600000000005</v>
      </c>
      <c r="I13" s="149">
        <f t="shared" si="3"/>
        <v>4867.95</v>
      </c>
    </row>
    <row r="14" spans="2:11" x14ac:dyDescent="0.2">
      <c r="B14" s="146">
        <v>11</v>
      </c>
      <c r="C14" s="146" t="s">
        <v>308</v>
      </c>
      <c r="D14" s="148">
        <v>250.77</v>
      </c>
      <c r="E14" s="146">
        <v>25</v>
      </c>
      <c r="F14" s="152">
        <f t="shared" si="0"/>
        <v>6269.25</v>
      </c>
      <c r="G14" s="147" t="str">
        <f t="shared" si="1"/>
        <v>Estoque OK</v>
      </c>
      <c r="H14" s="153">
        <f t="shared" si="2"/>
        <v>20.061600000000002</v>
      </c>
      <c r="I14" s="149">
        <f t="shared" si="3"/>
        <v>6569.25</v>
      </c>
    </row>
    <row r="15" spans="2:11" x14ac:dyDescent="0.2">
      <c r="B15" s="146">
        <v>12</v>
      </c>
      <c r="C15" s="146" t="s">
        <v>309</v>
      </c>
      <c r="D15" s="148">
        <v>478.12299999999999</v>
      </c>
      <c r="E15" s="146">
        <v>4</v>
      </c>
      <c r="F15" s="152">
        <f t="shared" si="0"/>
        <v>1912.492</v>
      </c>
      <c r="G15" s="147" t="str">
        <f t="shared" si="1"/>
        <v>Repor Estoque</v>
      </c>
      <c r="H15" s="153">
        <f t="shared" si="2"/>
        <v>38.249839999999999</v>
      </c>
      <c r="I15" s="149">
        <f t="shared" si="3"/>
        <v>2212.4920000000002</v>
      </c>
    </row>
    <row r="16" spans="2:11" x14ac:dyDescent="0.2">
      <c r="B16" s="146">
        <v>13</v>
      </c>
      <c r="C16" s="146" t="s">
        <v>310</v>
      </c>
      <c r="D16" s="148">
        <v>1899.5940000000001</v>
      </c>
      <c r="E16" s="146">
        <v>13</v>
      </c>
      <c r="F16" s="152">
        <f t="shared" si="0"/>
        <v>24694.722000000002</v>
      </c>
      <c r="G16" s="147" t="str">
        <f t="shared" si="1"/>
        <v>Estoque OK</v>
      </c>
      <c r="H16" s="153">
        <f t="shared" si="2"/>
        <v>284.9391</v>
      </c>
      <c r="I16" s="149">
        <f t="shared" si="3"/>
        <v>24994.722000000002</v>
      </c>
    </row>
    <row r="17" spans="2:9" x14ac:dyDescent="0.2">
      <c r="B17" s="146">
        <v>14</v>
      </c>
      <c r="C17" s="146" t="s">
        <v>311</v>
      </c>
      <c r="D17" s="148">
        <v>369.45800000000003</v>
      </c>
      <c r="E17" s="146">
        <v>26</v>
      </c>
      <c r="F17" s="152">
        <f t="shared" si="0"/>
        <v>9605.9080000000013</v>
      </c>
      <c r="G17" s="147" t="str">
        <f t="shared" si="1"/>
        <v>Estoque OK</v>
      </c>
      <c r="H17" s="153">
        <f t="shared" si="2"/>
        <v>29.556640000000002</v>
      </c>
      <c r="I17" s="149">
        <f t="shared" si="3"/>
        <v>9905.9080000000013</v>
      </c>
    </row>
    <row r="18" spans="2:9" x14ac:dyDescent="0.2">
      <c r="B18" s="146">
        <v>15</v>
      </c>
      <c r="C18" s="146" t="s">
        <v>312</v>
      </c>
      <c r="D18" s="148">
        <v>723.29899999999998</v>
      </c>
      <c r="E18" s="146">
        <v>7</v>
      </c>
      <c r="F18" s="152">
        <f t="shared" si="0"/>
        <v>5063.0929999999998</v>
      </c>
      <c r="G18" s="147" t="str">
        <f t="shared" si="1"/>
        <v>Estoque OK</v>
      </c>
      <c r="H18" s="153">
        <f t="shared" si="2"/>
        <v>57.86392</v>
      </c>
      <c r="I18" s="149">
        <f t="shared" si="3"/>
        <v>5363.0929999999998</v>
      </c>
    </row>
    <row r="19" spans="2:9" x14ac:dyDescent="0.2">
      <c r="B19" s="146">
        <v>16</v>
      </c>
      <c r="C19" s="146" t="s">
        <v>313</v>
      </c>
      <c r="D19" s="148">
        <v>590.88300000000004</v>
      </c>
      <c r="E19" s="146">
        <v>8</v>
      </c>
      <c r="F19" s="152">
        <f t="shared" si="0"/>
        <v>4727.0640000000003</v>
      </c>
      <c r="G19" s="147" t="str">
        <f t="shared" si="1"/>
        <v>Estoque OK</v>
      </c>
      <c r="H19" s="153">
        <f t="shared" si="2"/>
        <v>47.270640000000007</v>
      </c>
      <c r="I19" s="149">
        <f t="shared" si="3"/>
        <v>5027.0640000000003</v>
      </c>
    </row>
    <row r="20" spans="2:9" x14ac:dyDescent="0.2">
      <c r="B20" s="146">
        <v>17</v>
      </c>
      <c r="C20" s="146" t="s">
        <v>314</v>
      </c>
      <c r="D20" s="148">
        <v>678.33</v>
      </c>
      <c r="E20" s="146">
        <v>4</v>
      </c>
      <c r="F20" s="152">
        <f t="shared" si="0"/>
        <v>2713.32</v>
      </c>
      <c r="G20" s="147" t="str">
        <f t="shared" si="1"/>
        <v>Repor Estoque</v>
      </c>
      <c r="H20" s="153">
        <f t="shared" si="2"/>
        <v>54.266400000000004</v>
      </c>
      <c r="I20" s="149">
        <f t="shared" si="3"/>
        <v>3013.32</v>
      </c>
    </row>
    <row r="21" spans="2:9" x14ac:dyDescent="0.2">
      <c r="B21" s="146">
        <v>18</v>
      </c>
      <c r="C21" s="146" t="s">
        <v>315</v>
      </c>
      <c r="D21" s="148">
        <v>611.97</v>
      </c>
      <c r="E21" s="146">
        <v>28</v>
      </c>
      <c r="F21" s="152">
        <f t="shared" si="0"/>
        <v>17135.16</v>
      </c>
      <c r="G21" s="147" t="str">
        <f t="shared" si="1"/>
        <v>Estoque OK</v>
      </c>
      <c r="H21" s="153">
        <f t="shared" si="2"/>
        <v>48.957600000000006</v>
      </c>
      <c r="I21" s="149">
        <f t="shared" si="3"/>
        <v>17435.16</v>
      </c>
    </row>
    <row r="22" spans="2:9" x14ac:dyDescent="0.2">
      <c r="B22" s="146">
        <v>19</v>
      </c>
      <c r="C22" s="146" t="s">
        <v>316</v>
      </c>
      <c r="D22" s="148">
        <v>123.55800000000001</v>
      </c>
      <c r="E22" s="146">
        <v>9</v>
      </c>
      <c r="F22" s="152">
        <f t="shared" si="0"/>
        <v>1112.0220000000002</v>
      </c>
      <c r="G22" s="147" t="str">
        <f t="shared" si="1"/>
        <v>Estoque OK</v>
      </c>
      <c r="H22" s="153">
        <f t="shared" si="2"/>
        <v>9.884640000000001</v>
      </c>
      <c r="I22" s="149">
        <f t="shared" si="3"/>
        <v>1412.0220000000002</v>
      </c>
    </row>
    <row r="24" spans="2:9" ht="15" x14ac:dyDescent="0.2">
      <c r="B24" s="156" t="s">
        <v>293</v>
      </c>
    </row>
    <row r="25" spans="2:9" ht="15" x14ac:dyDescent="0.25">
      <c r="B25" s="231" t="s">
        <v>317</v>
      </c>
      <c r="C25" s="231"/>
      <c r="D25" s="231"/>
      <c r="E25" s="231"/>
      <c r="F25" s="231"/>
      <c r="G25" s="231"/>
    </row>
    <row r="26" spans="2:9" ht="15" x14ac:dyDescent="0.25">
      <c r="B26" s="232" t="s">
        <v>329</v>
      </c>
      <c r="C26" s="232"/>
      <c r="D26" s="232"/>
      <c r="E26" s="232"/>
      <c r="F26" s="232"/>
      <c r="G26" s="232"/>
    </row>
    <row r="27" spans="2:9" s="154" customFormat="1" ht="15" x14ac:dyDescent="0.25">
      <c r="B27" s="233" t="s">
        <v>345</v>
      </c>
      <c r="C27" s="233"/>
      <c r="D27" s="233"/>
      <c r="E27" s="233"/>
      <c r="F27" s="233"/>
      <c r="G27" s="233"/>
    </row>
    <row r="28" spans="2:9" ht="15" x14ac:dyDescent="0.25">
      <c r="B28" s="234" t="s">
        <v>318</v>
      </c>
      <c r="C28" s="234"/>
      <c r="D28" s="234"/>
      <c r="E28" s="234"/>
      <c r="F28" s="234"/>
      <c r="G28" s="234"/>
    </row>
  </sheetData>
  <mergeCells count="5">
    <mergeCell ref="B2:I2"/>
    <mergeCell ref="B25:G25"/>
    <mergeCell ref="B26:G26"/>
    <mergeCell ref="B27:G27"/>
    <mergeCell ref="B28:G28"/>
  </mergeCells>
  <pageMargins left="0.75" right="0.75" top="1" bottom="1" header="0.49212598499999999" footer="0.49212598499999999"/>
  <pageSetup paperSize="9" scale="81" orientation="landscape" horizontalDpi="4294967293" vertic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B2:M22"/>
  <sheetViews>
    <sheetView showGridLines="0" zoomScaleNormal="100" workbookViewId="0">
      <selection activeCell="M5" sqref="M5"/>
    </sheetView>
  </sheetViews>
  <sheetFormatPr defaultRowHeight="15" x14ac:dyDescent="0.25"/>
  <cols>
    <col min="1" max="1" width="2.7109375" customWidth="1"/>
    <col min="2" max="2" width="18.7109375" bestFit="1" customWidth="1"/>
    <col min="3" max="3" width="13.85546875" customWidth="1"/>
    <col min="4" max="4" width="12.7109375" customWidth="1"/>
    <col min="5" max="6" width="20.7109375" customWidth="1"/>
    <col min="7" max="7" width="12.7109375" customWidth="1"/>
    <col min="8" max="8" width="20.7109375" customWidth="1"/>
    <col min="9" max="9" width="9.28515625" bestFit="1" customWidth="1"/>
    <col min="10" max="10" width="12.7109375" customWidth="1"/>
    <col min="11" max="11" width="13.7109375" customWidth="1"/>
    <col min="12" max="12" width="4" customWidth="1"/>
    <col min="13" max="13" width="9.5703125" bestFit="1" customWidth="1"/>
  </cols>
  <sheetData>
    <row r="2" spans="2:13" ht="14.45" customHeight="1" x14ac:dyDescent="0.25">
      <c r="E2" s="179" t="s">
        <v>32</v>
      </c>
      <c r="F2" s="179"/>
      <c r="G2" s="179"/>
      <c r="H2" s="179"/>
      <c r="I2" s="179"/>
    </row>
    <row r="3" spans="2:13" x14ac:dyDescent="0.25">
      <c r="E3" s="178" t="s">
        <v>33</v>
      </c>
      <c r="F3" s="178"/>
      <c r="G3" s="178"/>
      <c r="H3" s="178"/>
      <c r="I3" s="178"/>
      <c r="J3" s="1"/>
    </row>
    <row r="4" spans="2:13" ht="33.75" customHeight="1" x14ac:dyDescent="0.25">
      <c r="B4" s="41" t="s">
        <v>34</v>
      </c>
      <c r="C4" s="41" t="s">
        <v>35</v>
      </c>
      <c r="D4" s="41" t="s">
        <v>36</v>
      </c>
      <c r="E4" s="42" t="s">
        <v>37</v>
      </c>
      <c r="F4" s="42" t="s">
        <v>38</v>
      </c>
      <c r="G4" s="42" t="s">
        <v>39</v>
      </c>
      <c r="H4" s="42" t="s">
        <v>40</v>
      </c>
      <c r="I4" s="42" t="s">
        <v>41</v>
      </c>
      <c r="J4" s="41" t="s">
        <v>42</v>
      </c>
      <c r="K4" s="41" t="s">
        <v>43</v>
      </c>
    </row>
    <row r="5" spans="2:13" x14ac:dyDescent="0.25">
      <c r="B5" s="36" t="s">
        <v>51</v>
      </c>
      <c r="C5" s="39">
        <v>1000</v>
      </c>
      <c r="D5" s="40">
        <v>4</v>
      </c>
      <c r="E5" s="168">
        <f>IF(C5&lt;1500,200,300)</f>
        <v>200</v>
      </c>
      <c r="F5" s="168">
        <f>IF(C5&gt;=2000,15*D5,0)</f>
        <v>0</v>
      </c>
      <c r="G5" s="168">
        <f>6%*C5</f>
        <v>60</v>
      </c>
      <c r="H5" s="168">
        <f>IF(C5&lt;2500,600,400)</f>
        <v>600</v>
      </c>
      <c r="I5" s="168">
        <f>5*D5</f>
        <v>20</v>
      </c>
      <c r="J5" s="168">
        <f>SUM(E5:I5)</f>
        <v>880</v>
      </c>
      <c r="K5" s="168">
        <f>C5+J5</f>
        <v>1880</v>
      </c>
      <c r="M5" s="14"/>
    </row>
    <row r="6" spans="2:13" x14ac:dyDescent="0.25">
      <c r="B6" s="36" t="s">
        <v>44</v>
      </c>
      <c r="C6" s="39">
        <v>1200</v>
      </c>
      <c r="D6" s="40">
        <v>2</v>
      </c>
      <c r="E6" s="168">
        <f t="shared" ref="E6:E12" si="0">IF(C6&lt;1500,200,300)</f>
        <v>200</v>
      </c>
      <c r="F6" s="168">
        <f t="shared" ref="F6:F12" si="1">IF(C6&gt;=2000,15*D6,0)</f>
        <v>0</v>
      </c>
      <c r="G6" s="168">
        <f t="shared" ref="G6:G12" si="2">6%*C6</f>
        <v>72</v>
      </c>
      <c r="H6" s="168">
        <f t="shared" ref="H6:H12" si="3">IF(C6&lt;2500,600,400)</f>
        <v>600</v>
      </c>
      <c r="I6" s="168">
        <f t="shared" ref="I6:I12" si="4">5*D6</f>
        <v>10</v>
      </c>
      <c r="J6" s="168">
        <f t="shared" ref="J6:J12" si="5">SUM(E6:I6)</f>
        <v>882</v>
      </c>
      <c r="K6" s="168">
        <f t="shared" ref="K6:K12" si="6">C6+J6</f>
        <v>2082</v>
      </c>
      <c r="M6" s="14"/>
    </row>
    <row r="7" spans="2:13" x14ac:dyDescent="0.25">
      <c r="B7" s="36" t="s">
        <v>49</v>
      </c>
      <c r="C7" s="39">
        <v>1500</v>
      </c>
      <c r="D7" s="40">
        <v>2</v>
      </c>
      <c r="E7" s="168">
        <f t="shared" si="0"/>
        <v>300</v>
      </c>
      <c r="F7" s="168">
        <f t="shared" si="1"/>
        <v>0</v>
      </c>
      <c r="G7" s="168">
        <f t="shared" si="2"/>
        <v>90</v>
      </c>
      <c r="H7" s="168">
        <f t="shared" si="3"/>
        <v>600</v>
      </c>
      <c r="I7" s="168">
        <f t="shared" si="4"/>
        <v>10</v>
      </c>
      <c r="J7" s="168">
        <f t="shared" si="5"/>
        <v>1000</v>
      </c>
      <c r="K7" s="168">
        <f t="shared" si="6"/>
        <v>2500</v>
      </c>
      <c r="M7" s="14"/>
    </row>
    <row r="8" spans="2:13" x14ac:dyDescent="0.25">
      <c r="B8" s="36" t="s">
        <v>47</v>
      </c>
      <c r="C8" s="39">
        <v>1540</v>
      </c>
      <c r="D8" s="40">
        <v>5</v>
      </c>
      <c r="E8" s="168">
        <f t="shared" si="0"/>
        <v>300</v>
      </c>
      <c r="F8" s="168">
        <f t="shared" si="1"/>
        <v>0</v>
      </c>
      <c r="G8" s="168">
        <f t="shared" si="2"/>
        <v>92.399999999999991</v>
      </c>
      <c r="H8" s="168">
        <f t="shared" si="3"/>
        <v>600</v>
      </c>
      <c r="I8" s="168">
        <f t="shared" si="4"/>
        <v>25</v>
      </c>
      <c r="J8" s="168">
        <f t="shared" si="5"/>
        <v>1017.4</v>
      </c>
      <c r="K8" s="168">
        <f t="shared" si="6"/>
        <v>2557.4</v>
      </c>
      <c r="M8" s="14"/>
    </row>
    <row r="9" spans="2:13" x14ac:dyDescent="0.25">
      <c r="B9" s="36" t="s">
        <v>46</v>
      </c>
      <c r="C9" s="39">
        <v>2000</v>
      </c>
      <c r="D9" s="40">
        <v>1</v>
      </c>
      <c r="E9" s="168">
        <f t="shared" si="0"/>
        <v>300</v>
      </c>
      <c r="F9" s="168">
        <f t="shared" si="1"/>
        <v>15</v>
      </c>
      <c r="G9" s="168">
        <f t="shared" si="2"/>
        <v>120</v>
      </c>
      <c r="H9" s="168">
        <f t="shared" si="3"/>
        <v>600</v>
      </c>
      <c r="I9" s="168">
        <f t="shared" si="4"/>
        <v>5</v>
      </c>
      <c r="J9" s="168">
        <f t="shared" si="5"/>
        <v>1040</v>
      </c>
      <c r="K9" s="168">
        <f t="shared" si="6"/>
        <v>3040</v>
      </c>
      <c r="M9" s="14"/>
    </row>
    <row r="10" spans="2:13" x14ac:dyDescent="0.25">
      <c r="B10" s="36" t="s">
        <v>45</v>
      </c>
      <c r="C10" s="39">
        <v>2400</v>
      </c>
      <c r="D10" s="40">
        <v>1</v>
      </c>
      <c r="E10" s="168">
        <f t="shared" si="0"/>
        <v>300</v>
      </c>
      <c r="F10" s="168">
        <f t="shared" si="1"/>
        <v>15</v>
      </c>
      <c r="G10" s="168">
        <f t="shared" si="2"/>
        <v>144</v>
      </c>
      <c r="H10" s="168">
        <f t="shared" si="3"/>
        <v>600</v>
      </c>
      <c r="I10" s="168">
        <f t="shared" si="4"/>
        <v>5</v>
      </c>
      <c r="J10" s="168">
        <f t="shared" si="5"/>
        <v>1064</v>
      </c>
      <c r="K10" s="168">
        <f t="shared" si="6"/>
        <v>3464</v>
      </c>
      <c r="M10" s="14"/>
    </row>
    <row r="11" spans="2:13" x14ac:dyDescent="0.25">
      <c r="B11" s="36" t="s">
        <v>48</v>
      </c>
      <c r="C11" s="39">
        <v>3000</v>
      </c>
      <c r="D11" s="40">
        <v>3</v>
      </c>
      <c r="E11" s="168">
        <f t="shared" si="0"/>
        <v>300</v>
      </c>
      <c r="F11" s="168">
        <f t="shared" si="1"/>
        <v>45</v>
      </c>
      <c r="G11" s="168">
        <f t="shared" si="2"/>
        <v>180</v>
      </c>
      <c r="H11" s="168">
        <f t="shared" si="3"/>
        <v>400</v>
      </c>
      <c r="I11" s="168">
        <f t="shared" si="4"/>
        <v>15</v>
      </c>
      <c r="J11" s="168">
        <f t="shared" si="5"/>
        <v>940</v>
      </c>
      <c r="K11" s="168">
        <f t="shared" si="6"/>
        <v>3940</v>
      </c>
      <c r="M11" s="15"/>
    </row>
    <row r="12" spans="2:13" x14ac:dyDescent="0.25">
      <c r="B12" s="36" t="s">
        <v>50</v>
      </c>
      <c r="C12" s="39">
        <v>4500</v>
      </c>
      <c r="D12" s="40">
        <v>1</v>
      </c>
      <c r="E12" s="168">
        <f t="shared" si="0"/>
        <v>300</v>
      </c>
      <c r="F12" s="168">
        <f t="shared" si="1"/>
        <v>15</v>
      </c>
      <c r="G12" s="168">
        <f t="shared" si="2"/>
        <v>270</v>
      </c>
      <c r="H12" s="168">
        <f t="shared" si="3"/>
        <v>400</v>
      </c>
      <c r="I12" s="168">
        <f t="shared" si="4"/>
        <v>5</v>
      </c>
      <c r="J12" s="168">
        <f t="shared" si="5"/>
        <v>990</v>
      </c>
      <c r="K12" s="168">
        <f t="shared" si="6"/>
        <v>5490</v>
      </c>
    </row>
    <row r="14" spans="2:13" x14ac:dyDescent="0.25">
      <c r="B14" s="111" t="s">
        <v>52</v>
      </c>
      <c r="C14" s="99" t="s">
        <v>151</v>
      </c>
      <c r="D14" s="99"/>
      <c r="E14" s="99"/>
      <c r="F14" s="99"/>
      <c r="G14" s="99"/>
      <c r="H14" s="100"/>
    </row>
    <row r="15" spans="2:13" x14ac:dyDescent="0.25">
      <c r="B15" s="101"/>
      <c r="C15" s="103"/>
      <c r="D15" s="103"/>
      <c r="E15" s="103"/>
      <c r="F15" s="103"/>
      <c r="G15" s="103"/>
      <c r="H15" s="104"/>
    </row>
    <row r="16" spans="2:13" x14ac:dyDescent="0.25">
      <c r="B16" s="106" t="s">
        <v>53</v>
      </c>
      <c r="C16" s="103" t="s">
        <v>331</v>
      </c>
      <c r="D16" s="103"/>
      <c r="E16" s="103"/>
      <c r="F16" s="103"/>
      <c r="G16" s="103"/>
      <c r="H16" s="104"/>
    </row>
    <row r="17" spans="2:8" x14ac:dyDescent="0.25">
      <c r="B17" s="101"/>
      <c r="C17" s="103"/>
      <c r="D17" s="103"/>
      <c r="E17" s="103"/>
      <c r="F17" s="103"/>
      <c r="G17" s="103"/>
      <c r="H17" s="104"/>
    </row>
    <row r="18" spans="2:8" x14ac:dyDescent="0.25">
      <c r="B18" s="106" t="s">
        <v>54</v>
      </c>
      <c r="C18" s="103" t="s">
        <v>141</v>
      </c>
      <c r="D18" s="103"/>
      <c r="E18" s="103"/>
      <c r="F18" s="103"/>
      <c r="G18" s="103"/>
      <c r="H18" s="104"/>
    </row>
    <row r="19" spans="2:8" x14ac:dyDescent="0.25">
      <c r="B19" s="101"/>
      <c r="C19" s="103"/>
      <c r="D19" s="103"/>
      <c r="E19" s="103"/>
      <c r="F19" s="103"/>
      <c r="G19" s="103"/>
      <c r="H19" s="104"/>
    </row>
    <row r="20" spans="2:8" x14ac:dyDescent="0.25">
      <c r="B20" s="106" t="s">
        <v>55</v>
      </c>
      <c r="C20" s="103" t="s">
        <v>154</v>
      </c>
      <c r="D20" s="103"/>
      <c r="E20" s="103"/>
      <c r="F20" s="103"/>
      <c r="G20" s="103"/>
      <c r="H20" s="104"/>
    </row>
    <row r="21" spans="2:8" x14ac:dyDescent="0.25">
      <c r="B21" s="101"/>
      <c r="C21" s="103"/>
      <c r="D21" s="103"/>
      <c r="E21" s="103"/>
      <c r="F21" s="103"/>
      <c r="G21" s="103"/>
      <c r="H21" s="104"/>
    </row>
    <row r="22" spans="2:8" x14ac:dyDescent="0.25">
      <c r="B22" s="112" t="s">
        <v>56</v>
      </c>
      <c r="C22" s="108" t="s">
        <v>332</v>
      </c>
      <c r="D22" s="108"/>
      <c r="E22" s="108"/>
      <c r="F22" s="108"/>
      <c r="G22" s="108"/>
      <c r="H22" s="110"/>
    </row>
  </sheetData>
  <sortState xmlns:xlrd2="http://schemas.microsoft.com/office/spreadsheetml/2017/richdata2" ref="B6:K13">
    <sortCondition ref="C6"/>
  </sortState>
  <mergeCells count="2">
    <mergeCell ref="E3:I3"/>
    <mergeCell ref="E2:I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B1:K68"/>
  <sheetViews>
    <sheetView showGridLines="0" zoomScaleNormal="100" workbookViewId="0">
      <selection activeCell="K6" sqref="K6"/>
    </sheetView>
  </sheetViews>
  <sheetFormatPr defaultRowHeight="12.75" x14ac:dyDescent="0.2"/>
  <cols>
    <col min="1" max="1" width="2.28515625" style="2" customWidth="1"/>
    <col min="2" max="2" width="14.85546875" style="2" customWidth="1"/>
    <col min="3" max="8" width="12.7109375" style="2" customWidth="1"/>
    <col min="9" max="9" width="15.7109375" style="2" customWidth="1"/>
    <col min="10" max="10" width="22.7109375" style="2" customWidth="1"/>
    <col min="11" max="11" width="4.7109375" style="2" customWidth="1"/>
    <col min="12" max="256" width="9.140625" style="2"/>
    <col min="257" max="257" width="1.5703125" style="2" customWidth="1"/>
    <col min="258" max="258" width="14.85546875" style="2" customWidth="1"/>
    <col min="259" max="259" width="12.42578125" style="2" bestFit="1" customWidth="1"/>
    <col min="260" max="260" width="12.5703125" style="2" customWidth="1"/>
    <col min="261" max="264" width="12.42578125" style="2" bestFit="1" customWidth="1"/>
    <col min="265" max="265" width="13.5703125" style="2" bestFit="1" customWidth="1"/>
    <col min="266" max="266" width="35" style="2" customWidth="1"/>
    <col min="267" max="267" width="13.28515625" style="2" bestFit="1" customWidth="1"/>
    <col min="268" max="512" width="9.140625" style="2"/>
    <col min="513" max="513" width="1.5703125" style="2" customWidth="1"/>
    <col min="514" max="514" width="14.85546875" style="2" customWidth="1"/>
    <col min="515" max="515" width="12.42578125" style="2" bestFit="1" customWidth="1"/>
    <col min="516" max="516" width="12.5703125" style="2" customWidth="1"/>
    <col min="517" max="520" width="12.42578125" style="2" bestFit="1" customWidth="1"/>
    <col min="521" max="521" width="13.5703125" style="2" bestFit="1" customWidth="1"/>
    <col min="522" max="522" width="35" style="2" customWidth="1"/>
    <col min="523" max="523" width="13.28515625" style="2" bestFit="1" customWidth="1"/>
    <col min="524" max="768" width="9.140625" style="2"/>
    <col min="769" max="769" width="1.5703125" style="2" customWidth="1"/>
    <col min="770" max="770" width="14.85546875" style="2" customWidth="1"/>
    <col min="771" max="771" width="12.42578125" style="2" bestFit="1" customWidth="1"/>
    <col min="772" max="772" width="12.5703125" style="2" customWidth="1"/>
    <col min="773" max="776" width="12.42578125" style="2" bestFit="1" customWidth="1"/>
    <col min="777" max="777" width="13.5703125" style="2" bestFit="1" customWidth="1"/>
    <col min="778" max="778" width="35" style="2" customWidth="1"/>
    <col min="779" max="779" width="13.28515625" style="2" bestFit="1" customWidth="1"/>
    <col min="780" max="1024" width="9.140625" style="2"/>
    <col min="1025" max="1025" width="1.5703125" style="2" customWidth="1"/>
    <col min="1026" max="1026" width="14.85546875" style="2" customWidth="1"/>
    <col min="1027" max="1027" width="12.42578125" style="2" bestFit="1" customWidth="1"/>
    <col min="1028" max="1028" width="12.5703125" style="2" customWidth="1"/>
    <col min="1029" max="1032" width="12.42578125" style="2" bestFit="1" customWidth="1"/>
    <col min="1033" max="1033" width="13.5703125" style="2" bestFit="1" customWidth="1"/>
    <col min="1034" max="1034" width="35" style="2" customWidth="1"/>
    <col min="1035" max="1035" width="13.28515625" style="2" bestFit="1" customWidth="1"/>
    <col min="1036" max="1280" width="9.140625" style="2"/>
    <col min="1281" max="1281" width="1.5703125" style="2" customWidth="1"/>
    <col min="1282" max="1282" width="14.85546875" style="2" customWidth="1"/>
    <col min="1283" max="1283" width="12.42578125" style="2" bestFit="1" customWidth="1"/>
    <col min="1284" max="1284" width="12.5703125" style="2" customWidth="1"/>
    <col min="1285" max="1288" width="12.42578125" style="2" bestFit="1" customWidth="1"/>
    <col min="1289" max="1289" width="13.5703125" style="2" bestFit="1" customWidth="1"/>
    <col min="1290" max="1290" width="35" style="2" customWidth="1"/>
    <col min="1291" max="1291" width="13.28515625" style="2" bestFit="1" customWidth="1"/>
    <col min="1292" max="1536" width="9.140625" style="2"/>
    <col min="1537" max="1537" width="1.5703125" style="2" customWidth="1"/>
    <col min="1538" max="1538" width="14.85546875" style="2" customWidth="1"/>
    <col min="1539" max="1539" width="12.42578125" style="2" bestFit="1" customWidth="1"/>
    <col min="1540" max="1540" width="12.5703125" style="2" customWidth="1"/>
    <col min="1541" max="1544" width="12.42578125" style="2" bestFit="1" customWidth="1"/>
    <col min="1545" max="1545" width="13.5703125" style="2" bestFit="1" customWidth="1"/>
    <col min="1546" max="1546" width="35" style="2" customWidth="1"/>
    <col min="1547" max="1547" width="13.28515625" style="2" bestFit="1" customWidth="1"/>
    <col min="1548" max="1792" width="9.140625" style="2"/>
    <col min="1793" max="1793" width="1.5703125" style="2" customWidth="1"/>
    <col min="1794" max="1794" width="14.85546875" style="2" customWidth="1"/>
    <col min="1795" max="1795" width="12.42578125" style="2" bestFit="1" customWidth="1"/>
    <col min="1796" max="1796" width="12.5703125" style="2" customWidth="1"/>
    <col min="1797" max="1800" width="12.42578125" style="2" bestFit="1" customWidth="1"/>
    <col min="1801" max="1801" width="13.5703125" style="2" bestFit="1" customWidth="1"/>
    <col min="1802" max="1802" width="35" style="2" customWidth="1"/>
    <col min="1803" max="1803" width="13.28515625" style="2" bestFit="1" customWidth="1"/>
    <col min="1804" max="2048" width="9.140625" style="2"/>
    <col min="2049" max="2049" width="1.5703125" style="2" customWidth="1"/>
    <col min="2050" max="2050" width="14.85546875" style="2" customWidth="1"/>
    <col min="2051" max="2051" width="12.42578125" style="2" bestFit="1" customWidth="1"/>
    <col min="2052" max="2052" width="12.5703125" style="2" customWidth="1"/>
    <col min="2053" max="2056" width="12.42578125" style="2" bestFit="1" customWidth="1"/>
    <col min="2057" max="2057" width="13.5703125" style="2" bestFit="1" customWidth="1"/>
    <col min="2058" max="2058" width="35" style="2" customWidth="1"/>
    <col min="2059" max="2059" width="13.28515625" style="2" bestFit="1" customWidth="1"/>
    <col min="2060" max="2304" width="9.140625" style="2"/>
    <col min="2305" max="2305" width="1.5703125" style="2" customWidth="1"/>
    <col min="2306" max="2306" width="14.85546875" style="2" customWidth="1"/>
    <col min="2307" max="2307" width="12.42578125" style="2" bestFit="1" customWidth="1"/>
    <col min="2308" max="2308" width="12.5703125" style="2" customWidth="1"/>
    <col min="2309" max="2312" width="12.42578125" style="2" bestFit="1" customWidth="1"/>
    <col min="2313" max="2313" width="13.5703125" style="2" bestFit="1" customWidth="1"/>
    <col min="2314" max="2314" width="35" style="2" customWidth="1"/>
    <col min="2315" max="2315" width="13.28515625" style="2" bestFit="1" customWidth="1"/>
    <col min="2316" max="2560" width="9.140625" style="2"/>
    <col min="2561" max="2561" width="1.5703125" style="2" customWidth="1"/>
    <col min="2562" max="2562" width="14.85546875" style="2" customWidth="1"/>
    <col min="2563" max="2563" width="12.42578125" style="2" bestFit="1" customWidth="1"/>
    <col min="2564" max="2564" width="12.5703125" style="2" customWidth="1"/>
    <col min="2565" max="2568" width="12.42578125" style="2" bestFit="1" customWidth="1"/>
    <col min="2569" max="2569" width="13.5703125" style="2" bestFit="1" customWidth="1"/>
    <col min="2570" max="2570" width="35" style="2" customWidth="1"/>
    <col min="2571" max="2571" width="13.28515625" style="2" bestFit="1" customWidth="1"/>
    <col min="2572" max="2816" width="9.140625" style="2"/>
    <col min="2817" max="2817" width="1.5703125" style="2" customWidth="1"/>
    <col min="2818" max="2818" width="14.85546875" style="2" customWidth="1"/>
    <col min="2819" max="2819" width="12.42578125" style="2" bestFit="1" customWidth="1"/>
    <col min="2820" max="2820" width="12.5703125" style="2" customWidth="1"/>
    <col min="2821" max="2824" width="12.42578125" style="2" bestFit="1" customWidth="1"/>
    <col min="2825" max="2825" width="13.5703125" style="2" bestFit="1" customWidth="1"/>
    <col min="2826" max="2826" width="35" style="2" customWidth="1"/>
    <col min="2827" max="2827" width="13.28515625" style="2" bestFit="1" customWidth="1"/>
    <col min="2828" max="3072" width="9.140625" style="2"/>
    <col min="3073" max="3073" width="1.5703125" style="2" customWidth="1"/>
    <col min="3074" max="3074" width="14.85546875" style="2" customWidth="1"/>
    <col min="3075" max="3075" width="12.42578125" style="2" bestFit="1" customWidth="1"/>
    <col min="3076" max="3076" width="12.5703125" style="2" customWidth="1"/>
    <col min="3077" max="3080" width="12.42578125" style="2" bestFit="1" customWidth="1"/>
    <col min="3081" max="3081" width="13.5703125" style="2" bestFit="1" customWidth="1"/>
    <col min="3082" max="3082" width="35" style="2" customWidth="1"/>
    <col min="3083" max="3083" width="13.28515625" style="2" bestFit="1" customWidth="1"/>
    <col min="3084" max="3328" width="9.140625" style="2"/>
    <col min="3329" max="3329" width="1.5703125" style="2" customWidth="1"/>
    <col min="3330" max="3330" width="14.85546875" style="2" customWidth="1"/>
    <col min="3331" max="3331" width="12.42578125" style="2" bestFit="1" customWidth="1"/>
    <col min="3332" max="3332" width="12.5703125" style="2" customWidth="1"/>
    <col min="3333" max="3336" width="12.42578125" style="2" bestFit="1" customWidth="1"/>
    <col min="3337" max="3337" width="13.5703125" style="2" bestFit="1" customWidth="1"/>
    <col min="3338" max="3338" width="35" style="2" customWidth="1"/>
    <col min="3339" max="3339" width="13.28515625" style="2" bestFit="1" customWidth="1"/>
    <col min="3340" max="3584" width="9.140625" style="2"/>
    <col min="3585" max="3585" width="1.5703125" style="2" customWidth="1"/>
    <col min="3586" max="3586" width="14.85546875" style="2" customWidth="1"/>
    <col min="3587" max="3587" width="12.42578125" style="2" bestFit="1" customWidth="1"/>
    <col min="3588" max="3588" width="12.5703125" style="2" customWidth="1"/>
    <col min="3589" max="3592" width="12.42578125" style="2" bestFit="1" customWidth="1"/>
    <col min="3593" max="3593" width="13.5703125" style="2" bestFit="1" customWidth="1"/>
    <col min="3594" max="3594" width="35" style="2" customWidth="1"/>
    <col min="3595" max="3595" width="13.28515625" style="2" bestFit="1" customWidth="1"/>
    <col min="3596" max="3840" width="9.140625" style="2"/>
    <col min="3841" max="3841" width="1.5703125" style="2" customWidth="1"/>
    <col min="3842" max="3842" width="14.85546875" style="2" customWidth="1"/>
    <col min="3843" max="3843" width="12.42578125" style="2" bestFit="1" customWidth="1"/>
    <col min="3844" max="3844" width="12.5703125" style="2" customWidth="1"/>
    <col min="3845" max="3848" width="12.42578125" style="2" bestFit="1" customWidth="1"/>
    <col min="3849" max="3849" width="13.5703125" style="2" bestFit="1" customWidth="1"/>
    <col min="3850" max="3850" width="35" style="2" customWidth="1"/>
    <col min="3851" max="3851" width="13.28515625" style="2" bestFit="1" customWidth="1"/>
    <col min="3852" max="4096" width="9.140625" style="2"/>
    <col min="4097" max="4097" width="1.5703125" style="2" customWidth="1"/>
    <col min="4098" max="4098" width="14.85546875" style="2" customWidth="1"/>
    <col min="4099" max="4099" width="12.42578125" style="2" bestFit="1" customWidth="1"/>
    <col min="4100" max="4100" width="12.5703125" style="2" customWidth="1"/>
    <col min="4101" max="4104" width="12.42578125" style="2" bestFit="1" customWidth="1"/>
    <col min="4105" max="4105" width="13.5703125" style="2" bestFit="1" customWidth="1"/>
    <col min="4106" max="4106" width="35" style="2" customWidth="1"/>
    <col min="4107" max="4107" width="13.28515625" style="2" bestFit="1" customWidth="1"/>
    <col min="4108" max="4352" width="9.140625" style="2"/>
    <col min="4353" max="4353" width="1.5703125" style="2" customWidth="1"/>
    <col min="4354" max="4354" width="14.85546875" style="2" customWidth="1"/>
    <col min="4355" max="4355" width="12.42578125" style="2" bestFit="1" customWidth="1"/>
    <col min="4356" max="4356" width="12.5703125" style="2" customWidth="1"/>
    <col min="4357" max="4360" width="12.42578125" style="2" bestFit="1" customWidth="1"/>
    <col min="4361" max="4361" width="13.5703125" style="2" bestFit="1" customWidth="1"/>
    <col min="4362" max="4362" width="35" style="2" customWidth="1"/>
    <col min="4363" max="4363" width="13.28515625" style="2" bestFit="1" customWidth="1"/>
    <col min="4364" max="4608" width="9.140625" style="2"/>
    <col min="4609" max="4609" width="1.5703125" style="2" customWidth="1"/>
    <col min="4610" max="4610" width="14.85546875" style="2" customWidth="1"/>
    <col min="4611" max="4611" width="12.42578125" style="2" bestFit="1" customWidth="1"/>
    <col min="4612" max="4612" width="12.5703125" style="2" customWidth="1"/>
    <col min="4613" max="4616" width="12.42578125" style="2" bestFit="1" customWidth="1"/>
    <col min="4617" max="4617" width="13.5703125" style="2" bestFit="1" customWidth="1"/>
    <col min="4618" max="4618" width="35" style="2" customWidth="1"/>
    <col min="4619" max="4619" width="13.28515625" style="2" bestFit="1" customWidth="1"/>
    <col min="4620" max="4864" width="9.140625" style="2"/>
    <col min="4865" max="4865" width="1.5703125" style="2" customWidth="1"/>
    <col min="4866" max="4866" width="14.85546875" style="2" customWidth="1"/>
    <col min="4867" max="4867" width="12.42578125" style="2" bestFit="1" customWidth="1"/>
    <col min="4868" max="4868" width="12.5703125" style="2" customWidth="1"/>
    <col min="4869" max="4872" width="12.42578125" style="2" bestFit="1" customWidth="1"/>
    <col min="4873" max="4873" width="13.5703125" style="2" bestFit="1" customWidth="1"/>
    <col min="4874" max="4874" width="35" style="2" customWidth="1"/>
    <col min="4875" max="4875" width="13.28515625" style="2" bestFit="1" customWidth="1"/>
    <col min="4876" max="5120" width="9.140625" style="2"/>
    <col min="5121" max="5121" width="1.5703125" style="2" customWidth="1"/>
    <col min="5122" max="5122" width="14.85546875" style="2" customWidth="1"/>
    <col min="5123" max="5123" width="12.42578125" style="2" bestFit="1" customWidth="1"/>
    <col min="5124" max="5124" width="12.5703125" style="2" customWidth="1"/>
    <col min="5125" max="5128" width="12.42578125" style="2" bestFit="1" customWidth="1"/>
    <col min="5129" max="5129" width="13.5703125" style="2" bestFit="1" customWidth="1"/>
    <col min="5130" max="5130" width="35" style="2" customWidth="1"/>
    <col min="5131" max="5131" width="13.28515625" style="2" bestFit="1" customWidth="1"/>
    <col min="5132" max="5376" width="9.140625" style="2"/>
    <col min="5377" max="5377" width="1.5703125" style="2" customWidth="1"/>
    <col min="5378" max="5378" width="14.85546875" style="2" customWidth="1"/>
    <col min="5379" max="5379" width="12.42578125" style="2" bestFit="1" customWidth="1"/>
    <col min="5380" max="5380" width="12.5703125" style="2" customWidth="1"/>
    <col min="5381" max="5384" width="12.42578125" style="2" bestFit="1" customWidth="1"/>
    <col min="5385" max="5385" width="13.5703125" style="2" bestFit="1" customWidth="1"/>
    <col min="5386" max="5386" width="35" style="2" customWidth="1"/>
    <col min="5387" max="5387" width="13.28515625" style="2" bestFit="1" customWidth="1"/>
    <col min="5388" max="5632" width="9.140625" style="2"/>
    <col min="5633" max="5633" width="1.5703125" style="2" customWidth="1"/>
    <col min="5634" max="5634" width="14.85546875" style="2" customWidth="1"/>
    <col min="5635" max="5635" width="12.42578125" style="2" bestFit="1" customWidth="1"/>
    <col min="5636" max="5636" width="12.5703125" style="2" customWidth="1"/>
    <col min="5637" max="5640" width="12.42578125" style="2" bestFit="1" customWidth="1"/>
    <col min="5641" max="5641" width="13.5703125" style="2" bestFit="1" customWidth="1"/>
    <col min="5642" max="5642" width="35" style="2" customWidth="1"/>
    <col min="5643" max="5643" width="13.28515625" style="2" bestFit="1" customWidth="1"/>
    <col min="5644" max="5888" width="9.140625" style="2"/>
    <col min="5889" max="5889" width="1.5703125" style="2" customWidth="1"/>
    <col min="5890" max="5890" width="14.85546875" style="2" customWidth="1"/>
    <col min="5891" max="5891" width="12.42578125" style="2" bestFit="1" customWidth="1"/>
    <col min="5892" max="5892" width="12.5703125" style="2" customWidth="1"/>
    <col min="5893" max="5896" width="12.42578125" style="2" bestFit="1" customWidth="1"/>
    <col min="5897" max="5897" width="13.5703125" style="2" bestFit="1" customWidth="1"/>
    <col min="5898" max="5898" width="35" style="2" customWidth="1"/>
    <col min="5899" max="5899" width="13.28515625" style="2" bestFit="1" customWidth="1"/>
    <col min="5900" max="6144" width="9.140625" style="2"/>
    <col min="6145" max="6145" width="1.5703125" style="2" customWidth="1"/>
    <col min="6146" max="6146" width="14.85546875" style="2" customWidth="1"/>
    <col min="6147" max="6147" width="12.42578125" style="2" bestFit="1" customWidth="1"/>
    <col min="6148" max="6148" width="12.5703125" style="2" customWidth="1"/>
    <col min="6149" max="6152" width="12.42578125" style="2" bestFit="1" customWidth="1"/>
    <col min="6153" max="6153" width="13.5703125" style="2" bestFit="1" customWidth="1"/>
    <col min="6154" max="6154" width="35" style="2" customWidth="1"/>
    <col min="6155" max="6155" width="13.28515625" style="2" bestFit="1" customWidth="1"/>
    <col min="6156" max="6400" width="9.140625" style="2"/>
    <col min="6401" max="6401" width="1.5703125" style="2" customWidth="1"/>
    <col min="6402" max="6402" width="14.85546875" style="2" customWidth="1"/>
    <col min="6403" max="6403" width="12.42578125" style="2" bestFit="1" customWidth="1"/>
    <col min="6404" max="6404" width="12.5703125" style="2" customWidth="1"/>
    <col min="6405" max="6408" width="12.42578125" style="2" bestFit="1" customWidth="1"/>
    <col min="6409" max="6409" width="13.5703125" style="2" bestFit="1" customWidth="1"/>
    <col min="6410" max="6410" width="35" style="2" customWidth="1"/>
    <col min="6411" max="6411" width="13.28515625" style="2" bestFit="1" customWidth="1"/>
    <col min="6412" max="6656" width="9.140625" style="2"/>
    <col min="6657" max="6657" width="1.5703125" style="2" customWidth="1"/>
    <col min="6658" max="6658" width="14.85546875" style="2" customWidth="1"/>
    <col min="6659" max="6659" width="12.42578125" style="2" bestFit="1" customWidth="1"/>
    <col min="6660" max="6660" width="12.5703125" style="2" customWidth="1"/>
    <col min="6661" max="6664" width="12.42578125" style="2" bestFit="1" customWidth="1"/>
    <col min="6665" max="6665" width="13.5703125" style="2" bestFit="1" customWidth="1"/>
    <col min="6666" max="6666" width="35" style="2" customWidth="1"/>
    <col min="6667" max="6667" width="13.28515625" style="2" bestFit="1" customWidth="1"/>
    <col min="6668" max="6912" width="9.140625" style="2"/>
    <col min="6913" max="6913" width="1.5703125" style="2" customWidth="1"/>
    <col min="6914" max="6914" width="14.85546875" style="2" customWidth="1"/>
    <col min="6915" max="6915" width="12.42578125" style="2" bestFit="1" customWidth="1"/>
    <col min="6916" max="6916" width="12.5703125" style="2" customWidth="1"/>
    <col min="6917" max="6920" width="12.42578125" style="2" bestFit="1" customWidth="1"/>
    <col min="6921" max="6921" width="13.5703125" style="2" bestFit="1" customWidth="1"/>
    <col min="6922" max="6922" width="35" style="2" customWidth="1"/>
    <col min="6923" max="6923" width="13.28515625" style="2" bestFit="1" customWidth="1"/>
    <col min="6924" max="7168" width="9.140625" style="2"/>
    <col min="7169" max="7169" width="1.5703125" style="2" customWidth="1"/>
    <col min="7170" max="7170" width="14.85546875" style="2" customWidth="1"/>
    <col min="7171" max="7171" width="12.42578125" style="2" bestFit="1" customWidth="1"/>
    <col min="7172" max="7172" width="12.5703125" style="2" customWidth="1"/>
    <col min="7173" max="7176" width="12.42578125" style="2" bestFit="1" customWidth="1"/>
    <col min="7177" max="7177" width="13.5703125" style="2" bestFit="1" customWidth="1"/>
    <col min="7178" max="7178" width="35" style="2" customWidth="1"/>
    <col min="7179" max="7179" width="13.28515625" style="2" bestFit="1" customWidth="1"/>
    <col min="7180" max="7424" width="9.140625" style="2"/>
    <col min="7425" max="7425" width="1.5703125" style="2" customWidth="1"/>
    <col min="7426" max="7426" width="14.85546875" style="2" customWidth="1"/>
    <col min="7427" max="7427" width="12.42578125" style="2" bestFit="1" customWidth="1"/>
    <col min="7428" max="7428" width="12.5703125" style="2" customWidth="1"/>
    <col min="7429" max="7432" width="12.42578125" style="2" bestFit="1" customWidth="1"/>
    <col min="7433" max="7433" width="13.5703125" style="2" bestFit="1" customWidth="1"/>
    <col min="7434" max="7434" width="35" style="2" customWidth="1"/>
    <col min="7435" max="7435" width="13.28515625" style="2" bestFit="1" customWidth="1"/>
    <col min="7436" max="7680" width="9.140625" style="2"/>
    <col min="7681" max="7681" width="1.5703125" style="2" customWidth="1"/>
    <col min="7682" max="7682" width="14.85546875" style="2" customWidth="1"/>
    <col min="7683" max="7683" width="12.42578125" style="2" bestFit="1" customWidth="1"/>
    <col min="7684" max="7684" width="12.5703125" style="2" customWidth="1"/>
    <col min="7685" max="7688" width="12.42578125" style="2" bestFit="1" customWidth="1"/>
    <col min="7689" max="7689" width="13.5703125" style="2" bestFit="1" customWidth="1"/>
    <col min="7690" max="7690" width="35" style="2" customWidth="1"/>
    <col min="7691" max="7691" width="13.28515625" style="2" bestFit="1" customWidth="1"/>
    <col min="7692" max="7936" width="9.140625" style="2"/>
    <col min="7937" max="7937" width="1.5703125" style="2" customWidth="1"/>
    <col min="7938" max="7938" width="14.85546875" style="2" customWidth="1"/>
    <col min="7939" max="7939" width="12.42578125" style="2" bestFit="1" customWidth="1"/>
    <col min="7940" max="7940" width="12.5703125" style="2" customWidth="1"/>
    <col min="7941" max="7944" width="12.42578125" style="2" bestFit="1" customWidth="1"/>
    <col min="7945" max="7945" width="13.5703125" style="2" bestFit="1" customWidth="1"/>
    <col min="7946" max="7946" width="35" style="2" customWidth="1"/>
    <col min="7947" max="7947" width="13.28515625" style="2" bestFit="1" customWidth="1"/>
    <col min="7948" max="8192" width="9.140625" style="2"/>
    <col min="8193" max="8193" width="1.5703125" style="2" customWidth="1"/>
    <col min="8194" max="8194" width="14.85546875" style="2" customWidth="1"/>
    <col min="8195" max="8195" width="12.42578125" style="2" bestFit="1" customWidth="1"/>
    <col min="8196" max="8196" width="12.5703125" style="2" customWidth="1"/>
    <col min="8197" max="8200" width="12.42578125" style="2" bestFit="1" customWidth="1"/>
    <col min="8201" max="8201" width="13.5703125" style="2" bestFit="1" customWidth="1"/>
    <col min="8202" max="8202" width="35" style="2" customWidth="1"/>
    <col min="8203" max="8203" width="13.28515625" style="2" bestFit="1" customWidth="1"/>
    <col min="8204" max="8448" width="9.140625" style="2"/>
    <col min="8449" max="8449" width="1.5703125" style="2" customWidth="1"/>
    <col min="8450" max="8450" width="14.85546875" style="2" customWidth="1"/>
    <col min="8451" max="8451" width="12.42578125" style="2" bestFit="1" customWidth="1"/>
    <col min="8452" max="8452" width="12.5703125" style="2" customWidth="1"/>
    <col min="8453" max="8456" width="12.42578125" style="2" bestFit="1" customWidth="1"/>
    <col min="8457" max="8457" width="13.5703125" style="2" bestFit="1" customWidth="1"/>
    <col min="8458" max="8458" width="35" style="2" customWidth="1"/>
    <col min="8459" max="8459" width="13.28515625" style="2" bestFit="1" customWidth="1"/>
    <col min="8460" max="8704" width="9.140625" style="2"/>
    <col min="8705" max="8705" width="1.5703125" style="2" customWidth="1"/>
    <col min="8706" max="8706" width="14.85546875" style="2" customWidth="1"/>
    <col min="8707" max="8707" width="12.42578125" style="2" bestFit="1" customWidth="1"/>
    <col min="8708" max="8708" width="12.5703125" style="2" customWidth="1"/>
    <col min="8709" max="8712" width="12.42578125" style="2" bestFit="1" customWidth="1"/>
    <col min="8713" max="8713" width="13.5703125" style="2" bestFit="1" customWidth="1"/>
    <col min="8714" max="8714" width="35" style="2" customWidth="1"/>
    <col min="8715" max="8715" width="13.28515625" style="2" bestFit="1" customWidth="1"/>
    <col min="8716" max="8960" width="9.140625" style="2"/>
    <col min="8961" max="8961" width="1.5703125" style="2" customWidth="1"/>
    <col min="8962" max="8962" width="14.85546875" style="2" customWidth="1"/>
    <col min="8963" max="8963" width="12.42578125" style="2" bestFit="1" customWidth="1"/>
    <col min="8964" max="8964" width="12.5703125" style="2" customWidth="1"/>
    <col min="8965" max="8968" width="12.42578125" style="2" bestFit="1" customWidth="1"/>
    <col min="8969" max="8969" width="13.5703125" style="2" bestFit="1" customWidth="1"/>
    <col min="8970" max="8970" width="35" style="2" customWidth="1"/>
    <col min="8971" max="8971" width="13.28515625" style="2" bestFit="1" customWidth="1"/>
    <col min="8972" max="9216" width="9.140625" style="2"/>
    <col min="9217" max="9217" width="1.5703125" style="2" customWidth="1"/>
    <col min="9218" max="9218" width="14.85546875" style="2" customWidth="1"/>
    <col min="9219" max="9219" width="12.42578125" style="2" bestFit="1" customWidth="1"/>
    <col min="9220" max="9220" width="12.5703125" style="2" customWidth="1"/>
    <col min="9221" max="9224" width="12.42578125" style="2" bestFit="1" customWidth="1"/>
    <col min="9225" max="9225" width="13.5703125" style="2" bestFit="1" customWidth="1"/>
    <col min="9226" max="9226" width="35" style="2" customWidth="1"/>
    <col min="9227" max="9227" width="13.28515625" style="2" bestFit="1" customWidth="1"/>
    <col min="9228" max="9472" width="9.140625" style="2"/>
    <col min="9473" max="9473" width="1.5703125" style="2" customWidth="1"/>
    <col min="9474" max="9474" width="14.85546875" style="2" customWidth="1"/>
    <col min="9475" max="9475" width="12.42578125" style="2" bestFit="1" customWidth="1"/>
    <col min="9476" max="9476" width="12.5703125" style="2" customWidth="1"/>
    <col min="9477" max="9480" width="12.42578125" style="2" bestFit="1" customWidth="1"/>
    <col min="9481" max="9481" width="13.5703125" style="2" bestFit="1" customWidth="1"/>
    <col min="9482" max="9482" width="35" style="2" customWidth="1"/>
    <col min="9483" max="9483" width="13.28515625" style="2" bestFit="1" customWidth="1"/>
    <col min="9484" max="9728" width="9.140625" style="2"/>
    <col min="9729" max="9729" width="1.5703125" style="2" customWidth="1"/>
    <col min="9730" max="9730" width="14.85546875" style="2" customWidth="1"/>
    <col min="9731" max="9731" width="12.42578125" style="2" bestFit="1" customWidth="1"/>
    <col min="9732" max="9732" width="12.5703125" style="2" customWidth="1"/>
    <col min="9733" max="9736" width="12.42578125" style="2" bestFit="1" customWidth="1"/>
    <col min="9737" max="9737" width="13.5703125" style="2" bestFit="1" customWidth="1"/>
    <col min="9738" max="9738" width="35" style="2" customWidth="1"/>
    <col min="9739" max="9739" width="13.28515625" style="2" bestFit="1" customWidth="1"/>
    <col min="9740" max="9984" width="9.140625" style="2"/>
    <col min="9985" max="9985" width="1.5703125" style="2" customWidth="1"/>
    <col min="9986" max="9986" width="14.85546875" style="2" customWidth="1"/>
    <col min="9987" max="9987" width="12.42578125" style="2" bestFit="1" customWidth="1"/>
    <col min="9988" max="9988" width="12.5703125" style="2" customWidth="1"/>
    <col min="9989" max="9992" width="12.42578125" style="2" bestFit="1" customWidth="1"/>
    <col min="9993" max="9993" width="13.5703125" style="2" bestFit="1" customWidth="1"/>
    <col min="9994" max="9994" width="35" style="2" customWidth="1"/>
    <col min="9995" max="9995" width="13.28515625" style="2" bestFit="1" customWidth="1"/>
    <col min="9996" max="10240" width="9.140625" style="2"/>
    <col min="10241" max="10241" width="1.5703125" style="2" customWidth="1"/>
    <col min="10242" max="10242" width="14.85546875" style="2" customWidth="1"/>
    <col min="10243" max="10243" width="12.42578125" style="2" bestFit="1" customWidth="1"/>
    <col min="10244" max="10244" width="12.5703125" style="2" customWidth="1"/>
    <col min="10245" max="10248" width="12.42578125" style="2" bestFit="1" customWidth="1"/>
    <col min="10249" max="10249" width="13.5703125" style="2" bestFit="1" customWidth="1"/>
    <col min="10250" max="10250" width="35" style="2" customWidth="1"/>
    <col min="10251" max="10251" width="13.28515625" style="2" bestFit="1" customWidth="1"/>
    <col min="10252" max="10496" width="9.140625" style="2"/>
    <col min="10497" max="10497" width="1.5703125" style="2" customWidth="1"/>
    <col min="10498" max="10498" width="14.85546875" style="2" customWidth="1"/>
    <col min="10499" max="10499" width="12.42578125" style="2" bestFit="1" customWidth="1"/>
    <col min="10500" max="10500" width="12.5703125" style="2" customWidth="1"/>
    <col min="10501" max="10504" width="12.42578125" style="2" bestFit="1" customWidth="1"/>
    <col min="10505" max="10505" width="13.5703125" style="2" bestFit="1" customWidth="1"/>
    <col min="10506" max="10506" width="35" style="2" customWidth="1"/>
    <col min="10507" max="10507" width="13.28515625" style="2" bestFit="1" customWidth="1"/>
    <col min="10508" max="10752" width="9.140625" style="2"/>
    <col min="10753" max="10753" width="1.5703125" style="2" customWidth="1"/>
    <col min="10754" max="10754" width="14.85546875" style="2" customWidth="1"/>
    <col min="10755" max="10755" width="12.42578125" style="2" bestFit="1" customWidth="1"/>
    <col min="10756" max="10756" width="12.5703125" style="2" customWidth="1"/>
    <col min="10757" max="10760" width="12.42578125" style="2" bestFit="1" customWidth="1"/>
    <col min="10761" max="10761" width="13.5703125" style="2" bestFit="1" customWidth="1"/>
    <col min="10762" max="10762" width="35" style="2" customWidth="1"/>
    <col min="10763" max="10763" width="13.28515625" style="2" bestFit="1" customWidth="1"/>
    <col min="10764" max="11008" width="9.140625" style="2"/>
    <col min="11009" max="11009" width="1.5703125" style="2" customWidth="1"/>
    <col min="11010" max="11010" width="14.85546875" style="2" customWidth="1"/>
    <col min="11011" max="11011" width="12.42578125" style="2" bestFit="1" customWidth="1"/>
    <col min="11012" max="11012" width="12.5703125" style="2" customWidth="1"/>
    <col min="11013" max="11016" width="12.42578125" style="2" bestFit="1" customWidth="1"/>
    <col min="11017" max="11017" width="13.5703125" style="2" bestFit="1" customWidth="1"/>
    <col min="11018" max="11018" width="35" style="2" customWidth="1"/>
    <col min="11019" max="11019" width="13.28515625" style="2" bestFit="1" customWidth="1"/>
    <col min="11020" max="11264" width="9.140625" style="2"/>
    <col min="11265" max="11265" width="1.5703125" style="2" customWidth="1"/>
    <col min="11266" max="11266" width="14.85546875" style="2" customWidth="1"/>
    <col min="11267" max="11267" width="12.42578125" style="2" bestFit="1" customWidth="1"/>
    <col min="11268" max="11268" width="12.5703125" style="2" customWidth="1"/>
    <col min="11269" max="11272" width="12.42578125" style="2" bestFit="1" customWidth="1"/>
    <col min="11273" max="11273" width="13.5703125" style="2" bestFit="1" customWidth="1"/>
    <col min="11274" max="11274" width="35" style="2" customWidth="1"/>
    <col min="11275" max="11275" width="13.28515625" style="2" bestFit="1" customWidth="1"/>
    <col min="11276" max="11520" width="9.140625" style="2"/>
    <col min="11521" max="11521" width="1.5703125" style="2" customWidth="1"/>
    <col min="11522" max="11522" width="14.85546875" style="2" customWidth="1"/>
    <col min="11523" max="11523" width="12.42578125" style="2" bestFit="1" customWidth="1"/>
    <col min="11524" max="11524" width="12.5703125" style="2" customWidth="1"/>
    <col min="11525" max="11528" width="12.42578125" style="2" bestFit="1" customWidth="1"/>
    <col min="11529" max="11529" width="13.5703125" style="2" bestFit="1" customWidth="1"/>
    <col min="11530" max="11530" width="35" style="2" customWidth="1"/>
    <col min="11531" max="11531" width="13.28515625" style="2" bestFit="1" customWidth="1"/>
    <col min="11532" max="11776" width="9.140625" style="2"/>
    <col min="11777" max="11777" width="1.5703125" style="2" customWidth="1"/>
    <col min="11778" max="11778" width="14.85546875" style="2" customWidth="1"/>
    <col min="11779" max="11779" width="12.42578125" style="2" bestFit="1" customWidth="1"/>
    <col min="11780" max="11780" width="12.5703125" style="2" customWidth="1"/>
    <col min="11781" max="11784" width="12.42578125" style="2" bestFit="1" customWidth="1"/>
    <col min="11785" max="11785" width="13.5703125" style="2" bestFit="1" customWidth="1"/>
    <col min="11786" max="11786" width="35" style="2" customWidth="1"/>
    <col min="11787" max="11787" width="13.28515625" style="2" bestFit="1" customWidth="1"/>
    <col min="11788" max="12032" width="9.140625" style="2"/>
    <col min="12033" max="12033" width="1.5703125" style="2" customWidth="1"/>
    <col min="12034" max="12034" width="14.85546875" style="2" customWidth="1"/>
    <col min="12035" max="12035" width="12.42578125" style="2" bestFit="1" customWidth="1"/>
    <col min="12036" max="12036" width="12.5703125" style="2" customWidth="1"/>
    <col min="12037" max="12040" width="12.42578125" style="2" bestFit="1" customWidth="1"/>
    <col min="12041" max="12041" width="13.5703125" style="2" bestFit="1" customWidth="1"/>
    <col min="12042" max="12042" width="35" style="2" customWidth="1"/>
    <col min="12043" max="12043" width="13.28515625" style="2" bestFit="1" customWidth="1"/>
    <col min="12044" max="12288" width="9.140625" style="2"/>
    <col min="12289" max="12289" width="1.5703125" style="2" customWidth="1"/>
    <col min="12290" max="12290" width="14.85546875" style="2" customWidth="1"/>
    <col min="12291" max="12291" width="12.42578125" style="2" bestFit="1" customWidth="1"/>
    <col min="12292" max="12292" width="12.5703125" style="2" customWidth="1"/>
    <col min="12293" max="12296" width="12.42578125" style="2" bestFit="1" customWidth="1"/>
    <col min="12297" max="12297" width="13.5703125" style="2" bestFit="1" customWidth="1"/>
    <col min="12298" max="12298" width="35" style="2" customWidth="1"/>
    <col min="12299" max="12299" width="13.28515625" style="2" bestFit="1" customWidth="1"/>
    <col min="12300" max="12544" width="9.140625" style="2"/>
    <col min="12545" max="12545" width="1.5703125" style="2" customWidth="1"/>
    <col min="12546" max="12546" width="14.85546875" style="2" customWidth="1"/>
    <col min="12547" max="12547" width="12.42578125" style="2" bestFit="1" customWidth="1"/>
    <col min="12548" max="12548" width="12.5703125" style="2" customWidth="1"/>
    <col min="12549" max="12552" width="12.42578125" style="2" bestFit="1" customWidth="1"/>
    <col min="12553" max="12553" width="13.5703125" style="2" bestFit="1" customWidth="1"/>
    <col min="12554" max="12554" width="35" style="2" customWidth="1"/>
    <col min="12555" max="12555" width="13.28515625" style="2" bestFit="1" customWidth="1"/>
    <col min="12556" max="12800" width="9.140625" style="2"/>
    <col min="12801" max="12801" width="1.5703125" style="2" customWidth="1"/>
    <col min="12802" max="12802" width="14.85546875" style="2" customWidth="1"/>
    <col min="12803" max="12803" width="12.42578125" style="2" bestFit="1" customWidth="1"/>
    <col min="12804" max="12804" width="12.5703125" style="2" customWidth="1"/>
    <col min="12805" max="12808" width="12.42578125" style="2" bestFit="1" customWidth="1"/>
    <col min="12809" max="12809" width="13.5703125" style="2" bestFit="1" customWidth="1"/>
    <col min="12810" max="12810" width="35" style="2" customWidth="1"/>
    <col min="12811" max="12811" width="13.28515625" style="2" bestFit="1" customWidth="1"/>
    <col min="12812" max="13056" width="9.140625" style="2"/>
    <col min="13057" max="13057" width="1.5703125" style="2" customWidth="1"/>
    <col min="13058" max="13058" width="14.85546875" style="2" customWidth="1"/>
    <col min="13059" max="13059" width="12.42578125" style="2" bestFit="1" customWidth="1"/>
    <col min="13060" max="13060" width="12.5703125" style="2" customWidth="1"/>
    <col min="13061" max="13064" width="12.42578125" style="2" bestFit="1" customWidth="1"/>
    <col min="13065" max="13065" width="13.5703125" style="2" bestFit="1" customWidth="1"/>
    <col min="13066" max="13066" width="35" style="2" customWidth="1"/>
    <col min="13067" max="13067" width="13.28515625" style="2" bestFit="1" customWidth="1"/>
    <col min="13068" max="13312" width="9.140625" style="2"/>
    <col min="13313" max="13313" width="1.5703125" style="2" customWidth="1"/>
    <col min="13314" max="13314" width="14.85546875" style="2" customWidth="1"/>
    <col min="13315" max="13315" width="12.42578125" style="2" bestFit="1" customWidth="1"/>
    <col min="13316" max="13316" width="12.5703125" style="2" customWidth="1"/>
    <col min="13317" max="13320" width="12.42578125" style="2" bestFit="1" customWidth="1"/>
    <col min="13321" max="13321" width="13.5703125" style="2" bestFit="1" customWidth="1"/>
    <col min="13322" max="13322" width="35" style="2" customWidth="1"/>
    <col min="13323" max="13323" width="13.28515625" style="2" bestFit="1" customWidth="1"/>
    <col min="13324" max="13568" width="9.140625" style="2"/>
    <col min="13569" max="13569" width="1.5703125" style="2" customWidth="1"/>
    <col min="13570" max="13570" width="14.85546875" style="2" customWidth="1"/>
    <col min="13571" max="13571" width="12.42578125" style="2" bestFit="1" customWidth="1"/>
    <col min="13572" max="13572" width="12.5703125" style="2" customWidth="1"/>
    <col min="13573" max="13576" width="12.42578125" style="2" bestFit="1" customWidth="1"/>
    <col min="13577" max="13577" width="13.5703125" style="2" bestFit="1" customWidth="1"/>
    <col min="13578" max="13578" width="35" style="2" customWidth="1"/>
    <col min="13579" max="13579" width="13.28515625" style="2" bestFit="1" customWidth="1"/>
    <col min="13580" max="13824" width="9.140625" style="2"/>
    <col min="13825" max="13825" width="1.5703125" style="2" customWidth="1"/>
    <col min="13826" max="13826" width="14.85546875" style="2" customWidth="1"/>
    <col min="13827" max="13827" width="12.42578125" style="2" bestFit="1" customWidth="1"/>
    <col min="13828" max="13828" width="12.5703125" style="2" customWidth="1"/>
    <col min="13829" max="13832" width="12.42578125" style="2" bestFit="1" customWidth="1"/>
    <col min="13833" max="13833" width="13.5703125" style="2" bestFit="1" customWidth="1"/>
    <col min="13834" max="13834" width="35" style="2" customWidth="1"/>
    <col min="13835" max="13835" width="13.28515625" style="2" bestFit="1" customWidth="1"/>
    <col min="13836" max="14080" width="9.140625" style="2"/>
    <col min="14081" max="14081" width="1.5703125" style="2" customWidth="1"/>
    <col min="14082" max="14082" width="14.85546875" style="2" customWidth="1"/>
    <col min="14083" max="14083" width="12.42578125" style="2" bestFit="1" customWidth="1"/>
    <col min="14084" max="14084" width="12.5703125" style="2" customWidth="1"/>
    <col min="14085" max="14088" width="12.42578125" style="2" bestFit="1" customWidth="1"/>
    <col min="14089" max="14089" width="13.5703125" style="2" bestFit="1" customWidth="1"/>
    <col min="14090" max="14090" width="35" style="2" customWidth="1"/>
    <col min="14091" max="14091" width="13.28515625" style="2" bestFit="1" customWidth="1"/>
    <col min="14092" max="14336" width="9.140625" style="2"/>
    <col min="14337" max="14337" width="1.5703125" style="2" customWidth="1"/>
    <col min="14338" max="14338" width="14.85546875" style="2" customWidth="1"/>
    <col min="14339" max="14339" width="12.42578125" style="2" bestFit="1" customWidth="1"/>
    <col min="14340" max="14340" width="12.5703125" style="2" customWidth="1"/>
    <col min="14341" max="14344" width="12.42578125" style="2" bestFit="1" customWidth="1"/>
    <col min="14345" max="14345" width="13.5703125" style="2" bestFit="1" customWidth="1"/>
    <col min="14346" max="14346" width="35" style="2" customWidth="1"/>
    <col min="14347" max="14347" width="13.28515625" style="2" bestFit="1" customWidth="1"/>
    <col min="14348" max="14592" width="9.140625" style="2"/>
    <col min="14593" max="14593" width="1.5703125" style="2" customWidth="1"/>
    <col min="14594" max="14594" width="14.85546875" style="2" customWidth="1"/>
    <col min="14595" max="14595" width="12.42578125" style="2" bestFit="1" customWidth="1"/>
    <col min="14596" max="14596" width="12.5703125" style="2" customWidth="1"/>
    <col min="14597" max="14600" width="12.42578125" style="2" bestFit="1" customWidth="1"/>
    <col min="14601" max="14601" width="13.5703125" style="2" bestFit="1" customWidth="1"/>
    <col min="14602" max="14602" width="35" style="2" customWidth="1"/>
    <col min="14603" max="14603" width="13.28515625" style="2" bestFit="1" customWidth="1"/>
    <col min="14604" max="14848" width="9.140625" style="2"/>
    <col min="14849" max="14849" width="1.5703125" style="2" customWidth="1"/>
    <col min="14850" max="14850" width="14.85546875" style="2" customWidth="1"/>
    <col min="14851" max="14851" width="12.42578125" style="2" bestFit="1" customWidth="1"/>
    <col min="14852" max="14852" width="12.5703125" style="2" customWidth="1"/>
    <col min="14853" max="14856" width="12.42578125" style="2" bestFit="1" customWidth="1"/>
    <col min="14857" max="14857" width="13.5703125" style="2" bestFit="1" customWidth="1"/>
    <col min="14858" max="14858" width="35" style="2" customWidth="1"/>
    <col min="14859" max="14859" width="13.28515625" style="2" bestFit="1" customWidth="1"/>
    <col min="14860" max="15104" width="9.140625" style="2"/>
    <col min="15105" max="15105" width="1.5703125" style="2" customWidth="1"/>
    <col min="15106" max="15106" width="14.85546875" style="2" customWidth="1"/>
    <col min="15107" max="15107" width="12.42578125" style="2" bestFit="1" customWidth="1"/>
    <col min="15108" max="15108" width="12.5703125" style="2" customWidth="1"/>
    <col min="15109" max="15112" width="12.42578125" style="2" bestFit="1" customWidth="1"/>
    <col min="15113" max="15113" width="13.5703125" style="2" bestFit="1" customWidth="1"/>
    <col min="15114" max="15114" width="35" style="2" customWidth="1"/>
    <col min="15115" max="15115" width="13.28515625" style="2" bestFit="1" customWidth="1"/>
    <col min="15116" max="15360" width="9.140625" style="2"/>
    <col min="15361" max="15361" width="1.5703125" style="2" customWidth="1"/>
    <col min="15362" max="15362" width="14.85546875" style="2" customWidth="1"/>
    <col min="15363" max="15363" width="12.42578125" style="2" bestFit="1" customWidth="1"/>
    <col min="15364" max="15364" width="12.5703125" style="2" customWidth="1"/>
    <col min="15365" max="15368" width="12.42578125" style="2" bestFit="1" customWidth="1"/>
    <col min="15369" max="15369" width="13.5703125" style="2" bestFit="1" customWidth="1"/>
    <col min="15370" max="15370" width="35" style="2" customWidth="1"/>
    <col min="15371" max="15371" width="13.28515625" style="2" bestFit="1" customWidth="1"/>
    <col min="15372" max="15616" width="9.140625" style="2"/>
    <col min="15617" max="15617" width="1.5703125" style="2" customWidth="1"/>
    <col min="15618" max="15618" width="14.85546875" style="2" customWidth="1"/>
    <col min="15619" max="15619" width="12.42578125" style="2" bestFit="1" customWidth="1"/>
    <col min="15620" max="15620" width="12.5703125" style="2" customWidth="1"/>
    <col min="15621" max="15624" width="12.42578125" style="2" bestFit="1" customWidth="1"/>
    <col min="15625" max="15625" width="13.5703125" style="2" bestFit="1" customWidth="1"/>
    <col min="15626" max="15626" width="35" style="2" customWidth="1"/>
    <col min="15627" max="15627" width="13.28515625" style="2" bestFit="1" customWidth="1"/>
    <col min="15628" max="15872" width="9.140625" style="2"/>
    <col min="15873" max="15873" width="1.5703125" style="2" customWidth="1"/>
    <col min="15874" max="15874" width="14.85546875" style="2" customWidth="1"/>
    <col min="15875" max="15875" width="12.42578125" style="2" bestFit="1" customWidth="1"/>
    <col min="15876" max="15876" width="12.5703125" style="2" customWidth="1"/>
    <col min="15877" max="15880" width="12.42578125" style="2" bestFit="1" customWidth="1"/>
    <col min="15881" max="15881" width="13.5703125" style="2" bestFit="1" customWidth="1"/>
    <col min="15882" max="15882" width="35" style="2" customWidth="1"/>
    <col min="15883" max="15883" width="13.28515625" style="2" bestFit="1" customWidth="1"/>
    <col min="15884" max="16128" width="9.140625" style="2"/>
    <col min="16129" max="16129" width="1.5703125" style="2" customWidth="1"/>
    <col min="16130" max="16130" width="14.85546875" style="2" customWidth="1"/>
    <col min="16131" max="16131" width="12.42578125" style="2" bestFit="1" customWidth="1"/>
    <col min="16132" max="16132" width="12.5703125" style="2" customWidth="1"/>
    <col min="16133" max="16136" width="12.42578125" style="2" bestFit="1" customWidth="1"/>
    <col min="16137" max="16137" width="13.5703125" style="2" bestFit="1" customWidth="1"/>
    <col min="16138" max="16138" width="35" style="2" customWidth="1"/>
    <col min="16139" max="16139" width="13.28515625" style="2" bestFit="1" customWidth="1"/>
    <col min="16140" max="16384" width="9.140625" style="2"/>
  </cols>
  <sheetData>
    <row r="1" spans="2:11" ht="10.15" customHeight="1" x14ac:dyDescent="0.25">
      <c r="B1" s="43"/>
      <c r="C1" s="44"/>
      <c r="D1" s="44"/>
      <c r="E1" s="44"/>
      <c r="F1" s="44"/>
      <c r="G1" s="44"/>
      <c r="H1" s="44"/>
      <c r="I1" s="44"/>
      <c r="J1" s="44"/>
    </row>
    <row r="2" spans="2:11" ht="15.75" x14ac:dyDescent="0.25">
      <c r="B2" s="43"/>
      <c r="C2" s="180" t="s">
        <v>176</v>
      </c>
      <c r="D2" s="180"/>
      <c r="E2" s="180"/>
      <c r="F2" s="44"/>
      <c r="G2" s="127" t="s">
        <v>140</v>
      </c>
      <c r="H2" s="130">
        <v>2200</v>
      </c>
      <c r="J2" s="45"/>
    </row>
    <row r="3" spans="2:11" ht="6.6" customHeight="1" x14ac:dyDescent="0.25">
      <c r="B3" s="43"/>
      <c r="C3" s="44"/>
      <c r="D3" s="44"/>
      <c r="E3" s="44"/>
      <c r="F3" s="44"/>
      <c r="G3" s="44"/>
      <c r="H3" s="44"/>
      <c r="I3" s="44"/>
      <c r="J3" s="44"/>
    </row>
    <row r="4" spans="2:11" s="22" customFormat="1" ht="15.95" customHeight="1" x14ac:dyDescent="0.25">
      <c r="B4" s="51" t="s">
        <v>62</v>
      </c>
      <c r="C4" s="51" t="s">
        <v>248</v>
      </c>
      <c r="D4" s="51" t="s">
        <v>249</v>
      </c>
      <c r="E4" s="51" t="s">
        <v>250</v>
      </c>
      <c r="F4" s="51" t="s">
        <v>251</v>
      </c>
      <c r="G4" s="51" t="s">
        <v>252</v>
      </c>
      <c r="H4" s="51" t="s">
        <v>253</v>
      </c>
      <c r="I4" s="51" t="s">
        <v>177</v>
      </c>
      <c r="J4" s="51" t="s">
        <v>69</v>
      </c>
    </row>
    <row r="5" spans="2:11" s="22" customFormat="1" ht="15.95" customHeight="1" x14ac:dyDescent="0.25">
      <c r="B5" s="47" t="s">
        <v>70</v>
      </c>
      <c r="C5" s="52">
        <v>321.41000000000003</v>
      </c>
      <c r="D5" s="52">
        <v>125</v>
      </c>
      <c r="E5" s="52">
        <v>414.03</v>
      </c>
      <c r="F5" s="52">
        <v>505.94</v>
      </c>
      <c r="G5" s="53">
        <v>439.03</v>
      </c>
      <c r="H5" s="53">
        <v>385</v>
      </c>
      <c r="I5" s="49">
        <f>SUM(C5:H5)</f>
        <v>2190.41</v>
      </c>
      <c r="J5" s="50">
        <f>IF(I5&gt;=H$2,I5/H$2-1,0)</f>
        <v>0</v>
      </c>
      <c r="K5" s="23"/>
    </row>
    <row r="6" spans="2:11" s="22" customFormat="1" ht="15.95" customHeight="1" x14ac:dyDescent="0.25">
      <c r="B6" s="47" t="s">
        <v>71</v>
      </c>
      <c r="C6" s="52">
        <v>580</v>
      </c>
      <c r="D6" s="52">
        <v>466.85</v>
      </c>
      <c r="E6" s="52">
        <v>248.88</v>
      </c>
      <c r="F6" s="52">
        <v>543.65</v>
      </c>
      <c r="G6" s="53">
        <v>273.88</v>
      </c>
      <c r="H6" s="53">
        <v>568.65</v>
      </c>
      <c r="I6" s="49">
        <f t="shared" ref="I6:I9" si="0">SUM(C6:H6)</f>
        <v>2681.9100000000003</v>
      </c>
      <c r="J6" s="50">
        <f t="shared" ref="J6:J9" si="1">IF(I6&gt;=H$2,I6/H$2-1,0)</f>
        <v>0.21905000000000019</v>
      </c>
      <c r="K6" s="24"/>
    </row>
    <row r="7" spans="2:11" s="22" customFormat="1" ht="15.95" customHeight="1" x14ac:dyDescent="0.25">
      <c r="B7" s="47" t="s">
        <v>72</v>
      </c>
      <c r="C7" s="52">
        <v>516.91999999999996</v>
      </c>
      <c r="D7" s="52">
        <v>195.84</v>
      </c>
      <c r="E7" s="52">
        <v>279.47000000000003</v>
      </c>
      <c r="F7" s="52">
        <v>185.67</v>
      </c>
      <c r="G7" s="53">
        <v>304.47000000000003</v>
      </c>
      <c r="H7" s="53">
        <v>210.67</v>
      </c>
      <c r="I7" s="49">
        <f t="shared" si="0"/>
        <v>1693.0400000000002</v>
      </c>
      <c r="J7" s="50">
        <f t="shared" si="1"/>
        <v>0</v>
      </c>
    </row>
    <row r="8" spans="2:11" s="22" customFormat="1" ht="15.95" customHeight="1" x14ac:dyDescent="0.25">
      <c r="B8" s="47" t="s">
        <v>73</v>
      </c>
      <c r="C8" s="52">
        <v>358.62</v>
      </c>
      <c r="D8" s="52">
        <v>265.97000000000003</v>
      </c>
      <c r="E8" s="52">
        <v>497.37</v>
      </c>
      <c r="F8" s="52">
        <v>363.6</v>
      </c>
      <c r="G8" s="53">
        <v>522.37</v>
      </c>
      <c r="H8" s="53">
        <v>388.6</v>
      </c>
      <c r="I8" s="49">
        <f t="shared" si="0"/>
        <v>2396.5299999999997</v>
      </c>
      <c r="J8" s="50">
        <f t="shared" si="1"/>
        <v>8.9331818181818123E-2</v>
      </c>
      <c r="K8" s="24"/>
    </row>
    <row r="9" spans="2:11" s="22" customFormat="1" ht="15.95" customHeight="1" x14ac:dyDescent="0.25">
      <c r="B9" s="47" t="s">
        <v>74</v>
      </c>
      <c r="C9" s="52">
        <v>96.05</v>
      </c>
      <c r="D9" s="52">
        <v>117.34</v>
      </c>
      <c r="E9" s="52">
        <v>479.05</v>
      </c>
      <c r="F9" s="52">
        <v>56.11</v>
      </c>
      <c r="G9" s="53">
        <v>504.25</v>
      </c>
      <c r="H9" s="53">
        <v>81.08</v>
      </c>
      <c r="I9" s="49">
        <f t="shared" si="0"/>
        <v>1333.88</v>
      </c>
      <c r="J9" s="50">
        <f t="shared" si="1"/>
        <v>0</v>
      </c>
    </row>
    <row r="10" spans="2:11" s="22" customFormat="1" ht="15.95" customHeight="1" x14ac:dyDescent="0.25">
      <c r="B10" s="48" t="s">
        <v>75</v>
      </c>
      <c r="C10" s="49">
        <f>SUM(C5:C9)</f>
        <v>1872.9999999999998</v>
      </c>
      <c r="D10" s="49">
        <f t="shared" ref="D10:H10" si="2">SUM(D5:D9)</f>
        <v>1171</v>
      </c>
      <c r="E10" s="49">
        <f t="shared" si="2"/>
        <v>1918.8</v>
      </c>
      <c r="F10" s="49">
        <f t="shared" si="2"/>
        <v>1654.97</v>
      </c>
      <c r="G10" s="49">
        <f t="shared" si="2"/>
        <v>2044</v>
      </c>
      <c r="H10" s="49">
        <f t="shared" si="2"/>
        <v>1634</v>
      </c>
      <c r="I10" s="49">
        <f>SUM(C10:H10)</f>
        <v>10295.77</v>
      </c>
      <c r="J10" s="46"/>
    </row>
    <row r="11" spans="2:11" s="22" customFormat="1" ht="15.95" customHeight="1" x14ac:dyDescent="0.25">
      <c r="B11" s="25"/>
      <c r="C11" s="21"/>
      <c r="D11" s="21"/>
      <c r="E11" s="21"/>
      <c r="F11" s="21"/>
      <c r="G11" s="21"/>
      <c r="H11" s="21"/>
      <c r="I11" s="21"/>
      <c r="J11"/>
    </row>
    <row r="12" spans="2:11" customFormat="1" ht="15.95" customHeight="1" x14ac:dyDescent="0.25"/>
    <row r="13" spans="2:11" customFormat="1" ht="15.95" customHeight="1" x14ac:dyDescent="0.25"/>
    <row r="14" spans="2:11" customFormat="1" ht="15.95" customHeight="1" x14ac:dyDescent="0.25"/>
    <row r="15" spans="2:11" customFormat="1" ht="15.95" customHeight="1" x14ac:dyDescent="0.25"/>
    <row r="16" spans="2:11" customFormat="1" ht="15.95" customHeight="1" x14ac:dyDescent="0.25"/>
    <row r="17" spans="10:10" customFormat="1" ht="15.95" customHeight="1" x14ac:dyDescent="0.25"/>
    <row r="18" spans="10:10" customFormat="1" ht="15.95" customHeight="1" x14ac:dyDescent="0.25"/>
    <row r="19" spans="10:10" customFormat="1" ht="15.95" customHeight="1" x14ac:dyDescent="0.25"/>
    <row r="20" spans="10:10" customFormat="1" ht="15.95" customHeight="1" x14ac:dyDescent="0.25"/>
    <row r="21" spans="10:10" customFormat="1" ht="15.95" customHeight="1" x14ac:dyDescent="0.25"/>
    <row r="23" spans="10:10" x14ac:dyDescent="0.2">
      <c r="J23" s="3"/>
    </row>
    <row r="24" spans="10:10" ht="15" x14ac:dyDescent="0.25">
      <c r="J24" s="4"/>
    </row>
    <row r="33" spans="3:6" x14ac:dyDescent="0.2">
      <c r="C33" s="5"/>
      <c r="D33" s="5"/>
      <c r="E33" s="5"/>
      <c r="F33" s="5"/>
    </row>
    <row r="34" spans="3:6" x14ac:dyDescent="0.2">
      <c r="C34" s="5"/>
      <c r="D34" s="5"/>
      <c r="E34" s="5"/>
      <c r="F34" s="5"/>
    </row>
    <row r="35" spans="3:6" x14ac:dyDescent="0.2">
      <c r="C35" s="5"/>
      <c r="D35" s="5"/>
      <c r="E35" s="5"/>
      <c r="F35" s="5"/>
    </row>
    <row r="36" spans="3:6" x14ac:dyDescent="0.2">
      <c r="C36" s="5"/>
      <c r="D36" s="5"/>
      <c r="E36" s="5"/>
      <c r="F36" s="5"/>
    </row>
    <row r="37" spans="3:6" x14ac:dyDescent="0.2">
      <c r="C37" s="5"/>
      <c r="D37" s="5"/>
      <c r="E37" s="5"/>
      <c r="F37" s="5"/>
    </row>
    <row r="38" spans="3:6" x14ac:dyDescent="0.2">
      <c r="C38" s="5"/>
      <c r="D38" s="5"/>
      <c r="E38" s="5"/>
      <c r="F38" s="5"/>
    </row>
    <row r="39" spans="3:6" x14ac:dyDescent="0.2">
      <c r="C39" s="5"/>
      <c r="D39" s="5"/>
      <c r="E39" s="5"/>
      <c r="F39" s="5"/>
    </row>
    <row r="40" spans="3:6" x14ac:dyDescent="0.2">
      <c r="C40" s="5"/>
      <c r="D40" s="5"/>
      <c r="E40" s="5"/>
      <c r="F40" s="5"/>
    </row>
    <row r="41" spans="3:6" x14ac:dyDescent="0.2">
      <c r="C41" s="5"/>
      <c r="D41" s="5"/>
      <c r="E41" s="5"/>
      <c r="F41" s="5"/>
    </row>
    <row r="42" spans="3:6" x14ac:dyDescent="0.2">
      <c r="C42" s="5"/>
      <c r="D42" s="5"/>
      <c r="E42" s="5"/>
      <c r="F42" s="5"/>
    </row>
    <row r="43" spans="3:6" x14ac:dyDescent="0.2">
      <c r="C43" s="5"/>
      <c r="D43" s="5"/>
      <c r="E43" s="5"/>
      <c r="F43" s="5"/>
    </row>
    <row r="45" spans="3:6" x14ac:dyDescent="0.2">
      <c r="C45" s="5"/>
      <c r="D45" s="5"/>
      <c r="E45" s="5"/>
      <c r="F45" s="5"/>
    </row>
    <row r="46" spans="3:6" x14ac:dyDescent="0.2">
      <c r="C46" s="5"/>
      <c r="D46" s="5"/>
      <c r="E46" s="5"/>
      <c r="F46" s="5"/>
    </row>
    <row r="47" spans="3:6" x14ac:dyDescent="0.2">
      <c r="C47" s="5"/>
      <c r="D47" s="5"/>
      <c r="E47" s="5"/>
      <c r="F47" s="5"/>
    </row>
    <row r="48" spans="3:6" x14ac:dyDescent="0.2">
      <c r="C48" s="5"/>
      <c r="D48" s="5"/>
      <c r="E48" s="5"/>
      <c r="F48" s="5"/>
    </row>
    <row r="49" spans="3:6" x14ac:dyDescent="0.2">
      <c r="C49" s="5"/>
      <c r="D49" s="5"/>
      <c r="E49" s="5"/>
      <c r="F49" s="5"/>
    </row>
    <row r="50" spans="3:6" x14ac:dyDescent="0.2">
      <c r="C50" s="5"/>
      <c r="D50" s="5"/>
      <c r="E50" s="5"/>
      <c r="F50" s="5"/>
    </row>
    <row r="51" spans="3:6" x14ac:dyDescent="0.2">
      <c r="C51" s="5"/>
      <c r="D51" s="5"/>
      <c r="E51" s="5"/>
      <c r="F51" s="5"/>
    </row>
    <row r="52" spans="3:6" x14ac:dyDescent="0.2">
      <c r="C52" s="5"/>
      <c r="D52" s="5"/>
      <c r="E52" s="5"/>
      <c r="F52" s="5"/>
    </row>
    <row r="53" spans="3:6" x14ac:dyDescent="0.2">
      <c r="C53" s="5"/>
      <c r="D53" s="5"/>
      <c r="E53" s="5"/>
      <c r="F53" s="5"/>
    </row>
    <row r="54" spans="3:6" x14ac:dyDescent="0.2">
      <c r="C54" s="5"/>
      <c r="D54" s="5"/>
      <c r="E54" s="5"/>
      <c r="F54" s="5"/>
    </row>
    <row r="55" spans="3:6" x14ac:dyDescent="0.2">
      <c r="C55" s="5"/>
      <c r="D55" s="5"/>
      <c r="E55" s="5"/>
      <c r="F55" s="5"/>
    </row>
    <row r="56" spans="3:6" x14ac:dyDescent="0.2">
      <c r="C56" s="5"/>
      <c r="D56" s="5"/>
      <c r="E56" s="5"/>
      <c r="F56" s="5"/>
    </row>
    <row r="57" spans="3:6" x14ac:dyDescent="0.2">
      <c r="C57" s="5"/>
      <c r="D57" s="5"/>
      <c r="E57" s="5"/>
      <c r="F57" s="5"/>
    </row>
    <row r="58" spans="3:6" x14ac:dyDescent="0.2">
      <c r="C58" s="5"/>
      <c r="D58" s="5"/>
      <c r="E58" s="5"/>
      <c r="F58" s="5"/>
    </row>
    <row r="59" spans="3:6" x14ac:dyDescent="0.2">
      <c r="C59" s="5"/>
      <c r="D59" s="5"/>
      <c r="E59" s="5"/>
      <c r="F59" s="5"/>
    </row>
    <row r="60" spans="3:6" x14ac:dyDescent="0.2">
      <c r="C60" s="5"/>
      <c r="D60" s="5"/>
      <c r="E60" s="5"/>
      <c r="F60" s="5"/>
    </row>
    <row r="61" spans="3:6" x14ac:dyDescent="0.2">
      <c r="C61" s="5"/>
      <c r="D61" s="5"/>
      <c r="E61" s="5"/>
      <c r="F61" s="5"/>
    </row>
    <row r="62" spans="3:6" x14ac:dyDescent="0.2">
      <c r="C62" s="5"/>
      <c r="D62" s="5"/>
      <c r="E62" s="5"/>
      <c r="F62" s="5"/>
    </row>
    <row r="63" spans="3:6" x14ac:dyDescent="0.2">
      <c r="C63" s="5"/>
      <c r="D63" s="5"/>
      <c r="E63" s="5"/>
      <c r="F63" s="5"/>
    </row>
    <row r="64" spans="3:6" x14ac:dyDescent="0.2">
      <c r="C64" s="5"/>
      <c r="D64" s="5"/>
      <c r="E64" s="5"/>
      <c r="F64" s="5"/>
    </row>
    <row r="65" spans="3:6" x14ac:dyDescent="0.2">
      <c r="C65" s="5"/>
      <c r="D65" s="5"/>
      <c r="E65" s="5"/>
      <c r="F65" s="5"/>
    </row>
    <row r="66" spans="3:6" x14ac:dyDescent="0.2">
      <c r="C66" s="5"/>
      <c r="D66" s="5"/>
      <c r="E66" s="5"/>
      <c r="F66" s="5"/>
    </row>
    <row r="67" spans="3:6" x14ac:dyDescent="0.2">
      <c r="C67" s="5"/>
      <c r="D67" s="5"/>
      <c r="E67" s="5"/>
      <c r="F67" s="5"/>
    </row>
    <row r="68" spans="3:6" x14ac:dyDescent="0.2">
      <c r="C68" s="5"/>
      <c r="D68" s="5"/>
      <c r="E68" s="5"/>
      <c r="F68" s="5"/>
    </row>
  </sheetData>
  <mergeCells count="1">
    <mergeCell ref="C2:E2"/>
  </mergeCells>
  <pageMargins left="0.78740157499999996" right="0.78740157499999996" top="0.984251969" bottom="0.984251969" header="0.5" footer="0.5"/>
  <pageSetup orientation="portrait" horizontalDpi="200" verticalDpi="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B2:G20"/>
  <sheetViews>
    <sheetView showGridLines="0" zoomScale="130" zoomScaleNormal="130" workbookViewId="0">
      <selection activeCell="F4" sqref="F4"/>
    </sheetView>
  </sheetViews>
  <sheetFormatPr defaultColWidth="9.140625" defaultRowHeight="12.75" x14ac:dyDescent="0.2"/>
  <cols>
    <col min="1" max="1" width="3.42578125" style="2" customWidth="1"/>
    <col min="2" max="2" width="9" style="2" bestFit="1" customWidth="1"/>
    <col min="3" max="3" width="8.5703125" style="2" bestFit="1" customWidth="1"/>
    <col min="4" max="4" width="11.7109375" style="2" bestFit="1" customWidth="1"/>
    <col min="5" max="5" width="37.28515625" style="2" customWidth="1"/>
    <col min="6" max="7" width="9.140625" style="2"/>
    <col min="8" max="8" width="0" style="2" hidden="1" customWidth="1"/>
    <col min="9" max="16384" width="9.140625" style="2"/>
  </cols>
  <sheetData>
    <row r="2" spans="2:7" s="164" customFormat="1" ht="15" customHeight="1" x14ac:dyDescent="0.2">
      <c r="B2" s="160" t="s">
        <v>152</v>
      </c>
      <c r="C2" s="160" t="s">
        <v>153</v>
      </c>
      <c r="D2" s="160" t="s">
        <v>76</v>
      </c>
      <c r="E2" s="160" t="s">
        <v>77</v>
      </c>
    </row>
    <row r="3" spans="2:7" s="164" customFormat="1" ht="15" customHeight="1" x14ac:dyDescent="0.2">
      <c r="B3" s="161">
        <v>2.9550000000000001</v>
      </c>
      <c r="C3" s="161">
        <v>2.1070000000000002</v>
      </c>
      <c r="D3" s="162">
        <f>C3/B3</f>
        <v>0.71302876480541455</v>
      </c>
      <c r="E3" s="163" t="str">
        <f>IF(D3&lt;=70%,"Àlcool","Gasolina")</f>
        <v>Gasolina</v>
      </c>
    </row>
    <row r="4" spans="2:7" s="164" customFormat="1" ht="15" customHeight="1" x14ac:dyDescent="0.2">
      <c r="B4" s="161">
        <v>2.746</v>
      </c>
      <c r="C4" s="161">
        <v>1.92</v>
      </c>
      <c r="D4" s="162">
        <f t="shared" ref="D4:D20" si="0">C4/B4</f>
        <v>0.69919883466860888</v>
      </c>
      <c r="E4" s="163" t="str">
        <f t="shared" ref="E4:E20" si="1">IF(D4&lt;=70%,"Àlcool","Gasolina")</f>
        <v>Àlcool</v>
      </c>
    </row>
    <row r="5" spans="2:7" s="164" customFormat="1" ht="15" customHeight="1" x14ac:dyDescent="0.2">
      <c r="B5" s="161">
        <v>2.6749999999999998</v>
      </c>
      <c r="C5" s="161">
        <v>1.93</v>
      </c>
      <c r="D5" s="162">
        <f t="shared" si="0"/>
        <v>0.72149532710280373</v>
      </c>
      <c r="E5" s="163" t="str">
        <f t="shared" si="1"/>
        <v>Gasolina</v>
      </c>
    </row>
    <row r="6" spans="2:7" s="164" customFormat="1" ht="15" customHeight="1" x14ac:dyDescent="0.2">
      <c r="B6" s="161">
        <v>2.9319999999999999</v>
      </c>
      <c r="C6" s="161">
        <v>2.25</v>
      </c>
      <c r="D6" s="162">
        <f t="shared" si="0"/>
        <v>0.76739427012278305</v>
      </c>
      <c r="E6" s="163" t="str">
        <f t="shared" si="1"/>
        <v>Gasolina</v>
      </c>
    </row>
    <row r="7" spans="2:7" s="164" customFormat="1" ht="15" customHeight="1" x14ac:dyDescent="0.2">
      <c r="B7" s="161">
        <v>2.6549999999999998</v>
      </c>
      <c r="C7" s="161">
        <v>1.8240000000000001</v>
      </c>
      <c r="D7" s="162">
        <f t="shared" si="0"/>
        <v>0.68700564971751421</v>
      </c>
      <c r="E7" s="163" t="str">
        <f t="shared" si="1"/>
        <v>Àlcool</v>
      </c>
    </row>
    <row r="8" spans="2:7" s="164" customFormat="1" ht="15" customHeight="1" x14ac:dyDescent="0.2">
      <c r="B8" s="161">
        <v>2.6960000000000002</v>
      </c>
      <c r="C8" s="161">
        <v>1.9630000000000001</v>
      </c>
      <c r="D8" s="162">
        <f t="shared" si="0"/>
        <v>0.72811572700296734</v>
      </c>
      <c r="E8" s="163" t="str">
        <f t="shared" si="1"/>
        <v>Gasolina</v>
      </c>
    </row>
    <row r="9" spans="2:7" s="164" customFormat="1" ht="15" customHeight="1" x14ac:dyDescent="0.2">
      <c r="B9" s="161">
        <v>2.718</v>
      </c>
      <c r="C9" s="161">
        <v>1.976</v>
      </c>
      <c r="D9" s="162">
        <f t="shared" si="0"/>
        <v>0.72700515084621042</v>
      </c>
      <c r="E9" s="163" t="str">
        <f t="shared" si="1"/>
        <v>Gasolina</v>
      </c>
    </row>
    <row r="10" spans="2:7" s="164" customFormat="1" ht="15" customHeight="1" x14ac:dyDescent="0.2">
      <c r="B10" s="161">
        <v>2.6680000000000001</v>
      </c>
      <c r="C10" s="161">
        <v>2.0009999999999999</v>
      </c>
      <c r="D10" s="162">
        <f t="shared" si="0"/>
        <v>0.74999999999999989</v>
      </c>
      <c r="E10" s="163" t="str">
        <f t="shared" si="1"/>
        <v>Gasolina</v>
      </c>
      <c r="G10" s="165"/>
    </row>
    <row r="11" spans="2:7" s="164" customFormat="1" ht="15" customHeight="1" x14ac:dyDescent="0.2">
      <c r="B11" s="161">
        <v>2.669</v>
      </c>
      <c r="C11" s="161">
        <v>1.7030000000000001</v>
      </c>
      <c r="D11" s="162">
        <f t="shared" si="0"/>
        <v>0.63806669164481078</v>
      </c>
      <c r="E11" s="163" t="str">
        <f t="shared" si="1"/>
        <v>Àlcool</v>
      </c>
    </row>
    <row r="12" spans="2:7" s="164" customFormat="1" ht="15" customHeight="1" x14ac:dyDescent="0.2">
      <c r="B12" s="161">
        <v>2.702</v>
      </c>
      <c r="C12" s="161">
        <v>1.9119999999999999</v>
      </c>
      <c r="D12" s="162">
        <f t="shared" si="0"/>
        <v>0.70762398223538114</v>
      </c>
      <c r="E12" s="163" t="str">
        <f t="shared" si="1"/>
        <v>Gasolina</v>
      </c>
    </row>
    <row r="13" spans="2:7" s="164" customFormat="1" ht="15" customHeight="1" x14ac:dyDescent="0.2">
      <c r="B13" s="161">
        <v>2.5750000000000002</v>
      </c>
      <c r="C13" s="161">
        <v>1.859</v>
      </c>
      <c r="D13" s="162">
        <f t="shared" si="0"/>
        <v>0.72194174757281548</v>
      </c>
      <c r="E13" s="163" t="str">
        <f t="shared" si="1"/>
        <v>Gasolina</v>
      </c>
    </row>
    <row r="14" spans="2:7" s="164" customFormat="1" ht="15" customHeight="1" x14ac:dyDescent="0.2">
      <c r="B14" s="161">
        <v>2.762</v>
      </c>
      <c r="C14" s="161">
        <v>1.9359999999999999</v>
      </c>
      <c r="D14" s="162">
        <f t="shared" si="0"/>
        <v>0.70094134685010856</v>
      </c>
      <c r="E14" s="163" t="str">
        <f t="shared" si="1"/>
        <v>Gasolina</v>
      </c>
    </row>
    <row r="15" spans="2:7" s="164" customFormat="1" ht="15" customHeight="1" x14ac:dyDescent="0.2">
      <c r="B15" s="161">
        <v>2.903</v>
      </c>
      <c r="C15" s="161">
        <v>1.734</v>
      </c>
      <c r="D15" s="162">
        <f t="shared" si="0"/>
        <v>0.59731312435411643</v>
      </c>
      <c r="E15" s="163" t="str">
        <f t="shared" si="1"/>
        <v>Àlcool</v>
      </c>
    </row>
    <row r="16" spans="2:7" s="164" customFormat="1" ht="15" customHeight="1" x14ac:dyDescent="0.2">
      <c r="B16" s="161">
        <v>2.9079999999999999</v>
      </c>
      <c r="C16" s="161">
        <v>2.1760000000000002</v>
      </c>
      <c r="D16" s="162">
        <f t="shared" si="0"/>
        <v>0.74828060522696016</v>
      </c>
      <c r="E16" s="163" t="str">
        <f t="shared" si="1"/>
        <v>Gasolina</v>
      </c>
    </row>
    <row r="17" spans="2:5" s="164" customFormat="1" ht="15" customHeight="1" x14ac:dyDescent="0.2">
      <c r="B17" s="161">
        <v>2.5129999999999999</v>
      </c>
      <c r="C17" s="161">
        <v>1.786</v>
      </c>
      <c r="D17" s="162">
        <f t="shared" si="0"/>
        <v>0.71070433744528461</v>
      </c>
      <c r="E17" s="163" t="str">
        <f t="shared" si="1"/>
        <v>Gasolina</v>
      </c>
    </row>
    <row r="18" spans="2:5" s="164" customFormat="1" ht="15" customHeight="1" x14ac:dyDescent="0.2">
      <c r="B18" s="161">
        <v>2.6520000000000001</v>
      </c>
      <c r="C18" s="161">
        <v>1.804</v>
      </c>
      <c r="D18" s="162">
        <f t="shared" si="0"/>
        <v>0.68024132730015086</v>
      </c>
      <c r="E18" s="163" t="str">
        <f t="shared" si="1"/>
        <v>Àlcool</v>
      </c>
    </row>
    <row r="19" spans="2:5" s="164" customFormat="1" ht="15" customHeight="1" x14ac:dyDescent="0.2">
      <c r="B19" s="161">
        <v>2.698</v>
      </c>
      <c r="C19" s="161">
        <v>2.09</v>
      </c>
      <c r="D19" s="162">
        <f t="shared" si="0"/>
        <v>0.77464788732394363</v>
      </c>
      <c r="E19" s="163" t="str">
        <f t="shared" si="1"/>
        <v>Gasolina</v>
      </c>
    </row>
    <row r="20" spans="2:5" s="164" customFormat="1" ht="15" customHeight="1" x14ac:dyDescent="0.2">
      <c r="B20" s="161">
        <v>2.5859999999999999</v>
      </c>
      <c r="C20" s="161">
        <v>1.718</v>
      </c>
      <c r="D20" s="162">
        <f t="shared" si="0"/>
        <v>0.66434648105181748</v>
      </c>
      <c r="E20" s="163" t="str">
        <f t="shared" si="1"/>
        <v>Àlcool</v>
      </c>
    </row>
  </sheetData>
  <conditionalFormatting sqref="D3:E20">
    <cfRule type="expression" dxfId="2" priority="1" stopIfTrue="1">
      <formula>$E3=#REF!</formula>
    </cfRule>
  </conditionalFormatting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B1:Q33"/>
  <sheetViews>
    <sheetView showGridLines="0" zoomScaleNormal="100" workbookViewId="0">
      <selection activeCell="K9" sqref="K9"/>
    </sheetView>
  </sheetViews>
  <sheetFormatPr defaultColWidth="9.140625" defaultRowHeight="15" x14ac:dyDescent="0.25"/>
  <cols>
    <col min="1" max="1" width="1.7109375" style="114" customWidth="1"/>
    <col min="2" max="3" width="6.7109375" style="114" customWidth="1"/>
    <col min="4" max="4" width="30.7109375" style="114" customWidth="1"/>
    <col min="5" max="5" width="2.140625" style="114" customWidth="1"/>
    <col min="6" max="7" width="6.7109375" style="114" customWidth="1"/>
    <col min="8" max="8" width="5.7109375" style="114" customWidth="1"/>
    <col min="9" max="16384" width="9.140625" style="114"/>
  </cols>
  <sheetData>
    <row r="1" spans="2:17" ht="9" customHeight="1" x14ac:dyDescent="0.25"/>
    <row r="2" spans="2:17" ht="15" customHeight="1" x14ac:dyDescent="0.25">
      <c r="B2" s="115" t="s">
        <v>78</v>
      </c>
      <c r="C2" s="115" t="s">
        <v>157</v>
      </c>
      <c r="D2" s="115" t="s">
        <v>79</v>
      </c>
      <c r="E2" s="20"/>
      <c r="F2" s="181" t="s">
        <v>80</v>
      </c>
      <c r="G2" s="182"/>
      <c r="I2" s="183" t="s">
        <v>333</v>
      </c>
      <c r="J2" s="184"/>
      <c r="K2" s="184"/>
      <c r="L2" s="184"/>
      <c r="M2" s="184"/>
      <c r="N2" s="184"/>
      <c r="O2" s="184"/>
      <c r="P2" s="184"/>
      <c r="Q2" s="185"/>
    </row>
    <row r="3" spans="2:17" ht="15" customHeight="1" x14ac:dyDescent="0.25">
      <c r="B3" s="54">
        <v>1</v>
      </c>
      <c r="C3" s="173" t="s">
        <v>81</v>
      </c>
      <c r="D3" s="55" t="str">
        <f>IF(C3&lt;&gt;G3,"Errado","Certo")</f>
        <v>Certo</v>
      </c>
      <c r="E3" s="19"/>
      <c r="F3" s="116">
        <v>1</v>
      </c>
      <c r="G3" s="173" t="s">
        <v>81</v>
      </c>
    </row>
    <row r="4" spans="2:17" ht="15" customHeight="1" x14ac:dyDescent="0.25">
      <c r="B4" s="54">
        <v>2</v>
      </c>
      <c r="C4" s="173" t="s">
        <v>83</v>
      </c>
      <c r="D4" s="55" t="str">
        <f t="shared" ref="D4:D32" si="0">IF(C4&lt;&gt;G4,"Errado","Certo")</f>
        <v>Errado</v>
      </c>
      <c r="E4" s="19"/>
      <c r="F4" s="116">
        <v>2</v>
      </c>
      <c r="G4" s="173" t="s">
        <v>84</v>
      </c>
      <c r="I4" s="114">
        <f>COUNTIF(D3:D32,"certo")</f>
        <v>8</v>
      </c>
    </row>
    <row r="5" spans="2:17" ht="15" customHeight="1" x14ac:dyDescent="0.25">
      <c r="B5" s="54">
        <v>3</v>
      </c>
      <c r="C5" s="173" t="s">
        <v>83</v>
      </c>
      <c r="D5" s="55" t="str">
        <f t="shared" si="0"/>
        <v>Certo</v>
      </c>
      <c r="E5" s="19"/>
      <c r="F5" s="116">
        <v>3</v>
      </c>
      <c r="G5" s="173" t="s">
        <v>83</v>
      </c>
      <c r="I5" s="114">
        <f>COUNTIF(D3:D32,"errado")</f>
        <v>22</v>
      </c>
    </row>
    <row r="6" spans="2:17" ht="15" customHeight="1" x14ac:dyDescent="0.25">
      <c r="B6" s="54">
        <v>4</v>
      </c>
      <c r="C6" s="173" t="s">
        <v>83</v>
      </c>
      <c r="D6" s="55" t="str">
        <f t="shared" si="0"/>
        <v>Errado</v>
      </c>
      <c r="E6" s="19"/>
      <c r="F6" s="116">
        <v>4</v>
      </c>
      <c r="G6" s="173" t="s">
        <v>82</v>
      </c>
    </row>
    <row r="7" spans="2:17" ht="15" customHeight="1" x14ac:dyDescent="0.25">
      <c r="B7" s="54">
        <v>5</v>
      </c>
      <c r="C7" s="173" t="s">
        <v>83</v>
      </c>
      <c r="D7" s="55" t="str">
        <f t="shared" si="0"/>
        <v>Errado</v>
      </c>
      <c r="E7" s="19"/>
      <c r="F7" s="116">
        <v>5</v>
      </c>
      <c r="G7" s="173" t="s">
        <v>82</v>
      </c>
    </row>
    <row r="8" spans="2:17" ht="15" customHeight="1" x14ac:dyDescent="0.25">
      <c r="B8" s="54">
        <v>6</v>
      </c>
      <c r="C8" s="173" t="s">
        <v>83</v>
      </c>
      <c r="D8" s="55" t="str">
        <f t="shared" si="0"/>
        <v>Errado</v>
      </c>
      <c r="E8" s="19"/>
      <c r="F8" s="116">
        <v>6</v>
      </c>
      <c r="G8" s="173" t="s">
        <v>84</v>
      </c>
      <c r="I8" s="13"/>
    </row>
    <row r="9" spans="2:17" ht="15" customHeight="1" x14ac:dyDescent="0.25">
      <c r="B9" s="54">
        <v>7</v>
      </c>
      <c r="C9" s="173" t="s">
        <v>84</v>
      </c>
      <c r="D9" s="55" t="str">
        <f t="shared" si="0"/>
        <v>Errado</v>
      </c>
      <c r="E9" s="19"/>
      <c r="F9" s="116">
        <v>7</v>
      </c>
      <c r="G9" s="173" t="s">
        <v>83</v>
      </c>
    </row>
    <row r="10" spans="2:17" ht="15" customHeight="1" x14ac:dyDescent="0.25">
      <c r="B10" s="54">
        <v>8</v>
      </c>
      <c r="C10" s="173" t="s">
        <v>84</v>
      </c>
      <c r="D10" s="55" t="str">
        <f t="shared" si="0"/>
        <v>Errado</v>
      </c>
      <c r="E10" s="19"/>
      <c r="F10" s="116">
        <v>8</v>
      </c>
      <c r="G10" s="173" t="s">
        <v>81</v>
      </c>
    </row>
    <row r="11" spans="2:17" ht="15" customHeight="1" x14ac:dyDescent="0.25">
      <c r="B11" s="54">
        <v>9</v>
      </c>
      <c r="C11" s="173" t="s">
        <v>84</v>
      </c>
      <c r="D11" s="55" t="str">
        <f t="shared" si="0"/>
        <v>Certo</v>
      </c>
      <c r="E11" s="19"/>
      <c r="F11" s="116">
        <v>9</v>
      </c>
      <c r="G11" s="173" t="s">
        <v>84</v>
      </c>
    </row>
    <row r="12" spans="2:17" ht="15" customHeight="1" x14ac:dyDescent="0.25">
      <c r="B12" s="54">
        <v>10</v>
      </c>
      <c r="C12" s="173" t="s">
        <v>84</v>
      </c>
      <c r="D12" s="55" t="str">
        <f t="shared" si="0"/>
        <v>Errado</v>
      </c>
      <c r="E12" s="19"/>
      <c r="F12" s="116">
        <v>10</v>
      </c>
      <c r="G12" s="173" t="s">
        <v>83</v>
      </c>
    </row>
    <row r="13" spans="2:17" ht="15" customHeight="1" x14ac:dyDescent="0.25">
      <c r="B13" s="54">
        <v>11</v>
      </c>
      <c r="C13" s="173" t="s">
        <v>84</v>
      </c>
      <c r="D13" s="55" t="str">
        <f t="shared" si="0"/>
        <v>Errado</v>
      </c>
      <c r="E13" s="19"/>
      <c r="F13" s="116">
        <v>11</v>
      </c>
      <c r="G13" s="173" t="s">
        <v>83</v>
      </c>
    </row>
    <row r="14" spans="2:17" ht="15" customHeight="1" x14ac:dyDescent="0.25">
      <c r="B14" s="54">
        <v>12</v>
      </c>
      <c r="C14" s="173" t="s">
        <v>84</v>
      </c>
      <c r="D14" s="55" t="str">
        <f t="shared" si="0"/>
        <v>Errado</v>
      </c>
      <c r="E14" s="19"/>
      <c r="F14" s="116">
        <v>12</v>
      </c>
      <c r="G14" s="173" t="s">
        <v>82</v>
      </c>
    </row>
    <row r="15" spans="2:17" ht="15" customHeight="1" x14ac:dyDescent="0.25">
      <c r="B15" s="54">
        <v>13</v>
      </c>
      <c r="C15" s="173" t="s">
        <v>82</v>
      </c>
      <c r="D15" s="55" t="str">
        <f t="shared" si="0"/>
        <v>Errado</v>
      </c>
      <c r="E15" s="19"/>
      <c r="F15" s="116">
        <v>13</v>
      </c>
      <c r="G15" s="173" t="s">
        <v>84</v>
      </c>
    </row>
    <row r="16" spans="2:17" ht="15" customHeight="1" x14ac:dyDescent="0.25">
      <c r="B16" s="54">
        <v>14</v>
      </c>
      <c r="C16" s="173" t="s">
        <v>82</v>
      </c>
      <c r="D16" s="55" t="str">
        <f t="shared" si="0"/>
        <v>Errado</v>
      </c>
      <c r="E16" s="19"/>
      <c r="F16" s="116">
        <v>14</v>
      </c>
      <c r="G16" s="173" t="s">
        <v>83</v>
      </c>
    </row>
    <row r="17" spans="2:7" ht="15" customHeight="1" x14ac:dyDescent="0.25">
      <c r="B17" s="54">
        <v>15</v>
      </c>
      <c r="C17" s="173" t="s">
        <v>82</v>
      </c>
      <c r="D17" s="55" t="str">
        <f t="shared" si="0"/>
        <v>Errado</v>
      </c>
      <c r="E17" s="19"/>
      <c r="F17" s="116">
        <v>15</v>
      </c>
      <c r="G17" s="173" t="s">
        <v>81</v>
      </c>
    </row>
    <row r="18" spans="2:7" ht="15" customHeight="1" x14ac:dyDescent="0.25">
      <c r="B18" s="54">
        <v>16</v>
      </c>
      <c r="C18" s="173" t="s">
        <v>81</v>
      </c>
      <c r="D18" s="55" t="str">
        <f t="shared" si="0"/>
        <v>Errado</v>
      </c>
      <c r="F18" s="116">
        <v>16</v>
      </c>
      <c r="G18" s="173" t="s">
        <v>82</v>
      </c>
    </row>
    <row r="19" spans="2:7" ht="15" customHeight="1" x14ac:dyDescent="0.25">
      <c r="B19" s="54">
        <v>17</v>
      </c>
      <c r="C19" s="173" t="s">
        <v>81</v>
      </c>
      <c r="D19" s="55" t="str">
        <f t="shared" si="0"/>
        <v>Errado</v>
      </c>
      <c r="F19" s="116">
        <v>17</v>
      </c>
      <c r="G19" s="173" t="s">
        <v>83</v>
      </c>
    </row>
    <row r="20" spans="2:7" ht="15" customHeight="1" x14ac:dyDescent="0.25">
      <c r="B20" s="54">
        <v>18</v>
      </c>
      <c r="C20" s="173" t="s">
        <v>81</v>
      </c>
      <c r="D20" s="55" t="str">
        <f t="shared" si="0"/>
        <v>Certo</v>
      </c>
      <c r="F20" s="116">
        <v>18</v>
      </c>
      <c r="G20" s="173" t="s">
        <v>81</v>
      </c>
    </row>
    <row r="21" spans="2:7" ht="15" customHeight="1" x14ac:dyDescent="0.25">
      <c r="B21" s="54">
        <v>19</v>
      </c>
      <c r="C21" s="173" t="s">
        <v>81</v>
      </c>
      <c r="D21" s="55" t="str">
        <f t="shared" si="0"/>
        <v>Errado</v>
      </c>
      <c r="F21" s="116">
        <v>19</v>
      </c>
      <c r="G21" s="173" t="s">
        <v>82</v>
      </c>
    </row>
    <row r="22" spans="2:7" ht="15" customHeight="1" x14ac:dyDescent="0.25">
      <c r="B22" s="54">
        <v>20</v>
      </c>
      <c r="C22" s="173" t="s">
        <v>81</v>
      </c>
      <c r="D22" s="55" t="str">
        <f t="shared" si="0"/>
        <v>Errado</v>
      </c>
      <c r="F22" s="116">
        <v>20</v>
      </c>
      <c r="G22" s="173" t="s">
        <v>84</v>
      </c>
    </row>
    <row r="23" spans="2:7" ht="15" customHeight="1" x14ac:dyDescent="0.25">
      <c r="B23" s="54">
        <v>21</v>
      </c>
      <c r="C23" s="173" t="s">
        <v>82</v>
      </c>
      <c r="D23" s="55" t="str">
        <f t="shared" si="0"/>
        <v>Certo</v>
      </c>
      <c r="F23" s="116">
        <v>21</v>
      </c>
      <c r="G23" s="173" t="s">
        <v>82</v>
      </c>
    </row>
    <row r="24" spans="2:7" ht="15" customHeight="1" x14ac:dyDescent="0.25">
      <c r="B24" s="54">
        <v>22</v>
      </c>
      <c r="C24" s="173" t="s">
        <v>82</v>
      </c>
      <c r="D24" s="55" t="str">
        <f t="shared" si="0"/>
        <v>Errado</v>
      </c>
      <c r="F24" s="116">
        <v>22</v>
      </c>
      <c r="G24" s="173" t="s">
        <v>84</v>
      </c>
    </row>
    <row r="25" spans="2:7" ht="15" customHeight="1" x14ac:dyDescent="0.25">
      <c r="B25" s="54">
        <v>23</v>
      </c>
      <c r="C25" s="173" t="s">
        <v>82</v>
      </c>
      <c r="D25" s="55" t="str">
        <f t="shared" si="0"/>
        <v>Certo</v>
      </c>
      <c r="F25" s="116">
        <v>23</v>
      </c>
      <c r="G25" s="173" t="s">
        <v>82</v>
      </c>
    </row>
    <row r="26" spans="2:7" ht="15" customHeight="1" x14ac:dyDescent="0.25">
      <c r="B26" s="54">
        <v>24</v>
      </c>
      <c r="C26" s="173" t="s">
        <v>82</v>
      </c>
      <c r="D26" s="55" t="str">
        <f t="shared" si="0"/>
        <v>Errado</v>
      </c>
      <c r="F26" s="116">
        <v>24</v>
      </c>
      <c r="G26" s="173" t="s">
        <v>83</v>
      </c>
    </row>
    <row r="27" spans="2:7" ht="15" customHeight="1" x14ac:dyDescent="0.25">
      <c r="B27" s="54">
        <v>25</v>
      </c>
      <c r="C27" s="173" t="s">
        <v>82</v>
      </c>
      <c r="D27" s="55" t="str">
        <f t="shared" si="0"/>
        <v>Errado</v>
      </c>
      <c r="F27" s="116">
        <v>25</v>
      </c>
      <c r="G27" s="173" t="s">
        <v>84</v>
      </c>
    </row>
    <row r="28" spans="2:7" ht="15" customHeight="1" x14ac:dyDescent="0.25">
      <c r="B28" s="54">
        <v>26</v>
      </c>
      <c r="C28" s="173" t="s">
        <v>82</v>
      </c>
      <c r="D28" s="55" t="str">
        <f t="shared" si="0"/>
        <v>Certo</v>
      </c>
      <c r="F28" s="116">
        <v>26</v>
      </c>
      <c r="G28" s="173" t="s">
        <v>82</v>
      </c>
    </row>
    <row r="29" spans="2:7" ht="15" customHeight="1" x14ac:dyDescent="0.25">
      <c r="B29" s="54">
        <v>27</v>
      </c>
      <c r="C29" s="173" t="s">
        <v>82</v>
      </c>
      <c r="D29" s="55" t="str">
        <f t="shared" si="0"/>
        <v>Certo</v>
      </c>
      <c r="F29" s="116">
        <v>27</v>
      </c>
      <c r="G29" s="173" t="s">
        <v>82</v>
      </c>
    </row>
    <row r="30" spans="2:7" ht="15" customHeight="1" x14ac:dyDescent="0.25">
      <c r="B30" s="54">
        <v>28</v>
      </c>
      <c r="C30" s="173" t="s">
        <v>84</v>
      </c>
      <c r="D30" s="55" t="str">
        <f t="shared" si="0"/>
        <v>Errado</v>
      </c>
      <c r="F30" s="116">
        <v>28</v>
      </c>
      <c r="G30" s="173" t="s">
        <v>81</v>
      </c>
    </row>
    <row r="31" spans="2:7" ht="15" customHeight="1" x14ac:dyDescent="0.25">
      <c r="B31" s="54">
        <v>29</v>
      </c>
      <c r="C31" s="173" t="s">
        <v>84</v>
      </c>
      <c r="D31" s="55" t="str">
        <f t="shared" si="0"/>
        <v>Errado</v>
      </c>
      <c r="F31" s="116">
        <v>29</v>
      </c>
      <c r="G31" s="173" t="s">
        <v>83</v>
      </c>
    </row>
    <row r="32" spans="2:7" ht="15" customHeight="1" x14ac:dyDescent="0.25">
      <c r="B32" s="54">
        <v>30</v>
      </c>
      <c r="C32" s="173" t="s">
        <v>84</v>
      </c>
      <c r="D32" s="55" t="str">
        <f t="shared" si="0"/>
        <v>Errado</v>
      </c>
      <c r="F32" s="116">
        <v>30</v>
      </c>
      <c r="G32" s="173" t="s">
        <v>82</v>
      </c>
    </row>
    <row r="33" ht="15" customHeight="1" x14ac:dyDescent="0.25"/>
  </sheetData>
  <mergeCells count="2">
    <mergeCell ref="F2:G2"/>
    <mergeCell ref="I2:Q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B2:L60"/>
  <sheetViews>
    <sheetView showGridLines="0" topLeftCell="C1" zoomScale="145" zoomScaleNormal="145" workbookViewId="0">
      <selection activeCell="I5" sqref="I5"/>
    </sheetView>
  </sheetViews>
  <sheetFormatPr defaultRowHeight="12.75" x14ac:dyDescent="0.2"/>
  <cols>
    <col min="1" max="1" width="2.5703125" style="7" customWidth="1"/>
    <col min="2" max="2" width="12.140625" style="7" bestFit="1" customWidth="1"/>
    <col min="3" max="8" width="12.7109375" style="7" customWidth="1"/>
    <col min="9" max="9" width="15.5703125" style="7" customWidth="1"/>
    <col min="10" max="10" width="33.85546875" style="7" customWidth="1"/>
    <col min="11" max="11" width="4" style="7" customWidth="1"/>
    <col min="12" max="255" width="9.140625" style="7"/>
    <col min="256" max="256" width="1.5703125" style="7" customWidth="1"/>
    <col min="257" max="257" width="14.85546875" style="7" customWidth="1"/>
    <col min="258" max="263" width="11.5703125" style="7" bestFit="1" customWidth="1"/>
    <col min="264" max="265" width="12.5703125" style="7" bestFit="1" customWidth="1"/>
    <col min="266" max="266" width="13.42578125" style="7" bestFit="1" customWidth="1"/>
    <col min="267" max="267" width="13.28515625" style="7" bestFit="1" customWidth="1"/>
    <col min="268" max="511" width="9.140625" style="7"/>
    <col min="512" max="512" width="1.5703125" style="7" customWidth="1"/>
    <col min="513" max="513" width="14.85546875" style="7" customWidth="1"/>
    <col min="514" max="519" width="11.5703125" style="7" bestFit="1" customWidth="1"/>
    <col min="520" max="521" width="12.5703125" style="7" bestFit="1" customWidth="1"/>
    <col min="522" max="522" width="13.42578125" style="7" bestFit="1" customWidth="1"/>
    <col min="523" max="523" width="13.28515625" style="7" bestFit="1" customWidth="1"/>
    <col min="524" max="767" width="9.140625" style="7"/>
    <col min="768" max="768" width="1.5703125" style="7" customWidth="1"/>
    <col min="769" max="769" width="14.85546875" style="7" customWidth="1"/>
    <col min="770" max="775" width="11.5703125" style="7" bestFit="1" customWidth="1"/>
    <col min="776" max="777" width="12.5703125" style="7" bestFit="1" customWidth="1"/>
    <col min="778" max="778" width="13.42578125" style="7" bestFit="1" customWidth="1"/>
    <col min="779" max="779" width="13.28515625" style="7" bestFit="1" customWidth="1"/>
    <col min="780" max="1023" width="9.140625" style="7"/>
    <col min="1024" max="1024" width="1.5703125" style="7" customWidth="1"/>
    <col min="1025" max="1025" width="14.85546875" style="7" customWidth="1"/>
    <col min="1026" max="1031" width="11.5703125" style="7" bestFit="1" customWidth="1"/>
    <col min="1032" max="1033" width="12.5703125" style="7" bestFit="1" customWidth="1"/>
    <col min="1034" max="1034" width="13.42578125" style="7" bestFit="1" customWidth="1"/>
    <col min="1035" max="1035" width="13.28515625" style="7" bestFit="1" customWidth="1"/>
    <col min="1036" max="1279" width="9.140625" style="7"/>
    <col min="1280" max="1280" width="1.5703125" style="7" customWidth="1"/>
    <col min="1281" max="1281" width="14.85546875" style="7" customWidth="1"/>
    <col min="1282" max="1287" width="11.5703125" style="7" bestFit="1" customWidth="1"/>
    <col min="1288" max="1289" width="12.5703125" style="7" bestFit="1" customWidth="1"/>
    <col min="1290" max="1290" width="13.42578125" style="7" bestFit="1" customWidth="1"/>
    <col min="1291" max="1291" width="13.28515625" style="7" bestFit="1" customWidth="1"/>
    <col min="1292" max="1535" width="9.140625" style="7"/>
    <col min="1536" max="1536" width="1.5703125" style="7" customWidth="1"/>
    <col min="1537" max="1537" width="14.85546875" style="7" customWidth="1"/>
    <col min="1538" max="1543" width="11.5703125" style="7" bestFit="1" customWidth="1"/>
    <col min="1544" max="1545" width="12.5703125" style="7" bestFit="1" customWidth="1"/>
    <col min="1546" max="1546" width="13.42578125" style="7" bestFit="1" customWidth="1"/>
    <col min="1547" max="1547" width="13.28515625" style="7" bestFit="1" customWidth="1"/>
    <col min="1548" max="1791" width="9.140625" style="7"/>
    <col min="1792" max="1792" width="1.5703125" style="7" customWidth="1"/>
    <col min="1793" max="1793" width="14.85546875" style="7" customWidth="1"/>
    <col min="1794" max="1799" width="11.5703125" style="7" bestFit="1" customWidth="1"/>
    <col min="1800" max="1801" width="12.5703125" style="7" bestFit="1" customWidth="1"/>
    <col min="1802" max="1802" width="13.42578125" style="7" bestFit="1" customWidth="1"/>
    <col min="1803" max="1803" width="13.28515625" style="7" bestFit="1" customWidth="1"/>
    <col min="1804" max="2047" width="9.140625" style="7"/>
    <col min="2048" max="2048" width="1.5703125" style="7" customWidth="1"/>
    <col min="2049" max="2049" width="14.85546875" style="7" customWidth="1"/>
    <col min="2050" max="2055" width="11.5703125" style="7" bestFit="1" customWidth="1"/>
    <col min="2056" max="2057" width="12.5703125" style="7" bestFit="1" customWidth="1"/>
    <col min="2058" max="2058" width="13.42578125" style="7" bestFit="1" customWidth="1"/>
    <col min="2059" max="2059" width="13.28515625" style="7" bestFit="1" customWidth="1"/>
    <col min="2060" max="2303" width="9.140625" style="7"/>
    <col min="2304" max="2304" width="1.5703125" style="7" customWidth="1"/>
    <col min="2305" max="2305" width="14.85546875" style="7" customWidth="1"/>
    <col min="2306" max="2311" width="11.5703125" style="7" bestFit="1" customWidth="1"/>
    <col min="2312" max="2313" width="12.5703125" style="7" bestFit="1" customWidth="1"/>
    <col min="2314" max="2314" width="13.42578125" style="7" bestFit="1" customWidth="1"/>
    <col min="2315" max="2315" width="13.28515625" style="7" bestFit="1" customWidth="1"/>
    <col min="2316" max="2559" width="9.140625" style="7"/>
    <col min="2560" max="2560" width="1.5703125" style="7" customWidth="1"/>
    <col min="2561" max="2561" width="14.85546875" style="7" customWidth="1"/>
    <col min="2562" max="2567" width="11.5703125" style="7" bestFit="1" customWidth="1"/>
    <col min="2568" max="2569" width="12.5703125" style="7" bestFit="1" customWidth="1"/>
    <col min="2570" max="2570" width="13.42578125" style="7" bestFit="1" customWidth="1"/>
    <col min="2571" max="2571" width="13.28515625" style="7" bestFit="1" customWidth="1"/>
    <col min="2572" max="2815" width="9.140625" style="7"/>
    <col min="2816" max="2816" width="1.5703125" style="7" customWidth="1"/>
    <col min="2817" max="2817" width="14.85546875" style="7" customWidth="1"/>
    <col min="2818" max="2823" width="11.5703125" style="7" bestFit="1" customWidth="1"/>
    <col min="2824" max="2825" width="12.5703125" style="7" bestFit="1" customWidth="1"/>
    <col min="2826" max="2826" width="13.42578125" style="7" bestFit="1" customWidth="1"/>
    <col min="2827" max="2827" width="13.28515625" style="7" bestFit="1" customWidth="1"/>
    <col min="2828" max="3071" width="9.140625" style="7"/>
    <col min="3072" max="3072" width="1.5703125" style="7" customWidth="1"/>
    <col min="3073" max="3073" width="14.85546875" style="7" customWidth="1"/>
    <col min="3074" max="3079" width="11.5703125" style="7" bestFit="1" customWidth="1"/>
    <col min="3080" max="3081" width="12.5703125" style="7" bestFit="1" customWidth="1"/>
    <col min="3082" max="3082" width="13.42578125" style="7" bestFit="1" customWidth="1"/>
    <col min="3083" max="3083" width="13.28515625" style="7" bestFit="1" customWidth="1"/>
    <col min="3084" max="3327" width="9.140625" style="7"/>
    <col min="3328" max="3328" width="1.5703125" style="7" customWidth="1"/>
    <col min="3329" max="3329" width="14.85546875" style="7" customWidth="1"/>
    <col min="3330" max="3335" width="11.5703125" style="7" bestFit="1" customWidth="1"/>
    <col min="3336" max="3337" width="12.5703125" style="7" bestFit="1" customWidth="1"/>
    <col min="3338" max="3338" width="13.42578125" style="7" bestFit="1" customWidth="1"/>
    <col min="3339" max="3339" width="13.28515625" style="7" bestFit="1" customWidth="1"/>
    <col min="3340" max="3583" width="9.140625" style="7"/>
    <col min="3584" max="3584" width="1.5703125" style="7" customWidth="1"/>
    <col min="3585" max="3585" width="14.85546875" style="7" customWidth="1"/>
    <col min="3586" max="3591" width="11.5703125" style="7" bestFit="1" customWidth="1"/>
    <col min="3592" max="3593" width="12.5703125" style="7" bestFit="1" customWidth="1"/>
    <col min="3594" max="3594" width="13.42578125" style="7" bestFit="1" customWidth="1"/>
    <col min="3595" max="3595" width="13.28515625" style="7" bestFit="1" customWidth="1"/>
    <col min="3596" max="3839" width="9.140625" style="7"/>
    <col min="3840" max="3840" width="1.5703125" style="7" customWidth="1"/>
    <col min="3841" max="3841" width="14.85546875" style="7" customWidth="1"/>
    <col min="3842" max="3847" width="11.5703125" style="7" bestFit="1" customWidth="1"/>
    <col min="3848" max="3849" width="12.5703125" style="7" bestFit="1" customWidth="1"/>
    <col min="3850" max="3850" width="13.42578125" style="7" bestFit="1" customWidth="1"/>
    <col min="3851" max="3851" width="13.28515625" style="7" bestFit="1" customWidth="1"/>
    <col min="3852" max="4095" width="9.140625" style="7"/>
    <col min="4096" max="4096" width="1.5703125" style="7" customWidth="1"/>
    <col min="4097" max="4097" width="14.85546875" style="7" customWidth="1"/>
    <col min="4098" max="4103" width="11.5703125" style="7" bestFit="1" customWidth="1"/>
    <col min="4104" max="4105" width="12.5703125" style="7" bestFit="1" customWidth="1"/>
    <col min="4106" max="4106" width="13.42578125" style="7" bestFit="1" customWidth="1"/>
    <col min="4107" max="4107" width="13.28515625" style="7" bestFit="1" customWidth="1"/>
    <col min="4108" max="4351" width="9.140625" style="7"/>
    <col min="4352" max="4352" width="1.5703125" style="7" customWidth="1"/>
    <col min="4353" max="4353" width="14.85546875" style="7" customWidth="1"/>
    <col min="4354" max="4359" width="11.5703125" style="7" bestFit="1" customWidth="1"/>
    <col min="4360" max="4361" width="12.5703125" style="7" bestFit="1" customWidth="1"/>
    <col min="4362" max="4362" width="13.42578125" style="7" bestFit="1" customWidth="1"/>
    <col min="4363" max="4363" width="13.28515625" style="7" bestFit="1" customWidth="1"/>
    <col min="4364" max="4607" width="9.140625" style="7"/>
    <col min="4608" max="4608" width="1.5703125" style="7" customWidth="1"/>
    <col min="4609" max="4609" width="14.85546875" style="7" customWidth="1"/>
    <col min="4610" max="4615" width="11.5703125" style="7" bestFit="1" customWidth="1"/>
    <col min="4616" max="4617" width="12.5703125" style="7" bestFit="1" customWidth="1"/>
    <col min="4618" max="4618" width="13.42578125" style="7" bestFit="1" customWidth="1"/>
    <col min="4619" max="4619" width="13.28515625" style="7" bestFit="1" customWidth="1"/>
    <col min="4620" max="4863" width="9.140625" style="7"/>
    <col min="4864" max="4864" width="1.5703125" style="7" customWidth="1"/>
    <col min="4865" max="4865" width="14.85546875" style="7" customWidth="1"/>
    <col min="4866" max="4871" width="11.5703125" style="7" bestFit="1" customWidth="1"/>
    <col min="4872" max="4873" width="12.5703125" style="7" bestFit="1" customWidth="1"/>
    <col min="4874" max="4874" width="13.42578125" style="7" bestFit="1" customWidth="1"/>
    <col min="4875" max="4875" width="13.28515625" style="7" bestFit="1" customWidth="1"/>
    <col min="4876" max="5119" width="9.140625" style="7"/>
    <col min="5120" max="5120" width="1.5703125" style="7" customWidth="1"/>
    <col min="5121" max="5121" width="14.85546875" style="7" customWidth="1"/>
    <col min="5122" max="5127" width="11.5703125" style="7" bestFit="1" customWidth="1"/>
    <col min="5128" max="5129" width="12.5703125" style="7" bestFit="1" customWidth="1"/>
    <col min="5130" max="5130" width="13.42578125" style="7" bestFit="1" customWidth="1"/>
    <col min="5131" max="5131" width="13.28515625" style="7" bestFit="1" customWidth="1"/>
    <col min="5132" max="5375" width="9.140625" style="7"/>
    <col min="5376" max="5376" width="1.5703125" style="7" customWidth="1"/>
    <col min="5377" max="5377" width="14.85546875" style="7" customWidth="1"/>
    <col min="5378" max="5383" width="11.5703125" style="7" bestFit="1" customWidth="1"/>
    <col min="5384" max="5385" width="12.5703125" style="7" bestFit="1" customWidth="1"/>
    <col min="5386" max="5386" width="13.42578125" style="7" bestFit="1" customWidth="1"/>
    <col min="5387" max="5387" width="13.28515625" style="7" bestFit="1" customWidth="1"/>
    <col min="5388" max="5631" width="9.140625" style="7"/>
    <col min="5632" max="5632" width="1.5703125" style="7" customWidth="1"/>
    <col min="5633" max="5633" width="14.85546875" style="7" customWidth="1"/>
    <col min="5634" max="5639" width="11.5703125" style="7" bestFit="1" customWidth="1"/>
    <col min="5640" max="5641" width="12.5703125" style="7" bestFit="1" customWidth="1"/>
    <col min="5642" max="5642" width="13.42578125" style="7" bestFit="1" customWidth="1"/>
    <col min="5643" max="5643" width="13.28515625" style="7" bestFit="1" customWidth="1"/>
    <col min="5644" max="5887" width="9.140625" style="7"/>
    <col min="5888" max="5888" width="1.5703125" style="7" customWidth="1"/>
    <col min="5889" max="5889" width="14.85546875" style="7" customWidth="1"/>
    <col min="5890" max="5895" width="11.5703125" style="7" bestFit="1" customWidth="1"/>
    <col min="5896" max="5897" width="12.5703125" style="7" bestFit="1" customWidth="1"/>
    <col min="5898" max="5898" width="13.42578125" style="7" bestFit="1" customWidth="1"/>
    <col min="5899" max="5899" width="13.28515625" style="7" bestFit="1" customWidth="1"/>
    <col min="5900" max="6143" width="9.140625" style="7"/>
    <col min="6144" max="6144" width="1.5703125" style="7" customWidth="1"/>
    <col min="6145" max="6145" width="14.85546875" style="7" customWidth="1"/>
    <col min="6146" max="6151" width="11.5703125" style="7" bestFit="1" customWidth="1"/>
    <col min="6152" max="6153" width="12.5703125" style="7" bestFit="1" customWidth="1"/>
    <col min="6154" max="6154" width="13.42578125" style="7" bestFit="1" customWidth="1"/>
    <col min="6155" max="6155" width="13.28515625" style="7" bestFit="1" customWidth="1"/>
    <col min="6156" max="6399" width="9.140625" style="7"/>
    <col min="6400" max="6400" width="1.5703125" style="7" customWidth="1"/>
    <col min="6401" max="6401" width="14.85546875" style="7" customWidth="1"/>
    <col min="6402" max="6407" width="11.5703125" style="7" bestFit="1" customWidth="1"/>
    <col min="6408" max="6409" width="12.5703125" style="7" bestFit="1" customWidth="1"/>
    <col min="6410" max="6410" width="13.42578125" style="7" bestFit="1" customWidth="1"/>
    <col min="6411" max="6411" width="13.28515625" style="7" bestFit="1" customWidth="1"/>
    <col min="6412" max="6655" width="9.140625" style="7"/>
    <col min="6656" max="6656" width="1.5703125" style="7" customWidth="1"/>
    <col min="6657" max="6657" width="14.85546875" style="7" customWidth="1"/>
    <col min="6658" max="6663" width="11.5703125" style="7" bestFit="1" customWidth="1"/>
    <col min="6664" max="6665" width="12.5703125" style="7" bestFit="1" customWidth="1"/>
    <col min="6666" max="6666" width="13.42578125" style="7" bestFit="1" customWidth="1"/>
    <col min="6667" max="6667" width="13.28515625" style="7" bestFit="1" customWidth="1"/>
    <col min="6668" max="6911" width="9.140625" style="7"/>
    <col min="6912" max="6912" width="1.5703125" style="7" customWidth="1"/>
    <col min="6913" max="6913" width="14.85546875" style="7" customWidth="1"/>
    <col min="6914" max="6919" width="11.5703125" style="7" bestFit="1" customWidth="1"/>
    <col min="6920" max="6921" width="12.5703125" style="7" bestFit="1" customWidth="1"/>
    <col min="6922" max="6922" width="13.42578125" style="7" bestFit="1" customWidth="1"/>
    <col min="6923" max="6923" width="13.28515625" style="7" bestFit="1" customWidth="1"/>
    <col min="6924" max="7167" width="9.140625" style="7"/>
    <col min="7168" max="7168" width="1.5703125" style="7" customWidth="1"/>
    <col min="7169" max="7169" width="14.85546875" style="7" customWidth="1"/>
    <col min="7170" max="7175" width="11.5703125" style="7" bestFit="1" customWidth="1"/>
    <col min="7176" max="7177" width="12.5703125" style="7" bestFit="1" customWidth="1"/>
    <col min="7178" max="7178" width="13.42578125" style="7" bestFit="1" customWidth="1"/>
    <col min="7179" max="7179" width="13.28515625" style="7" bestFit="1" customWidth="1"/>
    <col min="7180" max="7423" width="9.140625" style="7"/>
    <col min="7424" max="7424" width="1.5703125" style="7" customWidth="1"/>
    <col min="7425" max="7425" width="14.85546875" style="7" customWidth="1"/>
    <col min="7426" max="7431" width="11.5703125" style="7" bestFit="1" customWidth="1"/>
    <col min="7432" max="7433" width="12.5703125" style="7" bestFit="1" customWidth="1"/>
    <col min="7434" max="7434" width="13.42578125" style="7" bestFit="1" customWidth="1"/>
    <col min="7435" max="7435" width="13.28515625" style="7" bestFit="1" customWidth="1"/>
    <col min="7436" max="7679" width="9.140625" style="7"/>
    <col min="7680" max="7680" width="1.5703125" style="7" customWidth="1"/>
    <col min="7681" max="7681" width="14.85546875" style="7" customWidth="1"/>
    <col min="7682" max="7687" width="11.5703125" style="7" bestFit="1" customWidth="1"/>
    <col min="7688" max="7689" width="12.5703125" style="7" bestFit="1" customWidth="1"/>
    <col min="7690" max="7690" width="13.42578125" style="7" bestFit="1" customWidth="1"/>
    <col min="7691" max="7691" width="13.28515625" style="7" bestFit="1" customWidth="1"/>
    <col min="7692" max="7935" width="9.140625" style="7"/>
    <col min="7936" max="7936" width="1.5703125" style="7" customWidth="1"/>
    <col min="7937" max="7937" width="14.85546875" style="7" customWidth="1"/>
    <col min="7938" max="7943" width="11.5703125" style="7" bestFit="1" customWidth="1"/>
    <col min="7944" max="7945" width="12.5703125" style="7" bestFit="1" customWidth="1"/>
    <col min="7946" max="7946" width="13.42578125" style="7" bestFit="1" customWidth="1"/>
    <col min="7947" max="7947" width="13.28515625" style="7" bestFit="1" customWidth="1"/>
    <col min="7948" max="8191" width="9.140625" style="7"/>
    <col min="8192" max="8192" width="1.5703125" style="7" customWidth="1"/>
    <col min="8193" max="8193" width="14.85546875" style="7" customWidth="1"/>
    <col min="8194" max="8199" width="11.5703125" style="7" bestFit="1" customWidth="1"/>
    <col min="8200" max="8201" width="12.5703125" style="7" bestFit="1" customWidth="1"/>
    <col min="8202" max="8202" width="13.42578125" style="7" bestFit="1" customWidth="1"/>
    <col min="8203" max="8203" width="13.28515625" style="7" bestFit="1" customWidth="1"/>
    <col min="8204" max="8447" width="9.140625" style="7"/>
    <col min="8448" max="8448" width="1.5703125" style="7" customWidth="1"/>
    <col min="8449" max="8449" width="14.85546875" style="7" customWidth="1"/>
    <col min="8450" max="8455" width="11.5703125" style="7" bestFit="1" customWidth="1"/>
    <col min="8456" max="8457" width="12.5703125" style="7" bestFit="1" customWidth="1"/>
    <col min="8458" max="8458" width="13.42578125" style="7" bestFit="1" customWidth="1"/>
    <col min="8459" max="8459" width="13.28515625" style="7" bestFit="1" customWidth="1"/>
    <col min="8460" max="8703" width="9.140625" style="7"/>
    <col min="8704" max="8704" width="1.5703125" style="7" customWidth="1"/>
    <col min="8705" max="8705" width="14.85546875" style="7" customWidth="1"/>
    <col min="8706" max="8711" width="11.5703125" style="7" bestFit="1" customWidth="1"/>
    <col min="8712" max="8713" width="12.5703125" style="7" bestFit="1" customWidth="1"/>
    <col min="8714" max="8714" width="13.42578125" style="7" bestFit="1" customWidth="1"/>
    <col min="8715" max="8715" width="13.28515625" style="7" bestFit="1" customWidth="1"/>
    <col min="8716" max="8959" width="9.140625" style="7"/>
    <col min="8960" max="8960" width="1.5703125" style="7" customWidth="1"/>
    <col min="8961" max="8961" width="14.85546875" style="7" customWidth="1"/>
    <col min="8962" max="8967" width="11.5703125" style="7" bestFit="1" customWidth="1"/>
    <col min="8968" max="8969" width="12.5703125" style="7" bestFit="1" customWidth="1"/>
    <col min="8970" max="8970" width="13.42578125" style="7" bestFit="1" customWidth="1"/>
    <col min="8971" max="8971" width="13.28515625" style="7" bestFit="1" customWidth="1"/>
    <col min="8972" max="9215" width="9.140625" style="7"/>
    <col min="9216" max="9216" width="1.5703125" style="7" customWidth="1"/>
    <col min="9217" max="9217" width="14.85546875" style="7" customWidth="1"/>
    <col min="9218" max="9223" width="11.5703125" style="7" bestFit="1" customWidth="1"/>
    <col min="9224" max="9225" width="12.5703125" style="7" bestFit="1" customWidth="1"/>
    <col min="9226" max="9226" width="13.42578125" style="7" bestFit="1" customWidth="1"/>
    <col min="9227" max="9227" width="13.28515625" style="7" bestFit="1" customWidth="1"/>
    <col min="9228" max="9471" width="9.140625" style="7"/>
    <col min="9472" max="9472" width="1.5703125" style="7" customWidth="1"/>
    <col min="9473" max="9473" width="14.85546875" style="7" customWidth="1"/>
    <col min="9474" max="9479" width="11.5703125" style="7" bestFit="1" customWidth="1"/>
    <col min="9480" max="9481" width="12.5703125" style="7" bestFit="1" customWidth="1"/>
    <col min="9482" max="9482" width="13.42578125" style="7" bestFit="1" customWidth="1"/>
    <col min="9483" max="9483" width="13.28515625" style="7" bestFit="1" customWidth="1"/>
    <col min="9484" max="9727" width="9.140625" style="7"/>
    <col min="9728" max="9728" width="1.5703125" style="7" customWidth="1"/>
    <col min="9729" max="9729" width="14.85546875" style="7" customWidth="1"/>
    <col min="9730" max="9735" width="11.5703125" style="7" bestFit="1" customWidth="1"/>
    <col min="9736" max="9737" width="12.5703125" style="7" bestFit="1" customWidth="1"/>
    <col min="9738" max="9738" width="13.42578125" style="7" bestFit="1" customWidth="1"/>
    <col min="9739" max="9739" width="13.28515625" style="7" bestFit="1" customWidth="1"/>
    <col min="9740" max="9983" width="9.140625" style="7"/>
    <col min="9984" max="9984" width="1.5703125" style="7" customWidth="1"/>
    <col min="9985" max="9985" width="14.85546875" style="7" customWidth="1"/>
    <col min="9986" max="9991" width="11.5703125" style="7" bestFit="1" customWidth="1"/>
    <col min="9992" max="9993" width="12.5703125" style="7" bestFit="1" customWidth="1"/>
    <col min="9994" max="9994" width="13.42578125" style="7" bestFit="1" customWidth="1"/>
    <col min="9995" max="9995" width="13.28515625" style="7" bestFit="1" customWidth="1"/>
    <col min="9996" max="10239" width="9.140625" style="7"/>
    <col min="10240" max="10240" width="1.5703125" style="7" customWidth="1"/>
    <col min="10241" max="10241" width="14.85546875" style="7" customWidth="1"/>
    <col min="10242" max="10247" width="11.5703125" style="7" bestFit="1" customWidth="1"/>
    <col min="10248" max="10249" width="12.5703125" style="7" bestFit="1" customWidth="1"/>
    <col min="10250" max="10250" width="13.42578125" style="7" bestFit="1" customWidth="1"/>
    <col min="10251" max="10251" width="13.28515625" style="7" bestFit="1" customWidth="1"/>
    <col min="10252" max="10495" width="9.140625" style="7"/>
    <col min="10496" max="10496" width="1.5703125" style="7" customWidth="1"/>
    <col min="10497" max="10497" width="14.85546875" style="7" customWidth="1"/>
    <col min="10498" max="10503" width="11.5703125" style="7" bestFit="1" customWidth="1"/>
    <col min="10504" max="10505" width="12.5703125" style="7" bestFit="1" customWidth="1"/>
    <col min="10506" max="10506" width="13.42578125" style="7" bestFit="1" customWidth="1"/>
    <col min="10507" max="10507" width="13.28515625" style="7" bestFit="1" customWidth="1"/>
    <col min="10508" max="10751" width="9.140625" style="7"/>
    <col min="10752" max="10752" width="1.5703125" style="7" customWidth="1"/>
    <col min="10753" max="10753" width="14.85546875" style="7" customWidth="1"/>
    <col min="10754" max="10759" width="11.5703125" style="7" bestFit="1" customWidth="1"/>
    <col min="10760" max="10761" width="12.5703125" style="7" bestFit="1" customWidth="1"/>
    <col min="10762" max="10762" width="13.42578125" style="7" bestFit="1" customWidth="1"/>
    <col min="10763" max="10763" width="13.28515625" style="7" bestFit="1" customWidth="1"/>
    <col min="10764" max="11007" width="9.140625" style="7"/>
    <col min="11008" max="11008" width="1.5703125" style="7" customWidth="1"/>
    <col min="11009" max="11009" width="14.85546875" style="7" customWidth="1"/>
    <col min="11010" max="11015" width="11.5703125" style="7" bestFit="1" customWidth="1"/>
    <col min="11016" max="11017" width="12.5703125" style="7" bestFit="1" customWidth="1"/>
    <col min="11018" max="11018" width="13.42578125" style="7" bestFit="1" customWidth="1"/>
    <col min="11019" max="11019" width="13.28515625" style="7" bestFit="1" customWidth="1"/>
    <col min="11020" max="11263" width="9.140625" style="7"/>
    <col min="11264" max="11264" width="1.5703125" style="7" customWidth="1"/>
    <col min="11265" max="11265" width="14.85546875" style="7" customWidth="1"/>
    <col min="11266" max="11271" width="11.5703125" style="7" bestFit="1" customWidth="1"/>
    <col min="11272" max="11273" width="12.5703125" style="7" bestFit="1" customWidth="1"/>
    <col min="11274" max="11274" width="13.42578125" style="7" bestFit="1" customWidth="1"/>
    <col min="11275" max="11275" width="13.28515625" style="7" bestFit="1" customWidth="1"/>
    <col min="11276" max="11519" width="9.140625" style="7"/>
    <col min="11520" max="11520" width="1.5703125" style="7" customWidth="1"/>
    <col min="11521" max="11521" width="14.85546875" style="7" customWidth="1"/>
    <col min="11522" max="11527" width="11.5703125" style="7" bestFit="1" customWidth="1"/>
    <col min="11528" max="11529" width="12.5703125" style="7" bestFit="1" customWidth="1"/>
    <col min="11530" max="11530" width="13.42578125" style="7" bestFit="1" customWidth="1"/>
    <col min="11531" max="11531" width="13.28515625" style="7" bestFit="1" customWidth="1"/>
    <col min="11532" max="11775" width="9.140625" style="7"/>
    <col min="11776" max="11776" width="1.5703125" style="7" customWidth="1"/>
    <col min="11777" max="11777" width="14.85546875" style="7" customWidth="1"/>
    <col min="11778" max="11783" width="11.5703125" style="7" bestFit="1" customWidth="1"/>
    <col min="11784" max="11785" width="12.5703125" style="7" bestFit="1" customWidth="1"/>
    <col min="11786" max="11786" width="13.42578125" style="7" bestFit="1" customWidth="1"/>
    <col min="11787" max="11787" width="13.28515625" style="7" bestFit="1" customWidth="1"/>
    <col min="11788" max="12031" width="9.140625" style="7"/>
    <col min="12032" max="12032" width="1.5703125" style="7" customWidth="1"/>
    <col min="12033" max="12033" width="14.85546875" style="7" customWidth="1"/>
    <col min="12034" max="12039" width="11.5703125" style="7" bestFit="1" customWidth="1"/>
    <col min="12040" max="12041" width="12.5703125" style="7" bestFit="1" customWidth="1"/>
    <col min="12042" max="12042" width="13.42578125" style="7" bestFit="1" customWidth="1"/>
    <col min="12043" max="12043" width="13.28515625" style="7" bestFit="1" customWidth="1"/>
    <col min="12044" max="12287" width="9.140625" style="7"/>
    <col min="12288" max="12288" width="1.5703125" style="7" customWidth="1"/>
    <col min="12289" max="12289" width="14.85546875" style="7" customWidth="1"/>
    <col min="12290" max="12295" width="11.5703125" style="7" bestFit="1" customWidth="1"/>
    <col min="12296" max="12297" width="12.5703125" style="7" bestFit="1" customWidth="1"/>
    <col min="12298" max="12298" width="13.42578125" style="7" bestFit="1" customWidth="1"/>
    <col min="12299" max="12299" width="13.28515625" style="7" bestFit="1" customWidth="1"/>
    <col min="12300" max="12543" width="9.140625" style="7"/>
    <col min="12544" max="12544" width="1.5703125" style="7" customWidth="1"/>
    <col min="12545" max="12545" width="14.85546875" style="7" customWidth="1"/>
    <col min="12546" max="12551" width="11.5703125" style="7" bestFit="1" customWidth="1"/>
    <col min="12552" max="12553" width="12.5703125" style="7" bestFit="1" customWidth="1"/>
    <col min="12554" max="12554" width="13.42578125" style="7" bestFit="1" customWidth="1"/>
    <col min="12555" max="12555" width="13.28515625" style="7" bestFit="1" customWidth="1"/>
    <col min="12556" max="12799" width="9.140625" style="7"/>
    <col min="12800" max="12800" width="1.5703125" style="7" customWidth="1"/>
    <col min="12801" max="12801" width="14.85546875" style="7" customWidth="1"/>
    <col min="12802" max="12807" width="11.5703125" style="7" bestFit="1" customWidth="1"/>
    <col min="12808" max="12809" width="12.5703125" style="7" bestFit="1" customWidth="1"/>
    <col min="12810" max="12810" width="13.42578125" style="7" bestFit="1" customWidth="1"/>
    <col min="12811" max="12811" width="13.28515625" style="7" bestFit="1" customWidth="1"/>
    <col min="12812" max="13055" width="9.140625" style="7"/>
    <col min="13056" max="13056" width="1.5703125" style="7" customWidth="1"/>
    <col min="13057" max="13057" width="14.85546875" style="7" customWidth="1"/>
    <col min="13058" max="13063" width="11.5703125" style="7" bestFit="1" customWidth="1"/>
    <col min="13064" max="13065" width="12.5703125" style="7" bestFit="1" customWidth="1"/>
    <col min="13066" max="13066" width="13.42578125" style="7" bestFit="1" customWidth="1"/>
    <col min="13067" max="13067" width="13.28515625" style="7" bestFit="1" customWidth="1"/>
    <col min="13068" max="13311" width="9.140625" style="7"/>
    <col min="13312" max="13312" width="1.5703125" style="7" customWidth="1"/>
    <col min="13313" max="13313" width="14.85546875" style="7" customWidth="1"/>
    <col min="13314" max="13319" width="11.5703125" style="7" bestFit="1" customWidth="1"/>
    <col min="13320" max="13321" width="12.5703125" style="7" bestFit="1" customWidth="1"/>
    <col min="13322" max="13322" width="13.42578125" style="7" bestFit="1" customWidth="1"/>
    <col min="13323" max="13323" width="13.28515625" style="7" bestFit="1" customWidth="1"/>
    <col min="13324" max="13567" width="9.140625" style="7"/>
    <col min="13568" max="13568" width="1.5703125" style="7" customWidth="1"/>
    <col min="13569" max="13569" width="14.85546875" style="7" customWidth="1"/>
    <col min="13570" max="13575" width="11.5703125" style="7" bestFit="1" customWidth="1"/>
    <col min="13576" max="13577" width="12.5703125" style="7" bestFit="1" customWidth="1"/>
    <col min="13578" max="13578" width="13.42578125" style="7" bestFit="1" customWidth="1"/>
    <col min="13579" max="13579" width="13.28515625" style="7" bestFit="1" customWidth="1"/>
    <col min="13580" max="13823" width="9.140625" style="7"/>
    <col min="13824" max="13824" width="1.5703125" style="7" customWidth="1"/>
    <col min="13825" max="13825" width="14.85546875" style="7" customWidth="1"/>
    <col min="13826" max="13831" width="11.5703125" style="7" bestFit="1" customWidth="1"/>
    <col min="13832" max="13833" width="12.5703125" style="7" bestFit="1" customWidth="1"/>
    <col min="13834" max="13834" width="13.42578125" style="7" bestFit="1" customWidth="1"/>
    <col min="13835" max="13835" width="13.28515625" style="7" bestFit="1" customWidth="1"/>
    <col min="13836" max="14079" width="9.140625" style="7"/>
    <col min="14080" max="14080" width="1.5703125" style="7" customWidth="1"/>
    <col min="14081" max="14081" width="14.85546875" style="7" customWidth="1"/>
    <col min="14082" max="14087" width="11.5703125" style="7" bestFit="1" customWidth="1"/>
    <col min="14088" max="14089" width="12.5703125" style="7" bestFit="1" customWidth="1"/>
    <col min="14090" max="14090" width="13.42578125" style="7" bestFit="1" customWidth="1"/>
    <col min="14091" max="14091" width="13.28515625" style="7" bestFit="1" customWidth="1"/>
    <col min="14092" max="14335" width="9.140625" style="7"/>
    <col min="14336" max="14336" width="1.5703125" style="7" customWidth="1"/>
    <col min="14337" max="14337" width="14.85546875" style="7" customWidth="1"/>
    <col min="14338" max="14343" width="11.5703125" style="7" bestFit="1" customWidth="1"/>
    <col min="14344" max="14345" width="12.5703125" style="7" bestFit="1" customWidth="1"/>
    <col min="14346" max="14346" width="13.42578125" style="7" bestFit="1" customWidth="1"/>
    <col min="14347" max="14347" width="13.28515625" style="7" bestFit="1" customWidth="1"/>
    <col min="14348" max="14591" width="9.140625" style="7"/>
    <col min="14592" max="14592" width="1.5703125" style="7" customWidth="1"/>
    <col min="14593" max="14593" width="14.85546875" style="7" customWidth="1"/>
    <col min="14594" max="14599" width="11.5703125" style="7" bestFit="1" customWidth="1"/>
    <col min="14600" max="14601" width="12.5703125" style="7" bestFit="1" customWidth="1"/>
    <col min="14602" max="14602" width="13.42578125" style="7" bestFit="1" customWidth="1"/>
    <col min="14603" max="14603" width="13.28515625" style="7" bestFit="1" customWidth="1"/>
    <col min="14604" max="14847" width="9.140625" style="7"/>
    <col min="14848" max="14848" width="1.5703125" style="7" customWidth="1"/>
    <col min="14849" max="14849" width="14.85546875" style="7" customWidth="1"/>
    <col min="14850" max="14855" width="11.5703125" style="7" bestFit="1" customWidth="1"/>
    <col min="14856" max="14857" width="12.5703125" style="7" bestFit="1" customWidth="1"/>
    <col min="14858" max="14858" width="13.42578125" style="7" bestFit="1" customWidth="1"/>
    <col min="14859" max="14859" width="13.28515625" style="7" bestFit="1" customWidth="1"/>
    <col min="14860" max="15103" width="9.140625" style="7"/>
    <col min="15104" max="15104" width="1.5703125" style="7" customWidth="1"/>
    <col min="15105" max="15105" width="14.85546875" style="7" customWidth="1"/>
    <col min="15106" max="15111" width="11.5703125" style="7" bestFit="1" customWidth="1"/>
    <col min="15112" max="15113" width="12.5703125" style="7" bestFit="1" customWidth="1"/>
    <col min="15114" max="15114" width="13.42578125" style="7" bestFit="1" customWidth="1"/>
    <col min="15115" max="15115" width="13.28515625" style="7" bestFit="1" customWidth="1"/>
    <col min="15116" max="15359" width="9.140625" style="7"/>
    <col min="15360" max="15360" width="1.5703125" style="7" customWidth="1"/>
    <col min="15361" max="15361" width="14.85546875" style="7" customWidth="1"/>
    <col min="15362" max="15367" width="11.5703125" style="7" bestFit="1" customWidth="1"/>
    <col min="15368" max="15369" width="12.5703125" style="7" bestFit="1" customWidth="1"/>
    <col min="15370" max="15370" width="13.42578125" style="7" bestFit="1" customWidth="1"/>
    <col min="15371" max="15371" width="13.28515625" style="7" bestFit="1" customWidth="1"/>
    <col min="15372" max="15615" width="9.140625" style="7"/>
    <col min="15616" max="15616" width="1.5703125" style="7" customWidth="1"/>
    <col min="15617" max="15617" width="14.85546875" style="7" customWidth="1"/>
    <col min="15618" max="15623" width="11.5703125" style="7" bestFit="1" customWidth="1"/>
    <col min="15624" max="15625" width="12.5703125" style="7" bestFit="1" customWidth="1"/>
    <col min="15626" max="15626" width="13.42578125" style="7" bestFit="1" customWidth="1"/>
    <col min="15627" max="15627" width="13.28515625" style="7" bestFit="1" customWidth="1"/>
    <col min="15628" max="15871" width="9.140625" style="7"/>
    <col min="15872" max="15872" width="1.5703125" style="7" customWidth="1"/>
    <col min="15873" max="15873" width="14.85546875" style="7" customWidth="1"/>
    <col min="15874" max="15879" width="11.5703125" style="7" bestFit="1" customWidth="1"/>
    <col min="15880" max="15881" width="12.5703125" style="7" bestFit="1" customWidth="1"/>
    <col min="15882" max="15882" width="13.42578125" style="7" bestFit="1" customWidth="1"/>
    <col min="15883" max="15883" width="13.28515625" style="7" bestFit="1" customWidth="1"/>
    <col min="15884" max="16127" width="9.140625" style="7"/>
    <col min="16128" max="16128" width="1.5703125" style="7" customWidth="1"/>
    <col min="16129" max="16129" width="14.85546875" style="7" customWidth="1"/>
    <col min="16130" max="16135" width="11.5703125" style="7" bestFit="1" customWidth="1"/>
    <col min="16136" max="16137" width="12.5703125" style="7" bestFit="1" customWidth="1"/>
    <col min="16138" max="16138" width="13.42578125" style="7" bestFit="1" customWidth="1"/>
    <col min="16139" max="16139" width="13.28515625" style="7" bestFit="1" customWidth="1"/>
    <col min="16140" max="16384" width="9.140625" style="7"/>
  </cols>
  <sheetData>
    <row r="2" spans="2:12" ht="15.75" x14ac:dyDescent="0.25">
      <c r="B2" s="187" t="s">
        <v>176</v>
      </c>
      <c r="C2" s="188"/>
      <c r="D2"/>
      <c r="E2"/>
      <c r="F2"/>
      <c r="G2"/>
      <c r="H2"/>
      <c r="I2"/>
      <c r="J2"/>
      <c r="K2" s="6"/>
    </row>
    <row r="3" spans="2:12" ht="4.9000000000000004" customHeight="1" x14ac:dyDescent="0.25">
      <c r="B3" s="6"/>
    </row>
    <row r="4" spans="2:12" ht="14.25" customHeight="1" x14ac:dyDescent="0.2">
      <c r="B4" s="56" t="s">
        <v>62</v>
      </c>
      <c r="C4" s="57" t="s">
        <v>63</v>
      </c>
      <c r="D4" s="57" t="s">
        <v>64</v>
      </c>
      <c r="E4" s="57" t="s">
        <v>65</v>
      </c>
      <c r="F4" s="57" t="s">
        <v>66</v>
      </c>
      <c r="G4" s="57" t="s">
        <v>67</v>
      </c>
      <c r="H4" s="57" t="s">
        <v>68</v>
      </c>
      <c r="I4" s="58" t="s">
        <v>320</v>
      </c>
      <c r="J4" s="59" t="s">
        <v>86</v>
      </c>
    </row>
    <row r="5" spans="2:12" x14ac:dyDescent="0.2">
      <c r="B5" s="60" t="s">
        <v>70</v>
      </c>
      <c r="C5" s="61">
        <v>350</v>
      </c>
      <c r="D5" s="61">
        <v>420</v>
      </c>
      <c r="E5" s="61">
        <v>450</v>
      </c>
      <c r="F5" s="61">
        <v>480</v>
      </c>
      <c r="G5" s="61">
        <v>250</v>
      </c>
      <c r="H5" s="61">
        <v>600</v>
      </c>
      <c r="I5" s="75">
        <f>SUM(C5:H5)</f>
        <v>2550</v>
      </c>
      <c r="J5" s="76">
        <f>IF(I5&lt;=2500,"Sem Bônus",20%*I5)</f>
        <v>510</v>
      </c>
      <c r="L5" s="16"/>
    </row>
    <row r="6" spans="2:12" x14ac:dyDescent="0.2">
      <c r="B6" s="60" t="s">
        <v>71</v>
      </c>
      <c r="C6" s="61">
        <v>580</v>
      </c>
      <c r="D6" s="61">
        <v>466.93</v>
      </c>
      <c r="E6" s="61">
        <v>248.88</v>
      </c>
      <c r="F6" s="61">
        <v>543.65</v>
      </c>
      <c r="G6" s="61">
        <v>273.88</v>
      </c>
      <c r="H6" s="61">
        <v>568.65</v>
      </c>
      <c r="I6" s="75">
        <f t="shared" ref="I6:I9" si="0">SUM(C6:H6)</f>
        <v>2681.9900000000002</v>
      </c>
      <c r="J6" s="76">
        <f t="shared" ref="J6:J9" si="1">IF(I6&lt;=2500,"Sem Bônus",20%*I6)</f>
        <v>536.39800000000002</v>
      </c>
    </row>
    <row r="7" spans="2:12" x14ac:dyDescent="0.2">
      <c r="B7" s="60" t="s">
        <v>72</v>
      </c>
      <c r="C7" s="61">
        <v>517.87</v>
      </c>
      <c r="D7" s="61">
        <v>195.84</v>
      </c>
      <c r="E7" s="61">
        <v>279.47000000000003</v>
      </c>
      <c r="F7" s="61">
        <v>185.67</v>
      </c>
      <c r="G7" s="61">
        <v>304.47000000000003</v>
      </c>
      <c r="H7" s="61">
        <v>210.67</v>
      </c>
      <c r="I7" s="75">
        <f t="shared" si="0"/>
        <v>1693.9900000000002</v>
      </c>
      <c r="J7" s="76" t="str">
        <f t="shared" si="1"/>
        <v>Sem Bônus</v>
      </c>
    </row>
    <row r="8" spans="2:12" x14ac:dyDescent="0.2">
      <c r="B8" s="60" t="s">
        <v>73</v>
      </c>
      <c r="C8" s="61">
        <v>358.62</v>
      </c>
      <c r="D8" s="61">
        <v>500</v>
      </c>
      <c r="E8" s="61">
        <v>497.37</v>
      </c>
      <c r="F8" s="61">
        <v>363.6</v>
      </c>
      <c r="G8" s="61">
        <v>522.37</v>
      </c>
      <c r="H8" s="61">
        <v>388.6</v>
      </c>
      <c r="I8" s="75">
        <f t="shared" si="0"/>
        <v>2630.56</v>
      </c>
      <c r="J8" s="76">
        <f t="shared" si="1"/>
        <v>526.11199999999997</v>
      </c>
    </row>
    <row r="9" spans="2:12" x14ac:dyDescent="0.2">
      <c r="B9" s="60" t="s">
        <v>74</v>
      </c>
      <c r="C9" s="61">
        <v>96.05</v>
      </c>
      <c r="D9" s="61">
        <v>117.34</v>
      </c>
      <c r="E9" s="61">
        <v>479.05</v>
      </c>
      <c r="F9" s="61">
        <v>56.11</v>
      </c>
      <c r="G9" s="61">
        <v>504.05</v>
      </c>
      <c r="H9" s="61">
        <v>81.11</v>
      </c>
      <c r="I9" s="75">
        <f t="shared" si="0"/>
        <v>1333.71</v>
      </c>
      <c r="J9" s="76" t="str">
        <f t="shared" si="1"/>
        <v>Sem Bônus</v>
      </c>
    </row>
    <row r="10" spans="2:12" ht="15" x14ac:dyDescent="0.25">
      <c r="B10" s="62" t="s">
        <v>75</v>
      </c>
      <c r="C10" s="75"/>
      <c r="D10" s="75"/>
      <c r="E10" s="75"/>
      <c r="F10" s="75"/>
      <c r="G10" s="75"/>
      <c r="H10" s="75"/>
      <c r="I10"/>
      <c r="J10" s="63"/>
    </row>
    <row r="11" spans="2:12" x14ac:dyDescent="0.2">
      <c r="B11" s="8"/>
      <c r="C11" s="9"/>
      <c r="D11" s="9"/>
      <c r="E11" s="9"/>
      <c r="F11" s="9"/>
      <c r="G11" s="9"/>
      <c r="H11" s="9"/>
    </row>
    <row r="12" spans="2:12" customFormat="1" ht="15" x14ac:dyDescent="0.25">
      <c r="B12" s="186" t="s">
        <v>189</v>
      </c>
      <c r="C12" s="186"/>
      <c r="D12" s="186"/>
      <c r="E12" s="186"/>
      <c r="F12" s="186"/>
      <c r="G12" s="186"/>
      <c r="H12" s="186"/>
      <c r="I12" s="186"/>
    </row>
    <row r="13" spans="2:12" customFormat="1" ht="15" x14ac:dyDescent="0.25"/>
    <row r="14" spans="2:12" customFormat="1" ht="15" x14ac:dyDescent="0.25"/>
    <row r="25" spans="3:6" ht="15" x14ac:dyDescent="0.25">
      <c r="C25"/>
      <c r="D25"/>
      <c r="E25"/>
      <c r="F25" s="10"/>
    </row>
    <row r="26" spans="3:6" ht="15" x14ac:dyDescent="0.25">
      <c r="C26"/>
      <c r="D26"/>
      <c r="E26"/>
      <c r="F26" s="10"/>
    </row>
    <row r="27" spans="3:6" ht="15" x14ac:dyDescent="0.25">
      <c r="C27"/>
      <c r="D27"/>
      <c r="E27"/>
      <c r="F27" s="10"/>
    </row>
    <row r="28" spans="3:6" ht="15" x14ac:dyDescent="0.25">
      <c r="C28"/>
      <c r="D28"/>
      <c r="E28"/>
      <c r="F28" s="10"/>
    </row>
    <row r="29" spans="3:6" ht="15" x14ac:dyDescent="0.25">
      <c r="C29"/>
      <c r="D29"/>
      <c r="E29"/>
      <c r="F29" s="10"/>
    </row>
    <row r="30" spans="3:6" ht="15" x14ac:dyDescent="0.25">
      <c r="C30"/>
      <c r="D30"/>
      <c r="E30"/>
      <c r="F30" s="10"/>
    </row>
    <row r="31" spans="3:6" ht="15" x14ac:dyDescent="0.25">
      <c r="C31"/>
      <c r="D31"/>
      <c r="E31"/>
      <c r="F31" s="10"/>
    </row>
    <row r="32" spans="3:6" x14ac:dyDescent="0.2">
      <c r="C32" s="10"/>
      <c r="D32" s="10"/>
      <c r="E32" s="10"/>
      <c r="F32" s="10"/>
    </row>
    <row r="33" spans="3:6" x14ac:dyDescent="0.2">
      <c r="C33" s="10"/>
      <c r="D33" s="10"/>
      <c r="E33" s="10"/>
      <c r="F33" s="10"/>
    </row>
    <row r="34" spans="3:6" x14ac:dyDescent="0.2">
      <c r="C34" s="10"/>
      <c r="D34" s="10"/>
      <c r="E34" s="10"/>
      <c r="F34" s="10"/>
    </row>
    <row r="35" spans="3:6" x14ac:dyDescent="0.2">
      <c r="C35" s="10"/>
      <c r="D35" s="10"/>
      <c r="E35" s="10"/>
      <c r="F35" s="10"/>
    </row>
    <row r="37" spans="3:6" x14ac:dyDescent="0.2">
      <c r="C37" s="10"/>
      <c r="D37" s="10"/>
      <c r="E37" s="10"/>
      <c r="F37" s="10"/>
    </row>
    <row r="38" spans="3:6" x14ac:dyDescent="0.2">
      <c r="C38" s="10"/>
      <c r="D38" s="10"/>
      <c r="E38" s="10"/>
      <c r="F38" s="10"/>
    </row>
    <row r="39" spans="3:6" x14ac:dyDescent="0.2">
      <c r="C39" s="10"/>
      <c r="D39" s="10"/>
      <c r="E39" s="10"/>
      <c r="F39" s="10"/>
    </row>
    <row r="40" spans="3:6" x14ac:dyDescent="0.2">
      <c r="C40" s="10"/>
      <c r="D40" s="10"/>
      <c r="E40" s="10"/>
      <c r="F40" s="10"/>
    </row>
    <row r="41" spans="3:6" x14ac:dyDescent="0.2">
      <c r="C41" s="10"/>
      <c r="D41" s="10"/>
      <c r="E41" s="10"/>
      <c r="F41" s="10"/>
    </row>
    <row r="42" spans="3:6" x14ac:dyDescent="0.2">
      <c r="C42" s="10"/>
      <c r="D42" s="10"/>
      <c r="E42" s="10"/>
      <c r="F42" s="10"/>
    </row>
    <row r="43" spans="3:6" x14ac:dyDescent="0.2">
      <c r="C43" s="10"/>
      <c r="D43" s="10"/>
      <c r="E43" s="10"/>
      <c r="F43" s="10"/>
    </row>
    <row r="44" spans="3:6" x14ac:dyDescent="0.2">
      <c r="C44" s="10"/>
      <c r="D44" s="10"/>
      <c r="E44" s="10"/>
      <c r="F44" s="10"/>
    </row>
    <row r="45" spans="3:6" x14ac:dyDescent="0.2">
      <c r="C45" s="10"/>
      <c r="D45" s="10"/>
      <c r="E45" s="10"/>
      <c r="F45" s="10"/>
    </row>
    <row r="46" spans="3:6" x14ac:dyDescent="0.2">
      <c r="C46" s="10"/>
      <c r="D46" s="10"/>
      <c r="E46" s="10"/>
      <c r="F46" s="10"/>
    </row>
    <row r="47" spans="3:6" x14ac:dyDescent="0.2">
      <c r="C47" s="10"/>
      <c r="D47" s="10"/>
      <c r="E47" s="10"/>
      <c r="F47" s="10"/>
    </row>
    <row r="48" spans="3:6" x14ac:dyDescent="0.2">
      <c r="C48" s="10"/>
      <c r="D48" s="10"/>
      <c r="E48" s="10"/>
      <c r="F48" s="10"/>
    </row>
    <row r="49" spans="3:6" x14ac:dyDescent="0.2">
      <c r="C49" s="10"/>
      <c r="D49" s="10"/>
      <c r="E49" s="10"/>
      <c r="F49" s="10"/>
    </row>
    <row r="50" spans="3:6" x14ac:dyDescent="0.2">
      <c r="C50" s="10"/>
      <c r="D50" s="10"/>
      <c r="E50" s="10"/>
      <c r="F50" s="10"/>
    </row>
    <row r="51" spans="3:6" x14ac:dyDescent="0.2">
      <c r="C51" s="10"/>
      <c r="D51" s="10"/>
      <c r="E51" s="10"/>
      <c r="F51" s="10"/>
    </row>
    <row r="52" spans="3:6" x14ac:dyDescent="0.2">
      <c r="C52" s="10"/>
      <c r="D52" s="10"/>
      <c r="E52" s="10"/>
      <c r="F52" s="10"/>
    </row>
    <row r="53" spans="3:6" x14ac:dyDescent="0.2">
      <c r="C53" s="10"/>
      <c r="D53" s="10"/>
      <c r="E53" s="10"/>
      <c r="F53" s="10"/>
    </row>
    <row r="54" spans="3:6" x14ac:dyDescent="0.2">
      <c r="C54" s="10"/>
      <c r="D54" s="10"/>
      <c r="E54" s="10"/>
      <c r="F54" s="10"/>
    </row>
    <row r="55" spans="3:6" x14ac:dyDescent="0.2">
      <c r="C55" s="10"/>
      <c r="D55" s="10"/>
      <c r="E55" s="10"/>
      <c r="F55" s="10"/>
    </row>
    <row r="56" spans="3:6" x14ac:dyDescent="0.2">
      <c r="C56" s="10"/>
      <c r="D56" s="10"/>
      <c r="E56" s="10"/>
      <c r="F56" s="10"/>
    </row>
    <row r="57" spans="3:6" x14ac:dyDescent="0.2">
      <c r="C57" s="10"/>
      <c r="D57" s="10"/>
      <c r="E57" s="10"/>
      <c r="F57" s="10"/>
    </row>
    <row r="58" spans="3:6" x14ac:dyDescent="0.2">
      <c r="C58" s="10"/>
      <c r="D58" s="10"/>
      <c r="E58" s="10"/>
      <c r="F58" s="10"/>
    </row>
    <row r="59" spans="3:6" x14ac:dyDescent="0.2">
      <c r="C59" s="10"/>
      <c r="D59" s="10"/>
      <c r="E59" s="10"/>
      <c r="F59" s="10"/>
    </row>
    <row r="60" spans="3:6" x14ac:dyDescent="0.2">
      <c r="C60" s="10"/>
      <c r="D60" s="10"/>
      <c r="E60" s="10"/>
      <c r="F60" s="10"/>
    </row>
  </sheetData>
  <sortState xmlns:xlrd2="http://schemas.microsoft.com/office/spreadsheetml/2017/richdata2" ref="B5:J10">
    <sortCondition ref="B7"/>
  </sortState>
  <mergeCells count="2">
    <mergeCell ref="B12:I12"/>
    <mergeCell ref="B2:C2"/>
  </mergeCells>
  <pageMargins left="0.78740157499999996" right="0.78740157499999996" top="0.984251969" bottom="0.984251969" header="0.5" footer="0.5"/>
  <pageSetup orientation="portrait" horizontalDpi="200" verticalDpi="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B2:E25"/>
  <sheetViews>
    <sheetView showGridLines="0" zoomScaleNormal="100" workbookViewId="0">
      <selection activeCell="D9" sqref="D9:D20"/>
    </sheetView>
  </sheetViews>
  <sheetFormatPr defaultRowHeight="15" x14ac:dyDescent="0.25"/>
  <cols>
    <col min="1" max="1" width="4.140625" customWidth="1"/>
    <col min="2" max="2" width="8.85546875" bestFit="1" customWidth="1"/>
    <col min="3" max="3" width="16.85546875" customWidth="1"/>
    <col min="4" max="4" width="27.42578125" customWidth="1"/>
  </cols>
  <sheetData>
    <row r="2" spans="2:5" ht="15.75" x14ac:dyDescent="0.25">
      <c r="B2" s="195" t="s">
        <v>96</v>
      </c>
      <c r="C2" s="195"/>
      <c r="D2" s="195"/>
    </row>
    <row r="3" spans="2:5" ht="6" customHeight="1" x14ac:dyDescent="0.25"/>
    <row r="4" spans="2:5" x14ac:dyDescent="0.25">
      <c r="B4" s="196" t="s">
        <v>97</v>
      </c>
      <c r="C4" s="196"/>
      <c r="D4" s="174">
        <v>500</v>
      </c>
    </row>
    <row r="5" spans="2:5" x14ac:dyDescent="0.25">
      <c r="B5" s="197" t="s">
        <v>98</v>
      </c>
      <c r="C5" s="197"/>
      <c r="D5" s="157">
        <v>0.4</v>
      </c>
    </row>
    <row r="6" spans="2:5" x14ac:dyDescent="0.25">
      <c r="B6" s="198" t="s">
        <v>99</v>
      </c>
      <c r="C6" s="198"/>
      <c r="D6" s="175">
        <v>3.5</v>
      </c>
    </row>
    <row r="7" spans="2:5" ht="5.45" customHeight="1" x14ac:dyDescent="0.25"/>
    <row r="8" spans="2:5" ht="30" x14ac:dyDescent="0.25">
      <c r="B8" s="136" t="s">
        <v>57</v>
      </c>
      <c r="C8" s="136" t="s">
        <v>100</v>
      </c>
      <c r="D8" s="136" t="s">
        <v>101</v>
      </c>
    </row>
    <row r="9" spans="2:5" x14ac:dyDescent="0.25">
      <c r="B9" s="64" t="s">
        <v>92</v>
      </c>
      <c r="C9" s="65">
        <v>3600</v>
      </c>
      <c r="D9" s="38">
        <f>IF(C9&lt;=D$4,0,C9*D$5*D$6)</f>
        <v>5040</v>
      </c>
      <c r="E9" s="14"/>
    </row>
    <row r="10" spans="2:5" x14ac:dyDescent="0.25">
      <c r="B10" s="64" t="s">
        <v>94</v>
      </c>
      <c r="C10" s="65">
        <v>1910</v>
      </c>
      <c r="D10" s="38">
        <f t="shared" ref="D10:D20" si="0">IF(C10&lt;=D$4,0,C10*D$5*D$6)</f>
        <v>2674</v>
      </c>
    </row>
    <row r="11" spans="2:5" x14ac:dyDescent="0.25">
      <c r="B11" s="64" t="s">
        <v>91</v>
      </c>
      <c r="C11" s="65">
        <v>930</v>
      </c>
      <c r="D11" s="38">
        <f t="shared" si="0"/>
        <v>1302</v>
      </c>
    </row>
    <row r="12" spans="2:5" x14ac:dyDescent="0.25">
      <c r="B12" s="64" t="s">
        <v>61</v>
      </c>
      <c r="C12" s="65">
        <v>2250</v>
      </c>
      <c r="D12" s="38">
        <f t="shared" si="0"/>
        <v>3150</v>
      </c>
    </row>
    <row r="13" spans="2:5" x14ac:dyDescent="0.25">
      <c r="B13" s="64" t="s">
        <v>93</v>
      </c>
      <c r="C13" s="65">
        <v>345</v>
      </c>
      <c r="D13" s="38">
        <f t="shared" si="0"/>
        <v>0</v>
      </c>
    </row>
    <row r="14" spans="2:5" x14ac:dyDescent="0.25">
      <c r="B14" s="64" t="s">
        <v>103</v>
      </c>
      <c r="C14" s="65">
        <v>1230</v>
      </c>
      <c r="D14" s="38">
        <f t="shared" si="0"/>
        <v>1722</v>
      </c>
    </row>
    <row r="15" spans="2:5" x14ac:dyDescent="0.25">
      <c r="B15" s="64" t="s">
        <v>59</v>
      </c>
      <c r="C15" s="65">
        <v>500</v>
      </c>
      <c r="D15" s="38">
        <f t="shared" si="0"/>
        <v>0</v>
      </c>
    </row>
    <row r="16" spans="2:5" x14ac:dyDescent="0.25">
      <c r="B16" s="64" t="s">
        <v>95</v>
      </c>
      <c r="C16" s="65">
        <v>249</v>
      </c>
      <c r="D16" s="38">
        <f t="shared" si="0"/>
        <v>0</v>
      </c>
    </row>
    <row r="17" spans="2:4" x14ac:dyDescent="0.25">
      <c r="B17" s="64" t="s">
        <v>89</v>
      </c>
      <c r="C17" s="65">
        <v>750</v>
      </c>
      <c r="D17" s="38">
        <f t="shared" si="0"/>
        <v>1050</v>
      </c>
    </row>
    <row r="18" spans="2:4" x14ac:dyDescent="0.25">
      <c r="B18" s="64" t="s">
        <v>60</v>
      </c>
      <c r="C18" s="65">
        <v>2190</v>
      </c>
      <c r="D18" s="38">
        <f t="shared" si="0"/>
        <v>3066</v>
      </c>
    </row>
    <row r="19" spans="2:4" x14ac:dyDescent="0.25">
      <c r="B19" s="64" t="s">
        <v>90</v>
      </c>
      <c r="C19" s="65">
        <v>125</v>
      </c>
      <c r="D19" s="38">
        <f t="shared" si="0"/>
        <v>0</v>
      </c>
    </row>
    <row r="20" spans="2:4" x14ac:dyDescent="0.25">
      <c r="B20" s="64" t="s">
        <v>102</v>
      </c>
      <c r="C20" s="65">
        <v>490</v>
      </c>
      <c r="D20" s="38">
        <f t="shared" si="0"/>
        <v>0</v>
      </c>
    </row>
    <row r="22" spans="2:4" x14ac:dyDescent="0.25">
      <c r="B22" s="199" t="s">
        <v>334</v>
      </c>
      <c r="C22" s="200"/>
      <c r="D22" s="201"/>
    </row>
    <row r="23" spans="2:4" x14ac:dyDescent="0.25">
      <c r="B23" s="202" t="s">
        <v>335</v>
      </c>
      <c r="C23" s="203"/>
      <c r="D23" s="204"/>
    </row>
    <row r="24" spans="2:4" x14ac:dyDescent="0.25">
      <c r="B24" s="189" t="s">
        <v>336</v>
      </c>
      <c r="C24" s="190"/>
      <c r="D24" s="191"/>
    </row>
    <row r="25" spans="2:4" x14ac:dyDescent="0.25">
      <c r="B25" s="192" t="s">
        <v>337</v>
      </c>
      <c r="C25" s="193"/>
      <c r="D25" s="194"/>
    </row>
  </sheetData>
  <sortState xmlns:xlrd2="http://schemas.microsoft.com/office/spreadsheetml/2017/richdata2" ref="B9:D20">
    <sortCondition ref="B11"/>
  </sortState>
  <mergeCells count="8">
    <mergeCell ref="B24:D24"/>
    <mergeCell ref="B25:D25"/>
    <mergeCell ref="B2:D2"/>
    <mergeCell ref="B4:C4"/>
    <mergeCell ref="B5:C5"/>
    <mergeCell ref="B6:C6"/>
    <mergeCell ref="B22:D22"/>
    <mergeCell ref="B23:D23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B2:F19"/>
  <sheetViews>
    <sheetView showGridLines="0" zoomScaleNormal="100" workbookViewId="0">
      <selection activeCell="E5" sqref="E5"/>
    </sheetView>
  </sheetViews>
  <sheetFormatPr defaultRowHeight="15" x14ac:dyDescent="0.25"/>
  <cols>
    <col min="1" max="1" width="3.140625" customWidth="1"/>
    <col min="2" max="2" width="14.42578125" customWidth="1"/>
    <col min="3" max="4" width="13.7109375" bestFit="1" customWidth="1"/>
    <col min="5" max="5" width="17.42578125" bestFit="1" customWidth="1"/>
    <col min="6" max="6" width="42.28515625" customWidth="1"/>
  </cols>
  <sheetData>
    <row r="2" spans="2:6" ht="15.75" x14ac:dyDescent="0.25">
      <c r="B2" s="179" t="s">
        <v>104</v>
      </c>
      <c r="C2" s="179"/>
      <c r="D2" s="179"/>
      <c r="E2" s="179"/>
      <c r="F2" s="179"/>
    </row>
    <row r="3" spans="2:6" ht="7.15" customHeight="1" x14ac:dyDescent="0.25"/>
    <row r="4" spans="2:6" ht="30" x14ac:dyDescent="0.25">
      <c r="B4" s="136" t="s">
        <v>1</v>
      </c>
      <c r="C4" s="136" t="s">
        <v>105</v>
      </c>
      <c r="D4" s="136" t="s">
        <v>106</v>
      </c>
      <c r="E4" s="136" t="s">
        <v>107</v>
      </c>
      <c r="F4" s="136" t="s">
        <v>108</v>
      </c>
    </row>
    <row r="5" spans="2:6" x14ac:dyDescent="0.25">
      <c r="B5" s="32" t="s">
        <v>109</v>
      </c>
      <c r="C5" s="81">
        <v>120</v>
      </c>
      <c r="D5" s="81">
        <v>6</v>
      </c>
      <c r="E5" s="82">
        <f>D5/C5</f>
        <v>0.05</v>
      </c>
      <c r="F5" s="31" t="str">
        <f>IF(E5&gt;5%,"Produção Ruim","Òtima Produção")</f>
        <v>Òtima Produção</v>
      </c>
    </row>
    <row r="6" spans="2:6" x14ac:dyDescent="0.25">
      <c r="B6" s="32" t="s">
        <v>111</v>
      </c>
      <c r="C6" s="81">
        <v>210</v>
      </c>
      <c r="D6" s="81">
        <v>7</v>
      </c>
      <c r="E6" s="82">
        <f t="shared" ref="E6:E14" si="0">D6/C6</f>
        <v>3.3333333333333333E-2</v>
      </c>
      <c r="F6" s="31" t="str">
        <f t="shared" ref="F6:F14" si="1">IF(E6&gt;5%,"Produção Ruim","Òtima Produção")</f>
        <v>Òtima Produção</v>
      </c>
    </row>
    <row r="7" spans="2:6" x14ac:dyDescent="0.25">
      <c r="B7" s="32" t="s">
        <v>114</v>
      </c>
      <c r="C7" s="81">
        <v>110</v>
      </c>
      <c r="D7" s="81">
        <v>7</v>
      </c>
      <c r="E7" s="82">
        <f t="shared" si="0"/>
        <v>6.363636363636363E-2</v>
      </c>
      <c r="F7" s="31" t="str">
        <f t="shared" si="1"/>
        <v>Produção Ruim</v>
      </c>
    </row>
    <row r="8" spans="2:6" x14ac:dyDescent="0.25">
      <c r="B8" s="32" t="s">
        <v>118</v>
      </c>
      <c r="C8" s="81">
        <v>220</v>
      </c>
      <c r="D8" s="81">
        <v>8</v>
      </c>
      <c r="E8" s="82">
        <f t="shared" si="0"/>
        <v>3.6363636363636362E-2</v>
      </c>
      <c r="F8" s="31" t="str">
        <f t="shared" si="1"/>
        <v>Òtima Produção</v>
      </c>
    </row>
    <row r="9" spans="2:6" x14ac:dyDescent="0.25">
      <c r="B9" s="32" t="s">
        <v>113</v>
      </c>
      <c r="C9" s="81">
        <v>90</v>
      </c>
      <c r="D9" s="81">
        <v>1</v>
      </c>
      <c r="E9" s="82">
        <f t="shared" si="0"/>
        <v>1.1111111111111112E-2</v>
      </c>
      <c r="F9" s="31" t="str">
        <f t="shared" si="1"/>
        <v>Òtima Produção</v>
      </c>
    </row>
    <row r="10" spans="2:6" x14ac:dyDescent="0.25">
      <c r="B10" s="32" t="s">
        <v>110</v>
      </c>
      <c r="C10" s="81">
        <v>150</v>
      </c>
      <c r="D10" s="81">
        <v>10</v>
      </c>
      <c r="E10" s="82">
        <f t="shared" si="0"/>
        <v>6.6666666666666666E-2</v>
      </c>
      <c r="F10" s="31" t="str">
        <f t="shared" si="1"/>
        <v>Produção Ruim</v>
      </c>
    </row>
    <row r="11" spans="2:6" x14ac:dyDescent="0.25">
      <c r="B11" s="32" t="s">
        <v>117</v>
      </c>
      <c r="C11" s="81">
        <v>50</v>
      </c>
      <c r="D11" s="81">
        <v>6</v>
      </c>
      <c r="E11" s="82">
        <f t="shared" si="0"/>
        <v>0.12</v>
      </c>
      <c r="F11" s="31" t="str">
        <f t="shared" si="1"/>
        <v>Produção Ruim</v>
      </c>
    </row>
    <row r="12" spans="2:6" x14ac:dyDescent="0.25">
      <c r="B12" s="32" t="s">
        <v>116</v>
      </c>
      <c r="C12" s="81">
        <v>40</v>
      </c>
      <c r="D12" s="81">
        <v>3</v>
      </c>
      <c r="E12" s="82">
        <f t="shared" si="0"/>
        <v>7.4999999999999997E-2</v>
      </c>
      <c r="F12" s="31" t="str">
        <f t="shared" si="1"/>
        <v>Produção Ruim</v>
      </c>
    </row>
    <row r="13" spans="2:6" x14ac:dyDescent="0.25">
      <c r="B13" s="32" t="s">
        <v>115</v>
      </c>
      <c r="C13" s="81">
        <v>95</v>
      </c>
      <c r="D13" s="81">
        <v>2</v>
      </c>
      <c r="E13" s="82">
        <f t="shared" si="0"/>
        <v>2.1052631578947368E-2</v>
      </c>
      <c r="F13" s="31" t="str">
        <f t="shared" si="1"/>
        <v>Òtima Produção</v>
      </c>
    </row>
    <row r="14" spans="2:6" x14ac:dyDescent="0.25">
      <c r="B14" s="32" t="s">
        <v>112</v>
      </c>
      <c r="C14" s="81">
        <v>180</v>
      </c>
      <c r="D14" s="81">
        <v>3</v>
      </c>
      <c r="E14" s="82">
        <f t="shared" si="0"/>
        <v>1.6666666666666666E-2</v>
      </c>
      <c r="F14" s="31" t="str">
        <f t="shared" si="1"/>
        <v>Òtima Produção</v>
      </c>
    </row>
    <row r="15" spans="2:6" x14ac:dyDescent="0.25">
      <c r="B15" s="11"/>
      <c r="C15" s="12"/>
      <c r="D15" s="12"/>
      <c r="E15" s="12"/>
      <c r="F15" s="12"/>
    </row>
    <row r="16" spans="2:6" x14ac:dyDescent="0.25">
      <c r="B16" s="91" t="s">
        <v>190</v>
      </c>
      <c r="C16" s="92"/>
      <c r="D16" s="92"/>
      <c r="E16" s="92"/>
      <c r="F16" s="100"/>
    </row>
    <row r="17" spans="2:6" x14ac:dyDescent="0.25">
      <c r="B17" s="93"/>
      <c r="C17" s="94"/>
      <c r="D17" s="94"/>
      <c r="E17" s="94"/>
      <c r="F17" s="104"/>
    </row>
    <row r="18" spans="2:6" x14ac:dyDescent="0.25">
      <c r="B18" s="93" t="s">
        <v>191</v>
      </c>
      <c r="C18" s="94"/>
      <c r="D18" s="94"/>
      <c r="E18" s="94"/>
      <c r="F18" s="104"/>
    </row>
    <row r="19" spans="2:6" ht="23.25" customHeight="1" x14ac:dyDescent="0.25">
      <c r="B19" s="95" t="s">
        <v>192</v>
      </c>
      <c r="C19" s="96"/>
      <c r="D19" s="96"/>
      <c r="E19" s="96"/>
      <c r="F19" s="110"/>
    </row>
  </sheetData>
  <sortState xmlns:xlrd2="http://schemas.microsoft.com/office/spreadsheetml/2017/richdata2" ref="B5:F14">
    <sortCondition ref="B7"/>
  </sortState>
  <mergeCells count="1">
    <mergeCell ref="B2:F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20</vt:i4>
      </vt:variant>
      <vt:variant>
        <vt:lpstr>Intervalos Nomeados</vt:lpstr>
      </vt:variant>
      <vt:variant>
        <vt:i4>1</vt:i4>
      </vt:variant>
    </vt:vector>
  </HeadingPairs>
  <TitlesOfParts>
    <vt:vector size="21" baseType="lpstr">
      <vt:lpstr>SE-1</vt:lpstr>
      <vt:lpstr>SE-2</vt:lpstr>
      <vt:lpstr>SE-3</vt:lpstr>
      <vt:lpstr>SE-4</vt:lpstr>
      <vt:lpstr>SE-5</vt:lpstr>
      <vt:lpstr>SE-6</vt:lpstr>
      <vt:lpstr>SE-7</vt:lpstr>
      <vt:lpstr>SE-8</vt:lpstr>
      <vt:lpstr>SE-9</vt:lpstr>
      <vt:lpstr>SE-10</vt:lpstr>
      <vt:lpstr>SE-11</vt:lpstr>
      <vt:lpstr>SE-12</vt:lpstr>
      <vt:lpstr>SE-13</vt:lpstr>
      <vt:lpstr>SE-14</vt:lpstr>
      <vt:lpstr>SE-15</vt:lpstr>
      <vt:lpstr>SE-16</vt:lpstr>
      <vt:lpstr>SE-17</vt:lpstr>
      <vt:lpstr>SE-18</vt:lpstr>
      <vt:lpstr>SE-19</vt:lpstr>
      <vt:lpstr>SE-20</vt:lpstr>
      <vt:lpstr>'SE-19'!Area_de_impressao</vt:lpstr>
    </vt:vector>
  </TitlesOfParts>
  <Company>Scipione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Lukas Santos</cp:lastModifiedBy>
  <cp:lastPrinted>2015-11-05T23:07:53Z</cp:lastPrinted>
  <dcterms:created xsi:type="dcterms:W3CDTF">2008-05-25T00:01:30Z</dcterms:created>
  <dcterms:modified xsi:type="dcterms:W3CDTF">2022-09-10T18:33:40Z</dcterms:modified>
</cp:coreProperties>
</file>