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Usuários\BAZOOKA\Documentos\Curso\1 - EXCEL_BÁSICO_ALUNO a\"/>
    </mc:Choice>
  </mc:AlternateContent>
  <xr:revisionPtr revIDLastSave="0" documentId="13_ncr:1_{6BA64AB6-D479-40EF-80B9-00A76C7FE66E}" xr6:coauthVersionLast="47" xr6:coauthVersionMax="47" xr10:uidLastSave="{00000000-0000-0000-0000-000000000000}"/>
  <bookViews>
    <workbookView xWindow="-120" yWindow="-120" windowWidth="20730" windowHeight="11310" tabRatio="782" firstSheet="6" activeTab="21" xr2:uid="{00000000-000D-0000-FFFF-FFFF00000000}"/>
  </bookViews>
  <sheets>
    <sheet name="Ex1" sheetId="26" r:id="rId1"/>
    <sheet name="Ex2" sheetId="28" r:id="rId2"/>
    <sheet name="Ex3" sheetId="25" r:id="rId3"/>
    <sheet name="Ex4" sheetId="30" r:id="rId4"/>
    <sheet name="Ex5" sheetId="32" r:id="rId5"/>
    <sheet name="Ex6" sheetId="33" r:id="rId6"/>
    <sheet name="Ex7" sheetId="36" r:id="rId7"/>
    <sheet name="Ex8" sheetId="38" r:id="rId8"/>
    <sheet name="Ex9" sheetId="39" r:id="rId9"/>
    <sheet name="Ex10" sheetId="41" r:id="rId10"/>
    <sheet name="Ex11" sheetId="44" r:id="rId11"/>
    <sheet name="Ex12" sheetId="45" r:id="rId12"/>
    <sheet name="Ex13" sheetId="46" r:id="rId13"/>
    <sheet name="Ex14" sheetId="47" r:id="rId14"/>
    <sheet name="Ex15" sheetId="53" r:id="rId15"/>
    <sheet name="Ex16" sheetId="55" r:id="rId16"/>
    <sheet name="Ex17" sheetId="56" r:id="rId17"/>
    <sheet name="  " sheetId="54" r:id="rId18"/>
    <sheet name="Ficha" sheetId="48" r:id="rId19"/>
    <sheet name="Clientes" sheetId="49" r:id="rId20"/>
    <sheet name="   " sheetId="57" r:id="rId21"/>
    <sheet name="Info" sheetId="58" r:id="rId22"/>
    <sheet name="Cursos" sheetId="60" r:id="rId23"/>
  </sheets>
  <definedNames>
    <definedName name="a" localSheetId="20" hidden="1">{"azul",#N/A,FALSE,"geral";"verde",#N/A,FALSE,"geral";"vermelho",#N/A,FALSE,"geral"}</definedName>
    <definedName name="a" localSheetId="22" hidden="1">{"azul",#N/A,FALSE,"geral";"verde",#N/A,FALSE,"geral";"vermelho",#N/A,FALSE,"geral"}</definedName>
    <definedName name="a" localSheetId="16" hidden="1">{"azul",#N/A,FALSE,"geral";"verde",#N/A,FALSE,"geral";"vermelho",#N/A,FALSE,"geral"}</definedName>
    <definedName name="a" localSheetId="21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hidden="1">5</definedName>
    <definedName name="b" localSheetId="20" hidden="1">{"azul",#N/A,FALSE,"geral";"verde",#N/A,FALSE,"geral";"vermelho",#N/A,FALSE,"geral"}</definedName>
    <definedName name="b" localSheetId="22" hidden="1">{"azul",#N/A,FALSE,"geral";"verde",#N/A,FALSE,"geral";"vermelho",#N/A,FALSE,"geral"}</definedName>
    <definedName name="b" localSheetId="16" hidden="1">{"azul",#N/A,FALSE,"geral";"verde",#N/A,FALSE,"geral";"vermelho",#N/A,FALSE,"geral"}</definedName>
    <definedName name="b" localSheetId="21" hidden="1">{"azul",#N/A,FALSE,"geral";"verde",#N/A,FALSE,"geral";"vermelho",#N/A,FALSE,"geral"}</definedName>
    <definedName name="b" hidden="1">{"azul",#N/A,FALSE,"geral";"verde",#N/A,FALSE,"geral";"vermelho",#N/A,FALSE,"geral"}</definedName>
    <definedName name="Clientes">Clientes!$A$3:$K$22</definedName>
    <definedName name="conf" localSheetId="20" hidden="1">{"azul",#N/A,FALSE,"geral";"verde",#N/A,FALSE,"geral";"vermelho",#N/A,FALSE,"geral"}</definedName>
    <definedName name="conf" localSheetId="22" hidden="1">{"azul",#N/A,FALSE,"geral";"verde",#N/A,FALSE,"geral";"vermelho",#N/A,FALSE,"geral"}</definedName>
    <definedName name="conf" localSheetId="16" hidden="1">{"azul",#N/A,FALSE,"geral";"verde",#N/A,FALSE,"geral";"vermelho",#N/A,FALSE,"geral"}</definedName>
    <definedName name="conf" localSheetId="21" hidden="1">{"azul",#N/A,FALSE,"geral";"verde",#N/A,FALSE,"geral";"vermelho",#N/A,FALSE,"geral"}</definedName>
    <definedName name="conf" hidden="1">{"azul",#N/A,FALSE,"geral";"verde",#N/A,FALSE,"geral";"vermelho",#N/A,FALSE,"geral"}</definedName>
    <definedName name="Cursos">Cursos!$B$3:$D$8</definedName>
    <definedName name="d" localSheetId="20" hidden="1">{"azul",#N/A,FALSE,"geral";"verde",#N/A,FALSE,"geral";"vermelho",#N/A,FALSE,"geral"}</definedName>
    <definedName name="d" localSheetId="22" hidden="1">{"azul",#N/A,FALSE,"geral";"verde",#N/A,FALSE,"geral";"vermelho",#N/A,FALSE,"geral"}</definedName>
    <definedName name="d" localSheetId="16" hidden="1">{"azul",#N/A,FALSE,"geral";"verde",#N/A,FALSE,"geral";"vermelho",#N/A,FALSE,"geral"}</definedName>
    <definedName name="d" localSheetId="21" hidden="1">{"azul",#N/A,FALSE,"geral";"verde",#N/A,FALSE,"geral";"vermelho",#N/A,FALSE,"geral"}</definedName>
    <definedName name="d" hidden="1">{"azul",#N/A,FALSE,"geral";"verde",#N/A,FALSE,"geral";"vermelho",#N/A,FALSE,"geral"}</definedName>
    <definedName name="e" localSheetId="20" hidden="1">{"azul",#N/A,FALSE,"geral";"verde",#N/A,FALSE,"geral";"vermelho",#N/A,FALSE,"geral"}</definedName>
    <definedName name="e" localSheetId="22" hidden="1">{"azul",#N/A,FALSE,"geral";"verde",#N/A,FALSE,"geral";"vermelho",#N/A,FALSE,"geral"}</definedName>
    <definedName name="e" localSheetId="16" hidden="1">{"azul",#N/A,FALSE,"geral";"verde",#N/A,FALSE,"geral";"vermelho",#N/A,FALSE,"geral"}</definedName>
    <definedName name="e" localSheetId="21" hidden="1">{"azul",#N/A,FALSE,"geral";"verde",#N/A,FALSE,"geral";"vermelho",#N/A,FALSE,"geral"}</definedName>
    <definedName name="e" hidden="1">{"azul",#N/A,FALSE,"geral";"verde",#N/A,FALSE,"geral";"vermelho",#N/A,FALSE,"geral"}</definedName>
    <definedName name="limcount" hidden="1">1</definedName>
    <definedName name="Resumo" localSheetId="20" hidden="1">{"azul",#N/A,FALSE,"geral";"verde",#N/A,FALSE,"geral";"vermelho",#N/A,FALSE,"geral"}</definedName>
    <definedName name="Resumo" localSheetId="22" hidden="1">{"azul",#N/A,FALSE,"geral";"verde",#N/A,FALSE,"geral";"vermelho",#N/A,FALSE,"geral"}</definedName>
    <definedName name="Resumo" localSheetId="16" hidden="1">{"azul",#N/A,FALSE,"geral";"verde",#N/A,FALSE,"geral";"vermelho",#N/A,FALSE,"geral"}</definedName>
    <definedName name="Resumo" localSheetId="21" hidden="1">{"azul",#N/A,FALSE,"geral";"verde",#N/A,FALSE,"geral";"vermelho",#N/A,FALSE,"geral"}</definedName>
    <definedName name="Resumo" hidden="1">{"azul",#N/A,FALSE,"geral";"verde",#N/A,FALSE,"geral";"vermelho",#N/A,FALSE,"geral"}</definedName>
    <definedName name="sencount" hidden="1">1</definedName>
    <definedName name="Vendas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6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localSheetId="20" hidden="1">{"azul",#N/A,FALSE,"geral";"verde",#N/A,FALSE,"geral";"vermelho",#N/A,FALSE,"geral"}</definedName>
    <definedName name="wrn.aula." localSheetId="22" hidden="1">{"azul",#N/A,FALSE,"geral";"verde",#N/A,FALSE,"geral";"vermelho",#N/A,FALSE,"geral"}</definedName>
    <definedName name="wrn.aula." localSheetId="16" hidden="1">{"azul",#N/A,FALSE,"geral";"verde",#N/A,FALSE,"geral";"vermelho",#N/A,FALSE,"geral"}</definedName>
    <definedName name="wrn.aula." localSheetId="21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Relat.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6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</definedNames>
  <calcPr calcId="191029"/>
  <customWorkbookViews>
    <customWorkbookView name="Roberto - Modo de exibição pessoal" guid="{B713667F-6049-11D7-ABEF-AF614200DC6C}" mergeInterval="0" changesSavedWin="1" personalView="1" maximized="1" windowWidth="1020" windowHeight="5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8" l="1"/>
  <c r="F5" i="58"/>
  <c r="F6" i="58"/>
  <c r="F7" i="58"/>
  <c r="F8" i="58"/>
  <c r="F9" i="58"/>
  <c r="F10" i="58"/>
  <c r="F11" i="58"/>
  <c r="F12" i="58"/>
  <c r="F3" i="58"/>
  <c r="E4" i="58"/>
  <c r="E5" i="58"/>
  <c r="E6" i="58"/>
  <c r="E7" i="58"/>
  <c r="E8" i="58"/>
  <c r="E9" i="58"/>
  <c r="E10" i="58"/>
  <c r="E11" i="58"/>
  <c r="E12" i="58"/>
  <c r="E3" i="58"/>
  <c r="H12" i="48"/>
  <c r="H10" i="48"/>
  <c r="H8" i="48"/>
  <c r="H6" i="48"/>
  <c r="D16" i="48"/>
  <c r="D14" i="48"/>
  <c r="D12" i="48"/>
  <c r="D10" i="48"/>
  <c r="D8" i="48"/>
  <c r="D6" i="48"/>
  <c r="J5" i="56"/>
  <c r="H5" i="56"/>
  <c r="I10" i="55"/>
  <c r="I8" i="55"/>
  <c r="I6" i="55"/>
  <c r="I4" i="55"/>
  <c r="D3" i="53"/>
  <c r="C3" i="53"/>
  <c r="C3" i="47"/>
  <c r="C4" i="47"/>
  <c r="H11" i="46"/>
  <c r="H9" i="46"/>
  <c r="H7" i="46"/>
  <c r="C16" i="45"/>
  <c r="C14" i="45"/>
  <c r="C12" i="45"/>
  <c r="C10" i="45"/>
  <c r="J12" i="44"/>
  <c r="J10" i="44"/>
  <c r="J8" i="44"/>
  <c r="J6" i="44"/>
  <c r="J4" i="44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3" i="41"/>
  <c r="H5" i="39"/>
  <c r="H6" i="39"/>
  <c r="H7" i="39"/>
  <c r="H8" i="39"/>
  <c r="H9" i="39"/>
  <c r="H10" i="39"/>
  <c r="H11" i="39"/>
  <c r="H12" i="39"/>
  <c r="H4" i="39"/>
  <c r="G5" i="39"/>
  <c r="G6" i="39"/>
  <c r="G7" i="39"/>
  <c r="G8" i="39"/>
  <c r="G9" i="39"/>
  <c r="G10" i="39"/>
  <c r="G11" i="39"/>
  <c r="G12" i="39"/>
  <c r="G4" i="39"/>
  <c r="F5" i="39"/>
  <c r="F6" i="39"/>
  <c r="F7" i="39"/>
  <c r="F8" i="39"/>
  <c r="F9" i="39"/>
  <c r="F10" i="39"/>
  <c r="F11" i="39"/>
  <c r="F12" i="39"/>
  <c r="F4" i="39"/>
  <c r="C5" i="39"/>
  <c r="C6" i="39"/>
  <c r="C7" i="39"/>
  <c r="C8" i="39"/>
  <c r="C9" i="39"/>
  <c r="C10" i="39"/>
  <c r="C11" i="39"/>
  <c r="C12" i="39"/>
  <c r="C4" i="39"/>
  <c r="C8" i="38"/>
  <c r="C6" i="38"/>
  <c r="C4" i="38"/>
  <c r="C3" i="36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3" i="33"/>
  <c r="G5" i="32"/>
  <c r="G6" i="32"/>
  <c r="G7" i="32"/>
  <c r="G8" i="32"/>
  <c r="G9" i="32"/>
  <c r="G10" i="32"/>
  <c r="G11" i="32"/>
  <c r="G4" i="32"/>
  <c r="F5" i="32"/>
  <c r="F6" i="32"/>
  <c r="F7" i="32"/>
  <c r="F8" i="32"/>
  <c r="F9" i="32"/>
  <c r="F10" i="32"/>
  <c r="F11" i="32"/>
  <c r="F4" i="32"/>
  <c r="E5" i="32"/>
  <c r="E6" i="32"/>
  <c r="E7" i="32"/>
  <c r="E8" i="32"/>
  <c r="E9" i="32"/>
  <c r="E10" i="32"/>
  <c r="E11" i="32"/>
  <c r="E4" i="32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3" i="30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3" i="25"/>
  <c r="C18" i="28"/>
  <c r="C19" i="28"/>
  <c r="C20" i="28"/>
  <c r="C21" i="28"/>
  <c r="C22" i="28"/>
  <c r="C23" i="28"/>
  <c r="C24" i="28"/>
  <c r="C17" i="28"/>
  <c r="D5" i="28"/>
  <c r="D6" i="28"/>
  <c r="D7" i="28"/>
  <c r="D8" i="28"/>
  <c r="D9" i="28"/>
  <c r="D10" i="28"/>
  <c r="D11" i="28"/>
  <c r="D12" i="28"/>
  <c r="D13" i="28"/>
  <c r="D4" i="28"/>
  <c r="C5" i="28"/>
  <c r="C6" i="28"/>
  <c r="C7" i="28"/>
  <c r="C8" i="28"/>
  <c r="C9" i="28"/>
  <c r="C10" i="28"/>
  <c r="C11" i="28"/>
  <c r="C12" i="28"/>
  <c r="C13" i="28"/>
  <c r="C4" i="28"/>
  <c r="D8" i="26"/>
  <c r="D10" i="26"/>
  <c r="D12" i="26"/>
  <c r="D4" i="60"/>
  <c r="D5" i="60" s="1"/>
  <c r="D6" i="60" s="1"/>
  <c r="D7" i="60" s="1"/>
  <c r="D8" i="6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Docente</author>
  </authors>
  <commentList>
    <comment ref="D6" authorId="0" shapeId="0" xr:uid="{8F99D3D8-EAB4-4E90-B332-CF61471B549C}">
      <text>
        <r>
          <rPr>
            <b/>
            <sz val="9"/>
            <color indexed="81"/>
            <rFont val="Segoe UI"/>
            <family val="2"/>
          </rPr>
          <t>Valor Procurado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Docente</author>
  </authors>
  <commentList>
    <comment ref="C2" authorId="0" shapeId="0" xr:uid="{66BDF389-24B1-4896-BEA2-0516875DBD49}">
      <text>
        <r>
          <rPr>
            <b/>
            <sz val="9"/>
            <color indexed="81"/>
            <rFont val="Segoe UI"/>
            <family val="2"/>
          </rPr>
          <t>Valor Procurado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Docente</author>
  </authors>
  <commentList>
    <comment ref="C2" authorId="0" shapeId="0" xr:uid="{7E2321B7-7E77-4A6B-868E-4DE305D7903A}">
      <text>
        <r>
          <rPr>
            <b/>
            <sz val="9"/>
            <color indexed="81"/>
            <rFont val="Segoe UI"/>
            <family val="2"/>
          </rPr>
          <t>Valor Procurado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Docente</author>
  </authors>
  <commentList>
    <comment ref="D4" authorId="0" shapeId="0" xr:uid="{826D1529-FFBC-43B0-BF61-5C97BB6F5124}">
      <text>
        <r>
          <rPr>
            <b/>
            <sz val="9"/>
            <color indexed="81"/>
            <rFont val="Segoe UI"/>
            <family val="2"/>
          </rPr>
          <t>Valor Procurado</t>
        </r>
      </text>
    </comment>
  </commentList>
</comments>
</file>

<file path=xl/sharedStrings.xml><?xml version="1.0" encoding="utf-8"?>
<sst xmlns="http://schemas.openxmlformats.org/spreadsheetml/2006/main" count="773" uniqueCount="541">
  <si>
    <t>Quality</t>
  </si>
  <si>
    <t>Reference</t>
  </si>
  <si>
    <t>Option QP</t>
  </si>
  <si>
    <t>Option Plus</t>
  </si>
  <si>
    <t>Excel</t>
  </si>
  <si>
    <t>Hardware</t>
  </si>
  <si>
    <t>Word</t>
  </si>
  <si>
    <t>Power Point</t>
  </si>
  <si>
    <t>Access</t>
  </si>
  <si>
    <t>Project</t>
  </si>
  <si>
    <t>Photoshop</t>
  </si>
  <si>
    <t>Corel Draw</t>
  </si>
  <si>
    <t>Flash</t>
  </si>
  <si>
    <t>Basic</t>
  </si>
  <si>
    <t>Advanced</t>
  </si>
  <si>
    <t>Intermediate</t>
  </si>
  <si>
    <t>Tabela de Referência</t>
  </si>
  <si>
    <t>Plano</t>
  </si>
  <si>
    <t>PLANO</t>
  </si>
  <si>
    <t>CUSTO INDIVIDUAL</t>
  </si>
  <si>
    <t>TOTAL GERAL</t>
  </si>
  <si>
    <t>Produto</t>
  </si>
  <si>
    <t>Preço</t>
  </si>
  <si>
    <t>Distribuidor</t>
  </si>
  <si>
    <t>Chamex Print &amp; Copy</t>
  </si>
  <si>
    <t>D-011</t>
  </si>
  <si>
    <t xml:space="preserve">São Paulo </t>
  </si>
  <si>
    <t>Chamex Toner Líquido</t>
  </si>
  <si>
    <t>D-013</t>
  </si>
  <si>
    <t>Brasília</t>
  </si>
  <si>
    <t>Chamex Laser</t>
  </si>
  <si>
    <t>D-015</t>
  </si>
  <si>
    <t>Campo Grande</t>
  </si>
  <si>
    <t>Chamex premium</t>
  </si>
  <si>
    <t>D-017</t>
  </si>
  <si>
    <t>Curitiba</t>
  </si>
  <si>
    <t>Chamex Colors</t>
  </si>
  <si>
    <t>Porto Alegre</t>
  </si>
  <si>
    <t>Chamequinho</t>
  </si>
  <si>
    <t>Belo Horizonte</t>
  </si>
  <si>
    <t>Chambril Premiere</t>
  </si>
  <si>
    <t xml:space="preserve">Recife </t>
  </si>
  <si>
    <t>Chambril Book</t>
  </si>
  <si>
    <t>Rio de Janeiro</t>
  </si>
  <si>
    <t>Chambril Form</t>
  </si>
  <si>
    <t>Chambril Laser Print</t>
  </si>
  <si>
    <t>Nome do Treinamento</t>
  </si>
  <si>
    <t>Carga Horária</t>
  </si>
  <si>
    <t>Nível</t>
  </si>
  <si>
    <t>Básico</t>
  </si>
  <si>
    <t>Intermediário</t>
  </si>
  <si>
    <t>Avançado</t>
  </si>
  <si>
    <t>Motorista</t>
  </si>
  <si>
    <t>KM Inicial</t>
  </si>
  <si>
    <t>KM Final</t>
  </si>
  <si>
    <t>Total de KM</t>
  </si>
  <si>
    <t>Valor por KM</t>
  </si>
  <si>
    <t>Total de Reembolso</t>
  </si>
  <si>
    <t>Felipe Massa</t>
  </si>
  <si>
    <t>Louis Hamilton</t>
  </si>
  <si>
    <t>Jason Button</t>
  </si>
  <si>
    <t>Fernando Alonso</t>
  </si>
  <si>
    <t>Sebastian Vettel</t>
  </si>
  <si>
    <t>Kimi Haikkonen</t>
  </si>
  <si>
    <t>Michael Schumacher</t>
  </si>
  <si>
    <t>Mark Webber</t>
  </si>
  <si>
    <t>Tabela de Reembolsos</t>
  </si>
  <si>
    <t>IMPACTO</t>
  </si>
  <si>
    <t>TEMPO DE RESOLUÇÃO</t>
  </si>
  <si>
    <t>PRIORIDADE</t>
  </si>
  <si>
    <t>STATUS DO NÍVEL DE SERVIÇO</t>
  </si>
  <si>
    <t>Baixo</t>
  </si>
  <si>
    <t>Médio</t>
  </si>
  <si>
    <t>Alto</t>
  </si>
  <si>
    <t>Critical</t>
  </si>
  <si>
    <t>Nível de Serviço OK</t>
  </si>
  <si>
    <t>1 Nível de Serviço Quebrado</t>
  </si>
  <si>
    <t>Todos Níveis de Serviço Quebrados</t>
  </si>
  <si>
    <t>Código:</t>
  </si>
  <si>
    <t>Descrição:</t>
  </si>
  <si>
    <t>Código</t>
  </si>
  <si>
    <t>Descrição</t>
  </si>
  <si>
    <t>Cadeira de vime</t>
  </si>
  <si>
    <t>Janela de madeira</t>
  </si>
  <si>
    <t>Porta sanfonada</t>
  </si>
  <si>
    <t>Porta balcão</t>
  </si>
  <si>
    <t>Batente</t>
  </si>
  <si>
    <t>Jogo de fechaduras</t>
  </si>
  <si>
    <t>Torneira de jardim</t>
  </si>
  <si>
    <t>mangueira 20m</t>
  </si>
  <si>
    <t>Nome</t>
  </si>
  <si>
    <t>Data Nasc.</t>
  </si>
  <si>
    <t>CPF</t>
  </si>
  <si>
    <t>Salário</t>
  </si>
  <si>
    <t>Pedro Silveira</t>
  </si>
  <si>
    <t>Jonas de Sá</t>
  </si>
  <si>
    <t>Lucas Fiori</t>
  </si>
  <si>
    <t>Marta Silva</t>
  </si>
  <si>
    <t>James Mitre</t>
  </si>
  <si>
    <t>Luane Pisle</t>
  </si>
  <si>
    <t>Gisele Costa</t>
  </si>
  <si>
    <t>Nome Fita</t>
  </si>
  <si>
    <t>Quant. Alugada</t>
  </si>
  <si>
    <t xml:space="preserve">Valor Unitário </t>
  </si>
  <si>
    <t>Sub Total</t>
  </si>
  <si>
    <t>Saldo Estoque</t>
  </si>
  <si>
    <t>Valor Unitário</t>
  </si>
  <si>
    <t>Enduro</t>
  </si>
  <si>
    <t>River Raider</t>
  </si>
  <si>
    <t>Doom 2</t>
  </si>
  <si>
    <t>Fifa Soccer</t>
  </si>
  <si>
    <t>Pit Fall</t>
  </si>
  <si>
    <t>A Rocha</t>
  </si>
  <si>
    <t>Vel. Maxima</t>
  </si>
  <si>
    <t>Vel. Maxima 2</t>
  </si>
  <si>
    <t>Matrix</t>
  </si>
  <si>
    <t>Alunos</t>
  </si>
  <si>
    <t>Nota de Comportamento</t>
  </si>
  <si>
    <t>Situação do Aluno</t>
  </si>
  <si>
    <t>Tatiane</t>
  </si>
  <si>
    <t>Péssimo</t>
  </si>
  <si>
    <t>Izabel</t>
  </si>
  <si>
    <t>Muito Ruim</t>
  </si>
  <si>
    <t>Luís</t>
  </si>
  <si>
    <t>Ruim</t>
  </si>
  <si>
    <t>Rodrigo</t>
  </si>
  <si>
    <t>Regular</t>
  </si>
  <si>
    <t>Felipe</t>
  </si>
  <si>
    <t>Bom</t>
  </si>
  <si>
    <t>Fernanda</t>
  </si>
  <si>
    <t>Muito Bom</t>
  </si>
  <si>
    <t>Camila</t>
  </si>
  <si>
    <t>Ótimo</t>
  </si>
  <si>
    <t>Heloísa</t>
  </si>
  <si>
    <t>Excelente</t>
  </si>
  <si>
    <t>João</t>
  </si>
  <si>
    <t>Fabiana</t>
  </si>
  <si>
    <t>Lucas</t>
  </si>
  <si>
    <t>Renata</t>
  </si>
  <si>
    <t>Rafael</t>
  </si>
  <si>
    <t>Lilian</t>
  </si>
  <si>
    <t>Paulo</t>
  </si>
  <si>
    <t>Patricia</t>
  </si>
  <si>
    <t>Kesia</t>
  </si>
  <si>
    <t>PROCH</t>
  </si>
  <si>
    <t>PROCV</t>
  </si>
  <si>
    <t>NOME</t>
  </si>
  <si>
    <t>Eliane P Silva</t>
  </si>
  <si>
    <t>Vendas</t>
  </si>
  <si>
    <t>Helena Strumiello</t>
  </si>
  <si>
    <t>Pessoal</t>
  </si>
  <si>
    <t>Arnaldo Grandão</t>
  </si>
  <si>
    <t>Idely Joana D'Arc</t>
  </si>
  <si>
    <t>Elvira Strumello</t>
  </si>
  <si>
    <t>José H. Romeu</t>
  </si>
  <si>
    <t>Humberto Doisberto</t>
  </si>
  <si>
    <t>CPD</t>
  </si>
  <si>
    <t>Paulo César Júnior</t>
  </si>
  <si>
    <t>Luis Claudio Lehrer</t>
  </si>
  <si>
    <t>Luiz Claudio</t>
  </si>
  <si>
    <t>Estoque</t>
  </si>
  <si>
    <t>Walter Júnior Filho</t>
  </si>
  <si>
    <t>Data Adm</t>
  </si>
  <si>
    <t>Setor</t>
  </si>
  <si>
    <t>Origem</t>
  </si>
  <si>
    <t>Camisa</t>
  </si>
  <si>
    <t>Itália</t>
  </si>
  <si>
    <t>Computador</t>
  </si>
  <si>
    <t>China</t>
  </si>
  <si>
    <t>Caneta</t>
  </si>
  <si>
    <t>Perfume</t>
  </si>
  <si>
    <t>França</t>
  </si>
  <si>
    <t>DVD</t>
  </si>
  <si>
    <t>Japão</t>
  </si>
  <si>
    <t>Televisor</t>
  </si>
  <si>
    <t>Brasil</t>
  </si>
  <si>
    <t>MS-Office</t>
  </si>
  <si>
    <t>Sapato</t>
  </si>
  <si>
    <t>Piano</t>
  </si>
  <si>
    <t>Alemanha</t>
  </si>
  <si>
    <t>TABELA 1</t>
  </si>
  <si>
    <t>TABELA 2</t>
  </si>
  <si>
    <t>Vassoura</t>
  </si>
  <si>
    <t>Digitar o código do produto</t>
  </si>
  <si>
    <t>Cód.</t>
  </si>
  <si>
    <t>Módulo</t>
  </si>
  <si>
    <t>Treinamento</t>
  </si>
  <si>
    <t>Custo Individual</t>
  </si>
  <si>
    <t>Preço Unitário</t>
  </si>
  <si>
    <t xml:space="preserve">Preço Unitário </t>
  </si>
  <si>
    <t>Treinamento:</t>
  </si>
  <si>
    <t>Módulo:</t>
  </si>
  <si>
    <t>Preço:</t>
  </si>
  <si>
    <t>Quant. Estoque</t>
  </si>
  <si>
    <t>CÓDIGO</t>
  </si>
  <si>
    <t>Cód. Fita</t>
  </si>
  <si>
    <t>A</t>
  </si>
  <si>
    <t>Grupo Sanguíneo</t>
  </si>
  <si>
    <t>Pode doar para:</t>
  </si>
  <si>
    <t>Pode receber de:</t>
  </si>
  <si>
    <t>A e AB</t>
  </si>
  <si>
    <t>A e O</t>
  </si>
  <si>
    <t>B</t>
  </si>
  <si>
    <t>B e AB</t>
  </si>
  <si>
    <t>B e O</t>
  </si>
  <si>
    <t>AB</t>
  </si>
  <si>
    <t>A, B, AB, O</t>
  </si>
  <si>
    <t>O</t>
  </si>
  <si>
    <t>O, A, B, AB</t>
  </si>
  <si>
    <t>Código do Treinamento</t>
  </si>
  <si>
    <t>TABELA AUXILIAR 1</t>
  </si>
  <si>
    <t>TABELA AUXILIAR 2</t>
  </si>
  <si>
    <t>Ficha de Cadastro do Cliente</t>
  </si>
  <si>
    <t>Nome:</t>
  </si>
  <si>
    <t>Fantasia:</t>
  </si>
  <si>
    <t xml:space="preserve">CNPJ: </t>
  </si>
  <si>
    <t>Endereço:</t>
  </si>
  <si>
    <t>Bairro:</t>
  </si>
  <si>
    <t>Cidade:</t>
  </si>
  <si>
    <t xml:space="preserve">Estado: </t>
  </si>
  <si>
    <t>Telefone:</t>
  </si>
  <si>
    <t>FANTASIA</t>
  </si>
  <si>
    <t>BAIRRO</t>
  </si>
  <si>
    <t>CIDADE</t>
  </si>
  <si>
    <t>ESTADO</t>
  </si>
  <si>
    <t>CEP</t>
  </si>
  <si>
    <t>CNPJ</t>
  </si>
  <si>
    <t>TELEFONE</t>
  </si>
  <si>
    <t>AFTER EIGHT INDUSTRIA TEXTIL LTDA</t>
  </si>
  <si>
    <t>AFTER</t>
  </si>
  <si>
    <t>RUA  BRESSER, 682/684</t>
  </si>
  <si>
    <t>BRÁS</t>
  </si>
  <si>
    <t>SÃO PAULO</t>
  </si>
  <si>
    <t>SP</t>
  </si>
  <si>
    <t>03017-000</t>
  </si>
  <si>
    <t>54824198000157</t>
  </si>
  <si>
    <t>111.294.395.111</t>
  </si>
  <si>
    <t>011 26941859</t>
  </si>
  <si>
    <t>A.C.R</t>
  </si>
  <si>
    <t>GOPOÚVA</t>
  </si>
  <si>
    <t>CURITIBA</t>
  </si>
  <si>
    <t>PR</t>
  </si>
  <si>
    <t>81730-400</t>
  </si>
  <si>
    <t>84894229000107</t>
  </si>
  <si>
    <t>101.865.09-V</t>
  </si>
  <si>
    <t>041 27894060</t>
  </si>
  <si>
    <t>ADRIANA LOPES BRANDAO BUENO</t>
  </si>
  <si>
    <t>ADRIANA LOPES</t>
  </si>
  <si>
    <t>RUA BENJAMIN CONSTANT N.608-CAMPINAS</t>
  </si>
  <si>
    <t>VILA EDE</t>
  </si>
  <si>
    <t>GOIANIA</t>
  </si>
  <si>
    <t>GO</t>
  </si>
  <si>
    <t>74525-050</t>
  </si>
  <si>
    <t>24790743000170</t>
  </si>
  <si>
    <t>101.882.63-7</t>
  </si>
  <si>
    <t>062 20332453</t>
  </si>
  <si>
    <t>AMBASPER</t>
  </si>
  <si>
    <t>RUA JOAQUIM NABUCO N.261- RIO BRANCO</t>
  </si>
  <si>
    <t>JARDIM MOREIRA</t>
  </si>
  <si>
    <t>NOVO HAMBURGO</t>
  </si>
  <si>
    <t>RS</t>
  </si>
  <si>
    <t>93310-001</t>
  </si>
  <si>
    <t>00060128000221</t>
  </si>
  <si>
    <t>086.022.958-0</t>
  </si>
  <si>
    <t>051 55951136</t>
  </si>
  <si>
    <t>ALCIDES ALVES &amp; CIA LTDA</t>
  </si>
  <si>
    <t>ALCIDES</t>
  </si>
  <si>
    <t>RUA CAETANO COSTA JUNIOR N.360-CENTRO</t>
  </si>
  <si>
    <t>COCAIA</t>
  </si>
  <si>
    <t>LAGES</t>
  </si>
  <si>
    <t>SC</t>
  </si>
  <si>
    <t>88502-300</t>
  </si>
  <si>
    <t>84955038000884</t>
  </si>
  <si>
    <t>251.548.139</t>
  </si>
  <si>
    <t>049 21224033</t>
  </si>
  <si>
    <t>ANDIRAMIR TEXTIL LTDA</t>
  </si>
  <si>
    <t>ANDIRAMIR</t>
  </si>
  <si>
    <t>RUA  ITAPIRACABA N.76-BRÁS</t>
  </si>
  <si>
    <t>VILA GALVÃO</t>
  </si>
  <si>
    <t>03020-010</t>
  </si>
  <si>
    <t>46551842000132</t>
  </si>
  <si>
    <t>109.429.038.117</t>
  </si>
  <si>
    <t>011 69935447</t>
  </si>
  <si>
    <t>A.QUADRADO &amp; CIA LTDA</t>
  </si>
  <si>
    <t>A.QUADRADO</t>
  </si>
  <si>
    <t>CUMBICA</t>
  </si>
  <si>
    <t>PARANAVAI</t>
  </si>
  <si>
    <t>87700-023</t>
  </si>
  <si>
    <t>75573733000203</t>
  </si>
  <si>
    <t>730.008.991</t>
  </si>
  <si>
    <t>044 42524184</t>
  </si>
  <si>
    <t>RUA  JULIO CONCEICAO , N. 652 - BOM RETIRO</t>
  </si>
  <si>
    <t>JD. LEDA</t>
  </si>
  <si>
    <t>01127-000</t>
  </si>
  <si>
    <t>112.990.020.116</t>
  </si>
  <si>
    <t>011 22628892</t>
  </si>
  <si>
    <t>ALTEMIR SOUZA DE OLIVEIRA</t>
  </si>
  <si>
    <t>ALTEMIR</t>
  </si>
  <si>
    <t>RUA LA SALLE N.10-FUNDOS-BAIRRO MUNICIPAL</t>
  </si>
  <si>
    <t>JD.PARAVENTI</t>
  </si>
  <si>
    <t>MONTENEGRO</t>
  </si>
  <si>
    <t>078.004.440-1</t>
  </si>
  <si>
    <t>051 69322316</t>
  </si>
  <si>
    <t>A.L.WINTER &amp; CIA LTDA</t>
  </si>
  <si>
    <t>A.L.WINTER</t>
  </si>
  <si>
    <t>JAÇANA</t>
  </si>
  <si>
    <t>PORTO ALEGRE</t>
  </si>
  <si>
    <t>096.018.422-8</t>
  </si>
  <si>
    <t>051 37432400</t>
  </si>
  <si>
    <t>ARTES SCREEM</t>
  </si>
  <si>
    <t>RUA  LUIZ ANTÔNIO SILVEIRA N.707-BOA VISTA</t>
  </si>
  <si>
    <t>SANTANA</t>
  </si>
  <si>
    <t>51859445000162</t>
  </si>
  <si>
    <t>647.134.471</t>
  </si>
  <si>
    <t>017 29338509</t>
  </si>
  <si>
    <t>ALVACIR CUBAS RIBAS</t>
  </si>
  <si>
    <t>ALVACIR</t>
  </si>
  <si>
    <t>RUA  JOSÉ HAVER N.3.661-BOQUEIRAO</t>
  </si>
  <si>
    <t>CACHOEIRINHA‎</t>
  </si>
  <si>
    <t>PEREIRAS</t>
  </si>
  <si>
    <t>81500-014</t>
  </si>
  <si>
    <t>78759438000145</t>
  </si>
  <si>
    <t>101.614.94-C</t>
  </si>
  <si>
    <t>041 27890207</t>
  </si>
  <si>
    <t>ATTUALITA CONFECCOES LTDA-ME</t>
  </si>
  <si>
    <t>ATTUALITA</t>
  </si>
  <si>
    <t>RUA PINHEIRO MACHADO N.685-1.ANDAR-CENTRO</t>
  </si>
  <si>
    <t>CAMBUCI‎</t>
  </si>
  <si>
    <t>PERUÍBE</t>
  </si>
  <si>
    <t>91216606000114</t>
  </si>
  <si>
    <t>029.014.6445</t>
  </si>
  <si>
    <t>054 22625208</t>
  </si>
  <si>
    <t>ARAÚJO &amp; CASA NOVA</t>
  </si>
  <si>
    <t>ARAÚJO</t>
  </si>
  <si>
    <t>CAMPO BELO‎</t>
  </si>
  <si>
    <t>PIACATU</t>
  </si>
  <si>
    <t>MA</t>
  </si>
  <si>
    <t>75900-020</t>
  </si>
  <si>
    <t>07504158000170</t>
  </si>
  <si>
    <t>120.891.58.1</t>
  </si>
  <si>
    <t>011 69956447</t>
  </si>
  <si>
    <t>AGUIAR BATISTA LTDA</t>
  </si>
  <si>
    <t>AGUIAR</t>
  </si>
  <si>
    <t>CAMPO GRANDE</t>
  </si>
  <si>
    <t>PIEDADE</t>
  </si>
  <si>
    <t>65000-010</t>
  </si>
  <si>
    <t>12545315000101</t>
  </si>
  <si>
    <t>121.006.96-4</t>
  </si>
  <si>
    <t>0011 2321682</t>
  </si>
  <si>
    <t>AGUIA DOURADA COM.TEC.E CONF.LTDA</t>
  </si>
  <si>
    <t>AGUIA DOURADA</t>
  </si>
  <si>
    <t>RUA  MAJOR MARCELINO N.63</t>
  </si>
  <si>
    <t>CAMPO LIMPO‎</t>
  </si>
  <si>
    <t>PILAR DO SUL</t>
  </si>
  <si>
    <t>05020-000</t>
  </si>
  <si>
    <t>53664926000148</t>
  </si>
  <si>
    <t>111.120.857.113</t>
  </si>
  <si>
    <t>0011 2913765</t>
  </si>
  <si>
    <t>AGOSTINHO EMIDIO NUNES</t>
  </si>
  <si>
    <t>AGOSTINHO</t>
  </si>
  <si>
    <t>RUA  PROF. FRANCISCA RIBEIRO N.83-CENTRO</t>
  </si>
  <si>
    <t>CANGAÍBA‎</t>
  </si>
  <si>
    <t>PINDAMONHANGABA</t>
  </si>
  <si>
    <t>PI</t>
  </si>
  <si>
    <t>23511702000130</t>
  </si>
  <si>
    <t>194.098.591</t>
  </si>
  <si>
    <t>0011 2613915</t>
  </si>
  <si>
    <t>ABRAHAM JOVELEVITHS &amp; CIA LTDA</t>
  </si>
  <si>
    <t>ABRAHAM</t>
  </si>
  <si>
    <t>RUA  MAURICIO CARDOSO N.396</t>
  </si>
  <si>
    <t>CAPÃO REDONDO‎</t>
  </si>
  <si>
    <t>TACIBA</t>
  </si>
  <si>
    <t>89421473000176</t>
  </si>
  <si>
    <t>039.000.656.4</t>
  </si>
  <si>
    <t>0054 3212887</t>
  </si>
  <si>
    <t>A.M.PINTO-ME</t>
  </si>
  <si>
    <t>A.M.PINTO</t>
  </si>
  <si>
    <t>CARRÃO‎</t>
  </si>
  <si>
    <t>TAGUAÍ</t>
  </si>
  <si>
    <t>10995488000198</t>
  </si>
  <si>
    <t>194.051.292</t>
  </si>
  <si>
    <t>011 65232525</t>
  </si>
  <si>
    <t>ALMEIDA &amp; FLORIDO LTDA</t>
  </si>
  <si>
    <t>ALMEIDA</t>
  </si>
  <si>
    <t>CASA VERDE‎</t>
  </si>
  <si>
    <t>TAIAÇU</t>
  </si>
  <si>
    <t>ES</t>
  </si>
  <si>
    <t>31690514000140</t>
  </si>
  <si>
    <t>081.191.073</t>
  </si>
  <si>
    <t>0011 2293226</t>
  </si>
  <si>
    <t>17168063000235</t>
  </si>
  <si>
    <t>31312481000102</t>
  </si>
  <si>
    <t>Obs: Utilizar a tabela na guia Clientes.</t>
  </si>
  <si>
    <t>RG</t>
  </si>
  <si>
    <t>A.C.R COMERCI0 DE MALHAS E TECIDOS</t>
  </si>
  <si>
    <t>AMBASPER COMERCIO E REPRESENTACOES</t>
  </si>
  <si>
    <t>CONFECCOES MONUMENTO IND E COM</t>
  </si>
  <si>
    <t>65.582.488/0001</t>
  </si>
  <si>
    <t>GUARULHOS</t>
  </si>
  <si>
    <t xml:space="preserve">RG: </t>
  </si>
  <si>
    <t>ENDEREÇO</t>
  </si>
  <si>
    <t>Cargo Ref.</t>
  </si>
  <si>
    <t>PRODUTO</t>
  </si>
  <si>
    <t>PREÇO</t>
  </si>
  <si>
    <t>FORNECEDOR</t>
  </si>
  <si>
    <t>Arroz</t>
  </si>
  <si>
    <t>Arrozeira Castro</t>
  </si>
  <si>
    <t>Feijão</t>
  </si>
  <si>
    <t>Dilan Produtos Alimentícios</t>
  </si>
  <si>
    <t>Biscoito Salgado</t>
  </si>
  <si>
    <t>Carvalho Alimentos</t>
  </si>
  <si>
    <t>Bolacha Doce</t>
  </si>
  <si>
    <t>Bolachas Findle</t>
  </si>
  <si>
    <t>Carnes</t>
  </si>
  <si>
    <t>Frigorífico 966</t>
  </si>
  <si>
    <t>Farinha</t>
  </si>
  <si>
    <t>Higiene Pessoal</t>
  </si>
  <si>
    <t>Produtos Zelin</t>
  </si>
  <si>
    <t>Limpeza</t>
  </si>
  <si>
    <t>Cia 407</t>
  </si>
  <si>
    <t>Endereço</t>
  </si>
  <si>
    <t>Bairro</t>
  </si>
  <si>
    <t>Cidade</t>
  </si>
  <si>
    <t>Estado</t>
  </si>
  <si>
    <t>Ana</t>
  </si>
  <si>
    <t>CEP:</t>
  </si>
  <si>
    <t>D-012</t>
  </si>
  <si>
    <t>D-014</t>
  </si>
  <si>
    <t>D-016</t>
  </si>
  <si>
    <t>D-018</t>
  </si>
  <si>
    <t>NUM. DEPENDENTES</t>
  </si>
  <si>
    <t>05020-040</t>
  </si>
  <si>
    <t>06056-010</t>
  </si>
  <si>
    <t>03020-045</t>
  </si>
  <si>
    <t>05859-010</t>
  </si>
  <si>
    <t>95780-000</t>
  </si>
  <si>
    <t>90220-006</t>
  </si>
  <si>
    <t>15025-020</t>
  </si>
  <si>
    <t>95020-170</t>
  </si>
  <si>
    <t>ARTES SCREEM INDUSTRIA</t>
  </si>
  <si>
    <t>Rodovia Anhanguera, km 180</t>
  </si>
  <si>
    <t>Centro</t>
  </si>
  <si>
    <t>Leme</t>
  </si>
  <si>
    <t>Eduardo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</si>
  <si>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</si>
  <si>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</si>
  <si>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</si>
  <si>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</si>
  <si>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</si>
  <si>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</si>
  <si>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</si>
  <si>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Av. Orozimbo Maia, 987</t>
  </si>
  <si>
    <t>Jd. Nova Campinas</t>
  </si>
  <si>
    <t>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</si>
  <si>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</si>
  <si>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</si>
  <si>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</si>
  <si>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</si>
  <si>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</si>
  <si>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</si>
  <si>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</si>
  <si>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</si>
  <si>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</si>
  <si>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</si>
  <si>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</si>
  <si>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</si>
  <si>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</si>
  <si>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</si>
  <si>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</si>
  <si>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</si>
  <si>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</si>
  <si>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</si>
  <si>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</si>
  <si>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Maria</t>
  </si>
  <si>
    <t>Av. Ipiranga, 568</t>
  </si>
  <si>
    <t>Ibirapuera</t>
  </si>
  <si>
    <t>Manaus</t>
  </si>
  <si>
    <t>AM</t>
  </si>
  <si>
    <t>Mesa retangular 5x2</t>
  </si>
  <si>
    <t>Visio</t>
  </si>
  <si>
    <t>Outlook</t>
  </si>
  <si>
    <t>WR-001</t>
  </si>
  <si>
    <t>EX-002</t>
  </si>
  <si>
    <t>VI-003</t>
  </si>
  <si>
    <t>OU-004</t>
  </si>
  <si>
    <t>PR-005</t>
  </si>
  <si>
    <t>PO-006</t>
  </si>
  <si>
    <t>Tabela Auxiliar</t>
  </si>
  <si>
    <r>
      <t>TOTAL GERAL =</t>
    </r>
    <r>
      <rPr>
        <b/>
        <sz val="10"/>
        <color rgb="FF002060"/>
        <rFont val="Calibri"/>
        <family val="2"/>
      </rPr>
      <t xml:space="preserve"> Nº DEPENDENTES X CUSTO INDIVIDUAL</t>
    </r>
  </si>
  <si>
    <t>AV. GETULIO VARGAS N. 929</t>
  </si>
  <si>
    <t>AV. FARRAPOS N.2.675-SÃO GERALDO</t>
  </si>
  <si>
    <t>RUA A  N.280- JARDIM ESPERANCA</t>
  </si>
  <si>
    <t>RUA GETULIO VARGAS N.280-GLORIA</t>
  </si>
  <si>
    <t>RUA JANSEN MULLER N.126-CENTRO</t>
  </si>
  <si>
    <t>RUA GETULIO VARGAS N.1.255-CENTRO</t>
  </si>
  <si>
    <t>RUA JOSÉ HAVER N.1.499-BOQUEIRÃO</t>
  </si>
  <si>
    <t>Bolívia</t>
  </si>
  <si>
    <t>Alunos de Excel</t>
  </si>
  <si>
    <t>Matrícula</t>
  </si>
  <si>
    <t>Curso</t>
  </si>
  <si>
    <t>Lineu Francisco</t>
  </si>
  <si>
    <t>Hotelaria</t>
  </si>
  <si>
    <t>Silvio Kuka</t>
  </si>
  <si>
    <t>Profissionalizante</t>
  </si>
  <si>
    <t>Evandro Luís</t>
  </si>
  <si>
    <t>Visual Basic</t>
  </si>
  <si>
    <t>Fábio Barros</t>
  </si>
  <si>
    <t>Kids</t>
  </si>
  <si>
    <t>Wagner Mota</t>
  </si>
  <si>
    <t>Inglês</t>
  </si>
  <si>
    <t>Afonso Menezes</t>
  </si>
  <si>
    <t>Edvaldo Pontes</t>
  </si>
  <si>
    <t>Paulo Mariano</t>
  </si>
  <si>
    <t>João Carlos Santos</t>
  </si>
  <si>
    <t>Luís Carlos</t>
  </si>
  <si>
    <t>Yuri Pereira</t>
  </si>
  <si>
    <t>Carlos Peres</t>
  </si>
  <si>
    <t>Patrícia Medeiros</t>
  </si>
  <si>
    <t>Donizete Oliveira</t>
  </si>
  <si>
    <t>Máximo Batista</t>
  </si>
  <si>
    <t>Adimir Rosa</t>
  </si>
  <si>
    <t>Ana Paula Silva</t>
  </si>
  <si>
    <t>Fernando Moreira</t>
  </si>
  <si>
    <t>Orlando Moraes</t>
  </si>
  <si>
    <t>Arnaldo Ferreira</t>
  </si>
  <si>
    <t>MONUMENTO</t>
  </si>
  <si>
    <t>Filial</t>
  </si>
  <si>
    <t>Código do Curso</t>
  </si>
  <si>
    <t>Nome do Curso</t>
  </si>
  <si>
    <t>Valor da Mensalidade</t>
  </si>
  <si>
    <t>Vila Mariana</t>
  </si>
  <si>
    <t>Aclimação</t>
  </si>
  <si>
    <t>Itaim Bibi</t>
  </si>
  <si>
    <t>Mensalidade</t>
  </si>
  <si>
    <t>Internet</t>
  </si>
  <si>
    <t>Word Básico</t>
  </si>
  <si>
    <t>Word Avançado</t>
  </si>
  <si>
    <t>Excel Básico</t>
  </si>
  <si>
    <t>Excel Avançado</t>
  </si>
  <si>
    <t>PowerPoint Básico</t>
  </si>
  <si>
    <t>Obs.: Utilizar a tabela na guia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</si>
</sst>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_(&quot;R$ &quot;* #,##0.00_);_(&quot;R$ &quot;* \(#,##0.00\);_(&quot;R$ &quot;* &quot;-&quot;??_);_(@_)"/>
    <numFmt numFmtId="167" formatCode="[hh]:mm:ss"/>
    <numFmt numFmtId="168" formatCode="000\.000\.000\-00"/>
    <numFmt numFmtId="169" formatCode="&quot;&quot;00&quot;.&quot;000&quot;.&quot;000&quot;/&quot;0000\-00"/>
    <numFmt numFmtId="170" formatCode="&quot;R$&quot;\ #,##0.00"/>
    <numFmt numFmtId="171" formatCode="00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rgb="FF002060"/>
      <name val="Calibri"/>
      <family val="2"/>
    </font>
    <font>
      <b/>
      <sz val="9"/>
      <color indexed="8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FF99"/>
        <bgColor theme="4"/>
      </patternFill>
    </fill>
    <fill>
      <patternFill patternType="solid">
        <fgColor rgb="FFFFFFCC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13" fillId="0" borderId="0"/>
    <xf numFmtId="43" fontId="13" fillId="0" borderId="0" applyFon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9" fillId="18" borderId="3" applyNumberFormat="0" applyAlignment="0" applyProtection="0"/>
    <xf numFmtId="0" fontId="20" fillId="19" borderId="4" applyNumberFormat="0" applyAlignment="0" applyProtection="0"/>
  </cellStyleXfs>
  <cellXfs count="230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2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44" fontId="22" fillId="3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4" fontId="22" fillId="0" borderId="1" xfId="0" applyNumberFormat="1" applyFont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center" vertical="center" wrapText="1"/>
    </xf>
    <xf numFmtId="0" fontId="12" fillId="25" borderId="1" xfId="0" applyFont="1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 vertical="center" wrapText="1"/>
    </xf>
    <xf numFmtId="0" fontId="11" fillId="22" borderId="1" xfId="0" applyNumberFormat="1" applyFont="1" applyFill="1" applyBorder="1" applyAlignment="1">
      <alignment horizontal="center" vertical="center"/>
    </xf>
    <xf numFmtId="167" fontId="11" fillId="23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7" fontId="12" fillId="23" borderId="1" xfId="0" applyNumberFormat="1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44" fontId="8" fillId="0" borderId="1" xfId="8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44" fontId="8" fillId="27" borderId="1" xfId="8" applyFont="1" applyFill="1" applyBorder="1" applyAlignment="1">
      <alignment horizontal="center" vertical="center"/>
    </xf>
    <xf numFmtId="165" fontId="8" fillId="27" borderId="1" xfId="0" applyNumberFormat="1" applyFont="1" applyFill="1" applyBorder="1" applyAlignment="1">
      <alignment horizontal="center" vertical="center"/>
    </xf>
    <xf numFmtId="0" fontId="8" fillId="27" borderId="1" xfId="0" applyNumberFormat="1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1" xfId="0" applyFont="1" applyBorder="1" applyAlignment="1">
      <alignment horizontal="center" vertical="center"/>
    </xf>
    <xf numFmtId="166" fontId="8" fillId="0" borderId="1" xfId="4" applyFont="1" applyBorder="1" applyAlignment="1">
      <alignment horizontal="center" vertical="center"/>
    </xf>
    <xf numFmtId="0" fontId="8" fillId="0" borderId="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5" applyFont="1"/>
    <xf numFmtId="0" fontId="8" fillId="7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/>
    <xf numFmtId="9" fontId="8" fillId="0" borderId="0" xfId="9" applyFont="1"/>
    <xf numFmtId="165" fontId="8" fillId="0" borderId="0" xfId="0" applyNumberFormat="1" applyFont="1"/>
    <xf numFmtId="0" fontId="24" fillId="0" borderId="0" xfId="0" applyFont="1" applyBorder="1"/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1" fontId="8" fillId="0" borderId="0" xfId="0" applyNumberFormat="1" applyFont="1"/>
    <xf numFmtId="1" fontId="8" fillId="0" borderId="0" xfId="0" applyNumberFormat="1" applyFont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" fontId="8" fillId="17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2" borderId="0" xfId="0" applyFont="1" applyFill="1" applyBorder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2" fillId="0" borderId="0" xfId="0" applyFont="1"/>
    <xf numFmtId="3" fontId="11" fillId="0" borderId="1" xfId="0" applyNumberFormat="1" applyFont="1" applyBorder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left" vertical="center" indent="1"/>
    </xf>
    <xf numFmtId="0" fontId="4" fillId="0" borderId="0" xfId="0" applyFont="1"/>
    <xf numFmtId="0" fontId="17" fillId="0" borderId="0" xfId="5" applyFont="1" applyAlignment="1">
      <alignment horizontal="center" vertical="center"/>
    </xf>
    <xf numFmtId="0" fontId="17" fillId="0" borderId="0" xfId="5" applyFont="1"/>
    <xf numFmtId="0" fontId="4" fillId="0" borderId="0" xfId="5" applyFont="1"/>
    <xf numFmtId="0" fontId="22" fillId="0" borderId="0" xfId="6" applyFont="1"/>
    <xf numFmtId="0" fontId="22" fillId="0" borderId="0" xfId="6" applyFont="1" applyAlignment="1">
      <alignment horizontal="center" vertical="center"/>
    </xf>
    <xf numFmtId="0" fontId="22" fillId="0" borderId="0" xfId="6" applyFont="1" applyFill="1" applyBorder="1"/>
    <xf numFmtId="0" fontId="9" fillId="25" borderId="1" xfId="0" applyFont="1" applyFill="1" applyBorder="1" applyAlignment="1">
      <alignment horizontal="center" vertical="center"/>
    </xf>
    <xf numFmtId="0" fontId="27" fillId="6" borderId="1" xfId="6" applyFont="1" applyFill="1" applyBorder="1" applyAlignment="1">
      <alignment horizontal="center" vertical="center"/>
    </xf>
    <xf numFmtId="0" fontId="27" fillId="9" borderId="1" xfId="6" applyFont="1" applyFill="1" applyBorder="1" applyAlignment="1">
      <alignment horizontal="center" vertical="center"/>
    </xf>
    <xf numFmtId="0" fontId="27" fillId="25" borderId="1" xfId="6" applyFont="1" applyFill="1" applyBorder="1" applyAlignment="1">
      <alignment horizontal="center" vertical="center"/>
    </xf>
    <xf numFmtId="0" fontId="22" fillId="7" borderId="1" xfId="6" applyFont="1" applyFill="1" applyBorder="1" applyAlignment="1">
      <alignment horizontal="center" vertical="center"/>
    </xf>
    <xf numFmtId="14" fontId="22" fillId="7" borderId="1" xfId="6" applyNumberFormat="1" applyFont="1" applyFill="1" applyBorder="1" applyAlignment="1">
      <alignment horizontal="center" vertical="center"/>
    </xf>
    <xf numFmtId="168" fontId="22" fillId="7" borderId="1" xfId="6" applyNumberFormat="1" applyFont="1" applyFill="1" applyBorder="1" applyAlignment="1">
      <alignment horizontal="center" vertical="center"/>
    </xf>
    <xf numFmtId="44" fontId="8" fillId="7" borderId="1" xfId="12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4" borderId="1" xfId="5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0" fontId="14" fillId="11" borderId="1" xfId="5" applyFont="1" applyFill="1" applyBorder="1" applyAlignment="1">
      <alignment horizontal="left" vertical="center" indent="2"/>
    </xf>
    <xf numFmtId="0" fontId="9" fillId="11" borderId="1" xfId="5" applyFont="1" applyFill="1" applyBorder="1" applyAlignment="1">
      <alignment horizontal="center" vertical="center"/>
    </xf>
    <xf numFmtId="0" fontId="14" fillId="14" borderId="1" xfId="5" applyFont="1" applyFill="1" applyBorder="1" applyAlignment="1">
      <alignment horizontal="left" vertical="center" indent="2"/>
    </xf>
    <xf numFmtId="0" fontId="14" fillId="8" borderId="1" xfId="5" applyFont="1" applyFill="1" applyBorder="1" applyAlignment="1">
      <alignment horizontal="left" vertical="center" indent="2"/>
    </xf>
    <xf numFmtId="0" fontId="8" fillId="11" borderId="1" xfId="5" applyFont="1" applyFill="1" applyBorder="1" applyAlignment="1">
      <alignment horizontal="center" vertical="center" wrapText="1"/>
    </xf>
    <xf numFmtId="0" fontId="8" fillId="27" borderId="1" xfId="5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6" fillId="28" borderId="1" xfId="0" applyFont="1" applyFill="1" applyBorder="1" applyAlignment="1">
      <alignment horizontal="center" vertical="center" wrapText="1"/>
    </xf>
    <xf numFmtId="0" fontId="9" fillId="28" borderId="1" xfId="0" applyFont="1" applyFill="1" applyBorder="1" applyAlignment="1">
      <alignment horizontal="left" vertical="center" wrapText="1" indent="1"/>
    </xf>
    <xf numFmtId="0" fontId="9" fillId="21" borderId="1" xfId="0" applyFont="1" applyFill="1" applyBorder="1" applyAlignment="1">
      <alignment horizontal="center" vertical="center"/>
    </xf>
    <xf numFmtId="0" fontId="21" fillId="10" borderId="1" xfId="28" applyFont="1" applyFill="1" applyBorder="1" applyAlignment="1">
      <alignment horizontal="center" vertical="center"/>
    </xf>
    <xf numFmtId="44" fontId="8" fillId="0" borderId="1" xfId="8" applyFont="1" applyBorder="1" applyAlignment="1">
      <alignment horizontal="center" vertical="center"/>
    </xf>
    <xf numFmtId="0" fontId="22" fillId="0" borderId="1" xfId="6" applyFont="1" applyBorder="1" applyAlignment="1">
      <alignment horizontal="center" vertical="center"/>
    </xf>
    <xf numFmtId="0" fontId="27" fillId="10" borderId="1" xfId="6" applyNumberFormat="1" applyFont="1" applyFill="1" applyBorder="1" applyAlignment="1">
      <alignment horizontal="center" vertical="center"/>
    </xf>
    <xf numFmtId="0" fontId="27" fillId="28" borderId="1" xfId="6" applyFont="1" applyFill="1" applyBorder="1" applyAlignment="1">
      <alignment horizontal="center" vertical="center"/>
    </xf>
    <xf numFmtId="0" fontId="20" fillId="28" borderId="1" xfId="29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 wrapText="1"/>
    </xf>
    <xf numFmtId="44" fontId="9" fillId="29" borderId="1" xfId="0" applyNumberFormat="1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23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3" applyNumberFormat="1" applyFont="1" applyBorder="1" applyAlignment="1">
      <alignment horizontal="center" vertical="center" wrapText="1"/>
    </xf>
    <xf numFmtId="166" fontId="8" fillId="0" borderId="1" xfId="4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2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44" fontId="11" fillId="27" borderId="1" xfId="8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/>
    </xf>
    <xf numFmtId="44" fontId="8" fillId="27" borderId="1" xfId="0" applyNumberFormat="1" applyFont="1" applyFill="1" applyBorder="1" applyAlignment="1">
      <alignment horizontal="center" vertical="center"/>
    </xf>
    <xf numFmtId="3" fontId="11" fillId="27" borderId="1" xfId="0" applyNumberFormat="1" applyFont="1" applyFill="1" applyBorder="1" applyAlignment="1">
      <alignment horizontal="center" vertical="center"/>
    </xf>
    <xf numFmtId="44" fontId="11" fillId="27" borderId="1" xfId="4" applyNumberFormat="1" applyFont="1" applyFill="1" applyBorder="1" applyAlignment="1">
      <alignment horizontal="center" vertical="center"/>
    </xf>
    <xf numFmtId="0" fontId="11" fillId="27" borderId="1" xfId="0" applyNumberFormat="1" applyFont="1" applyFill="1" applyBorder="1" applyAlignment="1">
      <alignment horizontal="center" vertical="center"/>
    </xf>
    <xf numFmtId="0" fontId="8" fillId="27" borderId="1" xfId="6" applyFont="1" applyFill="1" applyBorder="1" applyAlignment="1">
      <alignment horizontal="center" vertical="center"/>
    </xf>
    <xf numFmtId="14" fontId="22" fillId="27" borderId="1" xfId="6" applyNumberFormat="1" applyFont="1" applyFill="1" applyBorder="1" applyAlignment="1">
      <alignment horizontal="center" vertical="center"/>
    </xf>
    <xf numFmtId="168" fontId="22" fillId="27" borderId="1" xfId="6" applyNumberFormat="1" applyFont="1" applyFill="1" applyBorder="1" applyAlignment="1">
      <alignment horizontal="center" vertical="center"/>
    </xf>
    <xf numFmtId="44" fontId="22" fillId="27" borderId="1" xfId="8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9" fillId="17" borderId="1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1" fontId="9" fillId="2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 vertical="center"/>
    </xf>
    <xf numFmtId="44" fontId="28" fillId="31" borderId="1" xfId="8" applyFont="1" applyFill="1" applyBorder="1"/>
    <xf numFmtId="0" fontId="22" fillId="17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44" fontId="11" fillId="17" borderId="1" xfId="4" applyNumberFormat="1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9" fillId="31" borderId="1" xfId="0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 wrapText="1"/>
    </xf>
    <xf numFmtId="0" fontId="14" fillId="26" borderId="1" xfId="5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9" fillId="21" borderId="1" xfId="5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9" fillId="0" borderId="0" xfId="5" applyFont="1" applyAlignment="1">
      <alignment horizontal="center" vertical="top"/>
    </xf>
    <xf numFmtId="0" fontId="9" fillId="0" borderId="0" xfId="5" applyFont="1" applyAlignment="1">
      <alignment vertical="top"/>
    </xf>
    <xf numFmtId="0" fontId="8" fillId="0" borderId="0" xfId="5" applyFont="1" applyAlignment="1">
      <alignment vertical="top"/>
    </xf>
    <xf numFmtId="0" fontId="9" fillId="0" borderId="0" xfId="5" applyFont="1"/>
    <xf numFmtId="0" fontId="8" fillId="0" borderId="0" xfId="0" applyFont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66" fontId="8" fillId="0" borderId="1" xfId="4" applyFont="1" applyFill="1" applyBorder="1" applyAlignment="1">
      <alignment horizontal="center"/>
    </xf>
    <xf numFmtId="0" fontId="9" fillId="31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center" vertical="center"/>
    </xf>
    <xf numFmtId="14" fontId="9" fillId="27" borderId="1" xfId="0" applyNumberFormat="1" applyFont="1" applyFill="1" applyBorder="1" applyAlignment="1">
      <alignment horizontal="center" vertical="center"/>
    </xf>
    <xf numFmtId="44" fontId="9" fillId="27" borderId="1" xfId="12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 wrapText="1"/>
    </xf>
    <xf numFmtId="0" fontId="12" fillId="35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left" vertical="center"/>
    </xf>
    <xf numFmtId="0" fontId="4" fillId="0" borderId="0" xfId="5"/>
    <xf numFmtId="0" fontId="8" fillId="0" borderId="0" xfId="5" applyFont="1" applyFill="1" applyBorder="1" applyAlignment="1">
      <alignment horizontal="left" vertical="top"/>
    </xf>
    <xf numFmtId="0" fontId="16" fillId="34" borderId="1" xfId="5" applyFont="1" applyFill="1" applyBorder="1" applyAlignment="1">
      <alignment horizontal="center" vertical="center" wrapText="1"/>
    </xf>
    <xf numFmtId="0" fontId="9" fillId="27" borderId="1" xfId="5" applyFont="1" applyFill="1" applyBorder="1" applyAlignment="1">
      <alignment horizontal="center" vertical="center" wrapText="1"/>
    </xf>
    <xf numFmtId="44" fontId="9" fillId="27" borderId="1" xfId="12" applyFont="1" applyFill="1" applyBorder="1" applyAlignment="1">
      <alignment horizontal="center" vertical="center" wrapText="1"/>
    </xf>
    <xf numFmtId="0" fontId="4" fillId="0" borderId="12" xfId="5" applyBorder="1" applyAlignment="1">
      <alignment horizontal="center" vertical="center"/>
    </xf>
    <xf numFmtId="0" fontId="4" fillId="0" borderId="1" xfId="5" applyBorder="1" applyAlignment="1">
      <alignment horizontal="center" vertical="center"/>
    </xf>
    <xf numFmtId="44" fontId="0" fillId="0" borderId="10" xfId="12" applyFont="1" applyBorder="1" applyAlignment="1">
      <alignment horizontal="center" vertical="center"/>
    </xf>
    <xf numFmtId="0" fontId="9" fillId="27" borderId="1" xfId="5" applyFont="1" applyFill="1" applyBorder="1" applyAlignment="1">
      <alignment horizontal="center" vertical="center"/>
    </xf>
    <xf numFmtId="0" fontId="17" fillId="0" borderId="12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7" fillId="0" borderId="10" xfId="5" applyFont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170" fontId="11" fillId="27" borderId="1" xfId="8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25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0" fontId="8" fillId="27" borderId="1" xfId="8" applyNumberFormat="1" applyFont="1" applyFill="1" applyBorder="1" applyAlignment="1">
      <alignment horizontal="center" vertical="center"/>
    </xf>
    <xf numFmtId="14" fontId="8" fillId="27" borderId="1" xfId="0" applyNumberFormat="1" applyFont="1" applyFill="1" applyBorder="1" applyAlignment="1">
      <alignment horizontal="center" vertical="center"/>
    </xf>
    <xf numFmtId="0" fontId="16" fillId="25" borderId="1" xfId="5" applyFont="1" applyFill="1" applyBorder="1" applyAlignment="1">
      <alignment horizontal="center" vertical="center"/>
    </xf>
    <xf numFmtId="0" fontId="16" fillId="17" borderId="10" xfId="0" applyFont="1" applyFill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0" fontId="9" fillId="27" borderId="10" xfId="0" applyFont="1" applyFill="1" applyBorder="1" applyAlignment="1">
      <alignment horizontal="left" vertical="center" indent="1"/>
    </xf>
    <xf numFmtId="0" fontId="9" fillId="27" borderId="11" xfId="0" applyFont="1" applyFill="1" applyBorder="1" applyAlignment="1">
      <alignment horizontal="left" vertical="center" indent="1"/>
    </xf>
    <xf numFmtId="0" fontId="9" fillId="27" borderId="12" xfId="0" applyFont="1" applyFill="1" applyBorder="1" applyAlignment="1">
      <alignment horizontal="left" vertical="center" indent="1"/>
    </xf>
    <xf numFmtId="0" fontId="10" fillId="34" borderId="13" xfId="0" applyFont="1" applyFill="1" applyBorder="1" applyAlignment="1">
      <alignment horizontal="center" vertical="center"/>
    </xf>
    <xf numFmtId="0" fontId="10" fillId="34" borderId="14" xfId="0" applyFont="1" applyFill="1" applyBorder="1" applyAlignment="1">
      <alignment horizontal="center" vertical="center"/>
    </xf>
    <xf numFmtId="0" fontId="10" fillId="34" borderId="15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6" fillId="36" borderId="1" xfId="0" applyFont="1" applyFill="1" applyBorder="1" applyAlignment="1">
      <alignment horizontal="center" vertical="center"/>
    </xf>
  </cellXfs>
  <cellStyles count="30">
    <cellStyle name="Entrada" xfId="28" builtinId="20"/>
    <cellStyle name="Heading" xfId="1" xr:uid="{00000000-0005-0000-0000-000001000000}"/>
    <cellStyle name="Moeda" xfId="8" builtinId="4"/>
    <cellStyle name="Moeda 2" xfId="4" xr:uid="{00000000-0005-0000-0000-000003000000}"/>
    <cellStyle name="Moeda 3" xfId="12" xr:uid="{00000000-0005-0000-0000-000004000000}"/>
    <cellStyle name="Moeda 4" xfId="18" xr:uid="{00000000-0005-0000-0000-000005000000}"/>
    <cellStyle name="Moeda_EX4" xfId="2" xr:uid="{00000000-0005-0000-0000-000006000000}"/>
    <cellStyle name="Normal" xfId="0" builtinId="0"/>
    <cellStyle name="Normal 2" xfId="5" xr:uid="{00000000-0005-0000-0000-000008000000}"/>
    <cellStyle name="Normal 3" xfId="6" xr:uid="{00000000-0005-0000-0000-000009000000}"/>
    <cellStyle name="Normal 3 2" xfId="10" xr:uid="{00000000-0005-0000-0000-00000A000000}"/>
    <cellStyle name="Normal 3 2 2" xfId="20" xr:uid="{00000000-0005-0000-0000-00000B000000}"/>
    <cellStyle name="Normal 3 2 3" xfId="26" xr:uid="{00000000-0005-0000-0000-00000C000000}"/>
    <cellStyle name="Normal 3 3" xfId="16" xr:uid="{00000000-0005-0000-0000-00000D000000}"/>
    <cellStyle name="Normal 3 3 2" xfId="24" xr:uid="{00000000-0005-0000-0000-00000E000000}"/>
    <cellStyle name="Normal 3 4" xfId="14" xr:uid="{00000000-0005-0000-0000-00000F000000}"/>
    <cellStyle name="Normal 3 5" xfId="22" xr:uid="{00000000-0005-0000-0000-000010000000}"/>
    <cellStyle name="Porcentagem" xfId="9" builtinId="5"/>
    <cellStyle name="Porcentagem 2" xfId="13" xr:uid="{00000000-0005-0000-0000-000012000000}"/>
    <cellStyle name="Porcentagem 3" xfId="19" xr:uid="{00000000-0005-0000-0000-000013000000}"/>
    <cellStyle name="Saída" xfId="29" builtinId="21"/>
    <cellStyle name="Vírgula" xfId="3" builtinId="3"/>
    <cellStyle name="Vírgula 2" xfId="7" xr:uid="{00000000-0005-0000-0000-000016000000}"/>
    <cellStyle name="Vírgula 2 2" xfId="11" xr:uid="{00000000-0005-0000-0000-000017000000}"/>
    <cellStyle name="Vírgula 2 2 2" xfId="21" xr:uid="{00000000-0005-0000-0000-000018000000}"/>
    <cellStyle name="Vírgula 2 2 3" xfId="27" xr:uid="{00000000-0005-0000-0000-000019000000}"/>
    <cellStyle name="Vírgula 2 3" xfId="17" xr:uid="{00000000-0005-0000-0000-00001A000000}"/>
    <cellStyle name="Vírgula 2 3 2" xfId="25" xr:uid="{00000000-0005-0000-0000-00001B000000}"/>
    <cellStyle name="Vírgula 2 4" xfId="15" xr:uid="{00000000-0005-0000-0000-00001C000000}"/>
    <cellStyle name="Vírgula 2 5" xfId="23" xr:uid="{00000000-0005-0000-0000-00001D000000}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FFCC"/>
      <color rgb="FF66FF99"/>
      <color rgb="FF66FF33"/>
      <color rgb="FFFFFF66"/>
      <color rgb="FFFFFF99"/>
      <color rgb="FFF8F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123825</xdr:rowOff>
    </xdr:from>
    <xdr:to>
      <xdr:col>5</xdr:col>
      <xdr:colOff>1847850</xdr:colOff>
      <xdr:row>14</xdr:row>
      <xdr:rowOff>28575</xdr:rowOff>
    </xdr:to>
    <xdr:sp macro="" textlink="">
      <xdr:nvSpPr>
        <xdr:cNvPr id="4" name="Texto Explicativo Retangula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2752725" y="2514600"/>
          <a:ext cx="2352675" cy="285750"/>
        </a:xfrm>
        <a:prstGeom prst="wedgeRectCallout">
          <a:avLst>
            <a:gd name="adj1" fmla="val -43413"/>
            <a:gd name="adj2" fmla="val -150508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de KM = KM Final - KM Inicial</a:t>
          </a:r>
        </a:p>
      </xdr:txBody>
    </xdr:sp>
    <xdr:clientData/>
  </xdr:twoCellAnchor>
  <xdr:twoCellAnchor>
    <xdr:from>
      <xdr:col>6</xdr:col>
      <xdr:colOff>116205</xdr:colOff>
      <xdr:row>12</xdr:row>
      <xdr:rowOff>112395</xdr:rowOff>
    </xdr:from>
    <xdr:to>
      <xdr:col>11</xdr:col>
      <xdr:colOff>200025</xdr:colOff>
      <xdr:row>14</xdr:row>
      <xdr:rowOff>28575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5288280" y="2503170"/>
          <a:ext cx="3360420" cy="297180"/>
        </a:xfrm>
        <a:prstGeom prst="wedgeRectCallout">
          <a:avLst>
            <a:gd name="adj1" fmla="val -43413"/>
            <a:gd name="adj2" fmla="val -150508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de Reembolso = Total de KM x Valor por KM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19050</xdr:rowOff>
    </xdr:from>
    <xdr:ext cx="4600575" cy="6381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61925" y="2247900"/>
          <a:ext cx="4600575" cy="63817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MONTAR FUNÇÃO </a:t>
          </a:r>
          <a:r>
            <a: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PROCV</a:t>
          </a:r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PARA AS COLUNAS NOME FITA E VALOR UNITÁRIO</a:t>
          </a:r>
        </a:p>
        <a:p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SUBTOTAL: QTDE ALUGADA X VALOR UNITÁRIO</a:t>
          </a:r>
        </a:p>
        <a:p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SALDO ESTOQUE: QTDE ESTOQUE - QTDE ALUGADA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457B0-794E-4FC6-88FA-34EEB0CE2ACB}" name="Tabela1" displayName="Tabela1" ref="B2:D8" headerRowCount="0" totalsRowShown="0" headerRowDxfId="9" headerRowBorderDxfId="8" tableBorderDxfId="7" totalsRowBorderDxfId="6">
  <tableColumns count="3">
    <tableColumn id="1" xr3:uid="{55147E1B-95BF-440D-9F97-FBDE6BDE9DA5}" name="Coluna1" headerRowDxfId="5" dataDxfId="4"/>
    <tableColumn id="2" xr3:uid="{F2DB13C5-4B5B-4B33-9B34-8291B78D2C60}" name="Coluna2" headerRowDxfId="3" dataDxfId="2"/>
    <tableColumn id="3" xr3:uid="{2C03ABCA-D7DC-4BFC-92E5-79B25A30E805}" name="Coluna3" headerRowDxfId="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I14"/>
  <sheetViews>
    <sheetView showGridLines="0" zoomScaleNormal="100" workbookViewId="0">
      <selection activeCell="D7" sqref="D7"/>
    </sheetView>
  </sheetViews>
  <sheetFormatPr defaultColWidth="9.140625" defaultRowHeight="12.75" x14ac:dyDescent="0.2"/>
  <cols>
    <col min="1" max="1" width="2" style="1" customWidth="1"/>
    <col min="2" max="2" width="11.7109375" style="1" bestFit="1" customWidth="1"/>
    <col min="3" max="3" width="2.140625" style="1" customWidth="1"/>
    <col min="4" max="4" width="35.7109375" style="1" customWidth="1"/>
    <col min="5" max="5" width="30.7109375" style="1" customWidth="1"/>
    <col min="6" max="6" width="5.28515625" style="1" bestFit="1" customWidth="1"/>
    <col min="7" max="7" width="13.7109375" style="1" bestFit="1" customWidth="1"/>
    <col min="8" max="8" width="13.85546875" style="1" bestFit="1" customWidth="1"/>
    <col min="9" max="9" width="13.5703125" style="1" bestFit="1" customWidth="1"/>
    <col min="10" max="16384" width="9.140625" style="1"/>
  </cols>
  <sheetData>
    <row r="1" spans="2:9" ht="20.100000000000001" customHeight="1" x14ac:dyDescent="0.2"/>
    <row r="2" spans="2:9" ht="20.100000000000001" customHeight="1" x14ac:dyDescent="0.2">
      <c r="B2" s="99" t="s">
        <v>145</v>
      </c>
      <c r="C2" s="74"/>
      <c r="D2" s="74"/>
      <c r="E2" s="74"/>
      <c r="F2" s="103" t="s">
        <v>184</v>
      </c>
      <c r="G2" s="103" t="s">
        <v>186</v>
      </c>
      <c r="H2" s="103" t="s">
        <v>185</v>
      </c>
      <c r="I2" s="103" t="s">
        <v>22</v>
      </c>
    </row>
    <row r="3" spans="2:9" ht="20.100000000000001" customHeight="1" x14ac:dyDescent="0.2">
      <c r="B3" s="74"/>
      <c r="C3" s="74"/>
      <c r="D3" s="74"/>
      <c r="E3" s="74"/>
      <c r="F3" s="8">
        <v>1</v>
      </c>
      <c r="G3" s="8" t="s">
        <v>4</v>
      </c>
      <c r="H3" s="8" t="s">
        <v>13</v>
      </c>
      <c r="I3" s="32">
        <v>450</v>
      </c>
    </row>
    <row r="4" spans="2:9" ht="20.100000000000001" customHeight="1" thickBot="1" x14ac:dyDescent="0.25">
      <c r="B4" s="74"/>
      <c r="C4" s="74"/>
      <c r="D4" s="74"/>
      <c r="E4" s="74"/>
      <c r="F4" s="8">
        <v>2</v>
      </c>
      <c r="G4" s="8" t="s">
        <v>5</v>
      </c>
      <c r="H4" s="8" t="s">
        <v>13</v>
      </c>
      <c r="I4" s="32">
        <v>610</v>
      </c>
    </row>
    <row r="5" spans="2:9" ht="20.100000000000001" customHeight="1" thickTop="1" x14ac:dyDescent="0.2">
      <c r="B5" s="75"/>
      <c r="C5" s="76"/>
      <c r="D5" s="77" t="s">
        <v>183</v>
      </c>
      <c r="E5" s="74"/>
      <c r="F5" s="8">
        <v>3</v>
      </c>
      <c r="G5" s="8" t="s">
        <v>6</v>
      </c>
      <c r="H5" s="8" t="s">
        <v>14</v>
      </c>
      <c r="I5" s="32">
        <v>330</v>
      </c>
    </row>
    <row r="6" spans="2:9" ht="20.100000000000001" customHeight="1" x14ac:dyDescent="0.2">
      <c r="B6" s="75" t="s">
        <v>78</v>
      </c>
      <c r="C6" s="75"/>
      <c r="D6" s="102">
        <v>1</v>
      </c>
      <c r="E6" s="74"/>
      <c r="F6" s="8">
        <v>4</v>
      </c>
      <c r="G6" s="8" t="s">
        <v>7</v>
      </c>
      <c r="H6" s="8" t="s">
        <v>15</v>
      </c>
      <c r="I6" s="32">
        <v>488</v>
      </c>
    </row>
    <row r="7" spans="2:9" ht="20.100000000000001" customHeight="1" x14ac:dyDescent="0.2">
      <c r="B7" s="75"/>
      <c r="C7" s="75"/>
      <c r="D7" s="78"/>
      <c r="E7" s="74"/>
      <c r="F7" s="8">
        <v>5</v>
      </c>
      <c r="G7" s="8" t="s">
        <v>8</v>
      </c>
      <c r="H7" s="8" t="s">
        <v>13</v>
      </c>
      <c r="I7" s="32">
        <v>650</v>
      </c>
    </row>
    <row r="8" spans="2:9" ht="20.100000000000001" customHeight="1" x14ac:dyDescent="0.2">
      <c r="B8" s="75" t="s">
        <v>190</v>
      </c>
      <c r="C8" s="75"/>
      <c r="D8" s="131" t="str">
        <f>VLOOKUP(D6,F$3:I$12,2,0)</f>
        <v>Excel</v>
      </c>
      <c r="E8" s="74"/>
      <c r="F8" s="8">
        <v>6</v>
      </c>
      <c r="G8" s="8" t="s">
        <v>9</v>
      </c>
      <c r="H8" s="8" t="s">
        <v>13</v>
      </c>
      <c r="I8" s="32">
        <v>890</v>
      </c>
    </row>
    <row r="9" spans="2:9" ht="20.100000000000001" customHeight="1" x14ac:dyDescent="0.2">
      <c r="B9" s="75"/>
      <c r="C9" s="75"/>
      <c r="D9" s="79"/>
      <c r="E9" s="74"/>
      <c r="F9" s="8">
        <v>7</v>
      </c>
      <c r="G9" s="8" t="s">
        <v>10</v>
      </c>
      <c r="H9" s="8" t="s">
        <v>14</v>
      </c>
      <c r="I9" s="32">
        <v>1300</v>
      </c>
    </row>
    <row r="10" spans="2:9" ht="20.100000000000001" customHeight="1" x14ac:dyDescent="0.2">
      <c r="B10" s="75" t="s">
        <v>191</v>
      </c>
      <c r="C10" s="75"/>
      <c r="D10" s="131" t="str">
        <f>VLOOKUP(D6,F$3:I$12,3,0)</f>
        <v>Basic</v>
      </c>
      <c r="E10" s="74"/>
      <c r="F10" s="8">
        <v>8</v>
      </c>
      <c r="G10" s="8" t="s">
        <v>4</v>
      </c>
      <c r="H10" s="8" t="s">
        <v>14</v>
      </c>
      <c r="I10" s="32">
        <v>750</v>
      </c>
    </row>
    <row r="11" spans="2:9" ht="20.100000000000001" customHeight="1" x14ac:dyDescent="0.2">
      <c r="B11" s="75"/>
      <c r="C11" s="75"/>
      <c r="D11" s="79"/>
      <c r="E11" s="74"/>
      <c r="F11" s="8">
        <v>9</v>
      </c>
      <c r="G11" s="8" t="s">
        <v>11</v>
      </c>
      <c r="H11" s="8" t="s">
        <v>15</v>
      </c>
      <c r="I11" s="32">
        <v>820</v>
      </c>
    </row>
    <row r="12" spans="2:9" ht="20.100000000000001" customHeight="1" x14ac:dyDescent="0.2">
      <c r="B12" s="75" t="s">
        <v>192</v>
      </c>
      <c r="C12" s="75"/>
      <c r="D12" s="35">
        <f>VLOOKUP(D6,F$3:I$12,4,0)</f>
        <v>450</v>
      </c>
      <c r="E12" s="74"/>
      <c r="F12" s="8">
        <v>10</v>
      </c>
      <c r="G12" s="8" t="s">
        <v>12</v>
      </c>
      <c r="H12" s="8" t="s">
        <v>14</v>
      </c>
      <c r="I12" s="32">
        <v>910</v>
      </c>
    </row>
    <row r="13" spans="2:9" ht="20.100000000000001" customHeight="1" x14ac:dyDescent="0.2"/>
    <row r="14" spans="2:9" ht="20.100000000000001" customHeight="1" x14ac:dyDescent="0.2"/>
  </sheetData>
  <sortState xmlns:xlrd2="http://schemas.microsoft.com/office/spreadsheetml/2017/richdata2" ref="F3:I12">
    <sortCondition ref="F1"/>
  </sortState>
  <dataValidations count="3">
    <dataValidation type="whole" allowBlank="1" showInputMessage="1" showErrorMessage="1" sqref="N4:N11" xr:uid="{00000000-0002-0000-0000-000000000000}">
      <formula1>1</formula1>
      <formula2>10</formula2>
    </dataValidation>
    <dataValidation type="whole" allowBlank="1" showInputMessage="1" showErrorMessage="1" sqref="F1 F13:F1048576" xr:uid="{00000000-0002-0000-0000-000001000000}">
      <formula1>1</formula1>
      <formula2>5</formula2>
    </dataValidation>
    <dataValidation type="list" showInputMessage="1" showErrorMessage="1" sqref="O1:O1048576" xr:uid="{00000000-0002-0000-0000-000002000000}">
      <formula1>$M$6:$M$9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G19"/>
  <sheetViews>
    <sheetView showGridLines="0" zoomScaleNormal="100" workbookViewId="0">
      <selection activeCell="D3" sqref="D3:D19"/>
    </sheetView>
  </sheetViews>
  <sheetFormatPr defaultColWidth="8.85546875" defaultRowHeight="12.75" x14ac:dyDescent="0.2"/>
  <cols>
    <col min="1" max="1" width="3.140625" style="1" customWidth="1"/>
    <col min="2" max="2" width="10.140625" style="1" bestFit="1" customWidth="1"/>
    <col min="3" max="3" width="14.140625" style="1" bestFit="1" customWidth="1"/>
    <col min="4" max="4" width="25.7109375" style="1" customWidth="1"/>
    <col min="5" max="5" width="35.7109375" style="1" customWidth="1"/>
    <col min="6" max="6" width="21.140625" style="1" bestFit="1" customWidth="1"/>
    <col min="7" max="7" width="15" style="1" bestFit="1" customWidth="1"/>
    <col min="8" max="16384" width="8.85546875" style="1"/>
  </cols>
  <sheetData>
    <row r="2" spans="2:7" ht="28.5" customHeight="1" x14ac:dyDescent="0.2">
      <c r="B2" s="145" t="s">
        <v>116</v>
      </c>
      <c r="C2" s="161" t="s">
        <v>117</v>
      </c>
      <c r="D2" s="160" t="s">
        <v>118</v>
      </c>
    </row>
    <row r="3" spans="2:7" ht="15" customHeight="1" x14ac:dyDescent="0.2">
      <c r="B3" s="148" t="s">
        <v>131</v>
      </c>
      <c r="C3" s="8">
        <v>4.3</v>
      </c>
      <c r="D3" s="165" t="str">
        <f>VLOOKUP(C3,F$4:G$11,2,1)</f>
        <v>Ruim</v>
      </c>
      <c r="F3" s="161" t="s">
        <v>117</v>
      </c>
      <c r="G3" s="160" t="s">
        <v>118</v>
      </c>
    </row>
    <row r="4" spans="2:7" ht="15" customHeight="1" x14ac:dyDescent="0.2">
      <c r="B4" s="148" t="s">
        <v>136</v>
      </c>
      <c r="C4" s="8">
        <v>2.1</v>
      </c>
      <c r="D4" s="202" t="str">
        <f t="shared" ref="D4:D19" si="0">VLOOKUP(C4,F$4:G$11,2,1)</f>
        <v>Muito Ruim</v>
      </c>
      <c r="F4" s="158">
        <v>0</v>
      </c>
      <c r="G4" s="159" t="s">
        <v>120</v>
      </c>
    </row>
    <row r="5" spans="2:7" ht="15" customHeight="1" x14ac:dyDescent="0.2">
      <c r="B5" s="148" t="s">
        <v>127</v>
      </c>
      <c r="C5" s="8">
        <v>8.3000000000000007</v>
      </c>
      <c r="D5" s="202" t="str">
        <f t="shared" si="0"/>
        <v>Muito Bom</v>
      </c>
      <c r="F5" s="158">
        <v>1</v>
      </c>
      <c r="G5" s="159" t="s">
        <v>122</v>
      </c>
    </row>
    <row r="6" spans="2:7" ht="15" customHeight="1" x14ac:dyDescent="0.2">
      <c r="B6" s="148" t="s">
        <v>129</v>
      </c>
      <c r="C6" s="8">
        <v>6.4</v>
      </c>
      <c r="D6" s="202" t="str">
        <f t="shared" si="0"/>
        <v>Regular</v>
      </c>
      <c r="F6" s="158">
        <v>3</v>
      </c>
      <c r="G6" s="159" t="s">
        <v>124</v>
      </c>
    </row>
    <row r="7" spans="2:7" ht="15" customHeight="1" x14ac:dyDescent="0.2">
      <c r="B7" s="148" t="s">
        <v>133</v>
      </c>
      <c r="C7" s="8">
        <v>10</v>
      </c>
      <c r="D7" s="202" t="str">
        <f t="shared" si="0"/>
        <v>Excelente</v>
      </c>
      <c r="F7" s="158">
        <v>5</v>
      </c>
      <c r="G7" s="159" t="s">
        <v>126</v>
      </c>
    </row>
    <row r="8" spans="2:7" ht="15" customHeight="1" x14ac:dyDescent="0.2">
      <c r="B8" s="148" t="s">
        <v>121</v>
      </c>
      <c r="C8" s="8">
        <v>7.5</v>
      </c>
      <c r="D8" s="202" t="str">
        <f t="shared" si="0"/>
        <v>Bom</v>
      </c>
      <c r="F8" s="158">
        <v>7</v>
      </c>
      <c r="G8" s="159" t="s">
        <v>128</v>
      </c>
    </row>
    <row r="9" spans="2:7" ht="15" customHeight="1" x14ac:dyDescent="0.2">
      <c r="B9" s="148" t="s">
        <v>135</v>
      </c>
      <c r="C9" s="8">
        <v>9.3000000000000007</v>
      </c>
      <c r="D9" s="202" t="str">
        <f t="shared" si="0"/>
        <v>Ótimo</v>
      </c>
      <c r="F9" s="158">
        <v>8</v>
      </c>
      <c r="G9" s="159" t="s">
        <v>130</v>
      </c>
    </row>
    <row r="10" spans="2:7" ht="15" customHeight="1" x14ac:dyDescent="0.2">
      <c r="B10" s="148" t="s">
        <v>143</v>
      </c>
      <c r="C10" s="8">
        <v>4.9000000000000004</v>
      </c>
      <c r="D10" s="202" t="str">
        <f t="shared" si="0"/>
        <v>Ruim</v>
      </c>
      <c r="F10" s="158">
        <v>9</v>
      </c>
      <c r="G10" s="159" t="s">
        <v>132</v>
      </c>
    </row>
    <row r="11" spans="2:7" ht="15" customHeight="1" x14ac:dyDescent="0.2">
      <c r="B11" s="148" t="s">
        <v>140</v>
      </c>
      <c r="C11" s="8">
        <v>3.5</v>
      </c>
      <c r="D11" s="202" t="str">
        <f t="shared" si="0"/>
        <v>Ruim</v>
      </c>
      <c r="F11" s="158">
        <v>10</v>
      </c>
      <c r="G11" s="159" t="s">
        <v>134</v>
      </c>
    </row>
    <row r="12" spans="2:7" ht="15" customHeight="1" x14ac:dyDescent="0.2">
      <c r="B12" s="148" t="s">
        <v>137</v>
      </c>
      <c r="C12" s="8">
        <v>8.1</v>
      </c>
      <c r="D12" s="202" t="str">
        <f t="shared" si="0"/>
        <v>Muito Bom</v>
      </c>
    </row>
    <row r="13" spans="2:7" ht="15" customHeight="1" x14ac:dyDescent="0.2">
      <c r="B13" s="148" t="s">
        <v>123</v>
      </c>
      <c r="C13" s="8">
        <v>5.0999999999999996</v>
      </c>
      <c r="D13" s="202" t="str">
        <f t="shared" si="0"/>
        <v>Regular</v>
      </c>
    </row>
    <row r="14" spans="2:7" ht="15" customHeight="1" x14ac:dyDescent="0.2">
      <c r="B14" s="148" t="s">
        <v>142</v>
      </c>
      <c r="C14" s="8">
        <v>0.8</v>
      </c>
      <c r="D14" s="202" t="str">
        <f t="shared" si="0"/>
        <v>Péssimo</v>
      </c>
      <c r="F14" s="101" t="s">
        <v>145</v>
      </c>
    </row>
    <row r="15" spans="2:7" ht="15" customHeight="1" x14ac:dyDescent="0.2">
      <c r="B15" s="148" t="s">
        <v>141</v>
      </c>
      <c r="C15" s="8">
        <v>10</v>
      </c>
      <c r="D15" s="202" t="str">
        <f t="shared" si="0"/>
        <v>Excelente</v>
      </c>
    </row>
    <row r="16" spans="2:7" ht="15" customHeight="1" x14ac:dyDescent="0.2">
      <c r="B16" s="148" t="s">
        <v>139</v>
      </c>
      <c r="C16" s="8">
        <v>6.2</v>
      </c>
      <c r="D16" s="202" t="str">
        <f t="shared" si="0"/>
        <v>Regular</v>
      </c>
    </row>
    <row r="17" spans="2:4" ht="15" customHeight="1" x14ac:dyDescent="0.2">
      <c r="B17" s="148" t="s">
        <v>138</v>
      </c>
      <c r="C17" s="8">
        <v>1.2</v>
      </c>
      <c r="D17" s="202" t="str">
        <f t="shared" si="0"/>
        <v>Muito Ruim</v>
      </c>
    </row>
    <row r="18" spans="2:4" ht="15" customHeight="1" x14ac:dyDescent="0.2">
      <c r="B18" s="148" t="s">
        <v>125</v>
      </c>
      <c r="C18" s="8">
        <v>3.2</v>
      </c>
      <c r="D18" s="202" t="str">
        <f t="shared" si="0"/>
        <v>Ruim</v>
      </c>
    </row>
    <row r="19" spans="2:4" ht="15" customHeight="1" x14ac:dyDescent="0.2">
      <c r="B19" s="148" t="s">
        <v>119</v>
      </c>
      <c r="C19" s="8">
        <v>9.8000000000000007</v>
      </c>
      <c r="D19" s="202" t="str">
        <f t="shared" si="0"/>
        <v>Ótimo</v>
      </c>
    </row>
  </sheetData>
  <sortState xmlns:xlrd2="http://schemas.microsoft.com/office/spreadsheetml/2017/richdata2" ref="B3:D19">
    <sortCondition ref="B9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M14"/>
  <sheetViews>
    <sheetView showGridLines="0" zoomScaleNormal="100" workbookViewId="0">
      <selection activeCell="J13" sqref="J13"/>
    </sheetView>
  </sheetViews>
  <sheetFormatPr defaultColWidth="8.85546875" defaultRowHeight="12.75" x14ac:dyDescent="0.2"/>
  <cols>
    <col min="1" max="1" width="3.5703125" style="1" customWidth="1"/>
    <col min="2" max="2" width="6.28515625" style="1" bestFit="1" customWidth="1"/>
    <col min="3" max="3" width="17" style="1" bestFit="1" customWidth="1"/>
    <col min="4" max="4" width="10.42578125" style="1" bestFit="1" customWidth="1"/>
    <col min="5" max="5" width="7.140625" style="1" bestFit="1" customWidth="1"/>
    <col min="6" max="6" width="8.85546875" style="1" bestFit="1" customWidth="1"/>
    <col min="7" max="7" width="10" style="1" bestFit="1" customWidth="1"/>
    <col min="8" max="8" width="3" style="1" customWidth="1"/>
    <col min="9" max="9" width="8.85546875" style="1" bestFit="1" customWidth="1"/>
    <col min="10" max="16384" width="8.85546875" style="1"/>
  </cols>
  <sheetData>
    <row r="1" spans="1:13" ht="15.95" customHeight="1" x14ac:dyDescent="0.2">
      <c r="A1" s="43"/>
      <c r="B1" s="43"/>
      <c r="C1" s="43"/>
      <c r="D1" s="43"/>
      <c r="E1" s="43"/>
      <c r="F1" s="43"/>
      <c r="G1" s="43"/>
    </row>
    <row r="2" spans="1:13" ht="15.95" customHeight="1" x14ac:dyDescent="0.2">
      <c r="A2" s="60"/>
      <c r="B2" s="38" t="s">
        <v>80</v>
      </c>
      <c r="C2" s="38" t="s">
        <v>90</v>
      </c>
      <c r="D2" s="38" t="s">
        <v>162</v>
      </c>
      <c r="E2" s="38" t="s">
        <v>163</v>
      </c>
      <c r="F2" s="38" t="s">
        <v>401</v>
      </c>
      <c r="G2" s="38" t="s">
        <v>93</v>
      </c>
      <c r="I2" s="162" t="s">
        <v>80</v>
      </c>
      <c r="J2" s="143">
        <v>1</v>
      </c>
      <c r="K2" s="40"/>
      <c r="L2" s="40"/>
    </row>
    <row r="3" spans="1:13" ht="15.95" customHeight="1" x14ac:dyDescent="0.2">
      <c r="A3" s="43"/>
      <c r="B3" s="125">
        <v>1</v>
      </c>
      <c r="C3" s="126" t="s">
        <v>147</v>
      </c>
      <c r="D3" s="127">
        <v>30732</v>
      </c>
      <c r="E3" s="44" t="s">
        <v>148</v>
      </c>
      <c r="F3" s="128">
        <v>1</v>
      </c>
      <c r="G3" s="129">
        <v>598</v>
      </c>
      <c r="I3" s="41"/>
      <c r="J3" s="41"/>
      <c r="K3" s="40"/>
      <c r="L3" s="40"/>
    </row>
    <row r="4" spans="1:13" ht="15.95" customHeight="1" x14ac:dyDescent="0.2">
      <c r="A4" s="43"/>
      <c r="B4" s="125">
        <v>2</v>
      </c>
      <c r="C4" s="130" t="s">
        <v>149</v>
      </c>
      <c r="D4" s="127">
        <v>34187</v>
      </c>
      <c r="E4" s="44" t="s">
        <v>150</v>
      </c>
      <c r="F4" s="46">
        <v>3</v>
      </c>
      <c r="G4" s="129">
        <v>180</v>
      </c>
      <c r="I4" s="162" t="s">
        <v>90</v>
      </c>
      <c r="J4" s="211">
        <f>HLOOKUP(J2,B$3:G$12,2,0)</f>
        <v>2</v>
      </c>
      <c r="K4" s="211"/>
      <c r="L4" s="211"/>
      <c r="M4" s="211"/>
    </row>
    <row r="5" spans="1:13" ht="15.95" customHeight="1" x14ac:dyDescent="0.2">
      <c r="A5" s="43"/>
      <c r="B5" s="125">
        <v>3</v>
      </c>
      <c r="C5" s="130" t="s">
        <v>151</v>
      </c>
      <c r="D5" s="127">
        <v>31587</v>
      </c>
      <c r="E5" s="44" t="s">
        <v>148</v>
      </c>
      <c r="F5" s="46">
        <v>4</v>
      </c>
      <c r="G5" s="129">
        <v>120</v>
      </c>
      <c r="I5" s="41"/>
    </row>
    <row r="6" spans="1:13" ht="15.95" customHeight="1" x14ac:dyDescent="0.2">
      <c r="A6" s="43"/>
      <c r="B6" s="125">
        <v>4</v>
      </c>
      <c r="C6" s="130" t="s">
        <v>152</v>
      </c>
      <c r="D6" s="127">
        <v>30865</v>
      </c>
      <c r="E6" s="44" t="s">
        <v>148</v>
      </c>
      <c r="F6" s="46">
        <v>5</v>
      </c>
      <c r="G6" s="129">
        <v>60</v>
      </c>
      <c r="I6" s="162" t="s">
        <v>162</v>
      </c>
      <c r="J6" s="214">
        <f>HLOOKUP(J2,B$3:G$12,3,0)</f>
        <v>3</v>
      </c>
      <c r="K6" s="214"/>
      <c r="L6" s="214"/>
      <c r="M6" s="214"/>
    </row>
    <row r="7" spans="1:13" ht="15.95" customHeight="1" x14ac:dyDescent="0.2">
      <c r="A7" s="43"/>
      <c r="B7" s="125">
        <v>5</v>
      </c>
      <c r="C7" s="130" t="s">
        <v>153</v>
      </c>
      <c r="D7" s="127">
        <v>31507</v>
      </c>
      <c r="E7" s="44" t="s">
        <v>150</v>
      </c>
      <c r="F7" s="46">
        <v>4</v>
      </c>
      <c r="G7" s="129">
        <v>130</v>
      </c>
      <c r="I7" s="41"/>
      <c r="J7" s="212"/>
      <c r="K7" s="212"/>
      <c r="L7" s="212"/>
    </row>
    <row r="8" spans="1:13" ht="15.95" customHeight="1" x14ac:dyDescent="0.2">
      <c r="A8" s="43"/>
      <c r="B8" s="125">
        <v>6</v>
      </c>
      <c r="C8" s="130" t="s">
        <v>154</v>
      </c>
      <c r="D8" s="127">
        <v>31899</v>
      </c>
      <c r="E8" s="44" t="s">
        <v>150</v>
      </c>
      <c r="F8" s="46">
        <v>4</v>
      </c>
      <c r="G8" s="129">
        <v>433</v>
      </c>
      <c r="I8" s="162" t="s">
        <v>163</v>
      </c>
      <c r="J8" s="211">
        <f>HLOOKUP(J2,B$3:G$12,4,0)</f>
        <v>4</v>
      </c>
      <c r="K8" s="211"/>
      <c r="L8" s="211"/>
      <c r="M8" s="211"/>
    </row>
    <row r="9" spans="1:13" ht="15.95" customHeight="1" x14ac:dyDescent="0.2">
      <c r="A9" s="43"/>
      <c r="B9" s="125">
        <v>7</v>
      </c>
      <c r="C9" s="130" t="s">
        <v>155</v>
      </c>
      <c r="D9" s="127">
        <v>34616</v>
      </c>
      <c r="E9" s="44" t="s">
        <v>156</v>
      </c>
      <c r="F9" s="46">
        <v>1</v>
      </c>
      <c r="G9" s="129">
        <v>943</v>
      </c>
      <c r="I9" s="41"/>
      <c r="J9" s="212"/>
      <c r="K9" s="212"/>
      <c r="L9" s="212"/>
    </row>
    <row r="10" spans="1:13" ht="15.95" customHeight="1" x14ac:dyDescent="0.2">
      <c r="A10" s="43"/>
      <c r="B10" s="125">
        <v>8</v>
      </c>
      <c r="C10" s="130" t="s">
        <v>157</v>
      </c>
      <c r="D10" s="127">
        <v>31903</v>
      </c>
      <c r="E10" s="44" t="s">
        <v>156</v>
      </c>
      <c r="F10" s="46">
        <v>5</v>
      </c>
      <c r="G10" s="129">
        <v>50</v>
      </c>
      <c r="I10" s="162" t="s">
        <v>401</v>
      </c>
      <c r="J10" s="211">
        <f>HLOOKUP(J2,B$3:G$12,5,0)</f>
        <v>5</v>
      </c>
      <c r="K10" s="211"/>
      <c r="L10" s="211"/>
      <c r="M10" s="211"/>
    </row>
    <row r="11" spans="1:13" ht="15.95" customHeight="1" x14ac:dyDescent="0.2">
      <c r="A11" s="43"/>
      <c r="B11" s="125">
        <v>9</v>
      </c>
      <c r="C11" s="130" t="s">
        <v>158</v>
      </c>
      <c r="D11" s="127">
        <v>31780</v>
      </c>
      <c r="E11" s="44" t="s">
        <v>156</v>
      </c>
      <c r="F11" s="46">
        <v>4</v>
      </c>
      <c r="G11" s="129">
        <v>100</v>
      </c>
      <c r="I11" s="100"/>
      <c r="J11" s="212"/>
      <c r="K11" s="212"/>
      <c r="L11" s="212"/>
    </row>
    <row r="12" spans="1:13" ht="15.95" customHeight="1" x14ac:dyDescent="0.2">
      <c r="A12" s="43"/>
      <c r="B12" s="125">
        <v>10</v>
      </c>
      <c r="C12" s="126" t="s">
        <v>159</v>
      </c>
      <c r="D12" s="127">
        <v>30512</v>
      </c>
      <c r="E12" s="44" t="s">
        <v>150</v>
      </c>
      <c r="F12" s="46">
        <v>1</v>
      </c>
      <c r="G12" s="129">
        <v>798</v>
      </c>
      <c r="I12" s="162" t="s">
        <v>93</v>
      </c>
      <c r="J12" s="213">
        <f>HLOOKUP(J2,B$3:G$12,6,0)</f>
        <v>6</v>
      </c>
      <c r="K12" s="213"/>
      <c r="L12" s="213"/>
      <c r="M12" s="213"/>
    </row>
    <row r="14" spans="1:13" x14ac:dyDescent="0.2">
      <c r="I14" s="101" t="s">
        <v>145</v>
      </c>
    </row>
  </sheetData>
  <mergeCells count="8">
    <mergeCell ref="J10:M10"/>
    <mergeCell ref="J11:L11"/>
    <mergeCell ref="J12:M12"/>
    <mergeCell ref="J4:M4"/>
    <mergeCell ref="J6:M6"/>
    <mergeCell ref="J7:L7"/>
    <mergeCell ref="J8:M8"/>
    <mergeCell ref="J9:L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24"/>
  <sheetViews>
    <sheetView showGridLines="0" topLeftCell="A6" zoomScale="145" zoomScaleNormal="145" workbookViewId="0">
      <selection activeCell="C17" sqref="C17"/>
    </sheetView>
  </sheetViews>
  <sheetFormatPr defaultColWidth="9.140625" defaultRowHeight="12.75" x14ac:dyDescent="0.2"/>
  <cols>
    <col min="1" max="1" width="2.7109375" style="1" customWidth="1"/>
    <col min="2" max="2" width="8.7109375" style="1" bestFit="1" customWidth="1"/>
    <col min="3" max="7" width="25.7109375" style="1" customWidth="1"/>
    <col min="8" max="16384" width="9.140625" style="1"/>
  </cols>
  <sheetData>
    <row r="1" spans="1:7" ht="12.75" customHeight="1" x14ac:dyDescent="0.2">
      <c r="A1" s="43"/>
      <c r="B1" s="43"/>
      <c r="C1" s="42"/>
      <c r="D1" s="42"/>
      <c r="E1" s="42"/>
      <c r="F1" s="42"/>
      <c r="G1" s="42"/>
    </row>
    <row r="2" spans="1:7" ht="15" customHeight="1" x14ac:dyDescent="0.2">
      <c r="A2" s="43"/>
      <c r="B2" s="189" t="s">
        <v>80</v>
      </c>
      <c r="C2" s="159">
        <v>1</v>
      </c>
      <c r="D2" s="159">
        <v>2</v>
      </c>
      <c r="E2" s="159">
        <v>3</v>
      </c>
      <c r="F2" s="159">
        <v>4</v>
      </c>
      <c r="G2" s="159">
        <v>5</v>
      </c>
    </row>
    <row r="3" spans="1:7" ht="15" customHeight="1" x14ac:dyDescent="0.2">
      <c r="A3" s="43"/>
      <c r="B3" s="189" t="s">
        <v>90</v>
      </c>
      <c r="C3" s="174" t="s">
        <v>161</v>
      </c>
      <c r="D3" s="159" t="s">
        <v>149</v>
      </c>
      <c r="E3" s="159" t="s">
        <v>151</v>
      </c>
      <c r="F3" s="159" t="s">
        <v>152</v>
      </c>
      <c r="G3" s="159" t="s">
        <v>153</v>
      </c>
    </row>
    <row r="4" spans="1:7" ht="15" customHeight="1" x14ac:dyDescent="0.2">
      <c r="A4" s="43"/>
      <c r="B4" s="189" t="s">
        <v>162</v>
      </c>
      <c r="C4" s="175">
        <v>30732</v>
      </c>
      <c r="D4" s="175">
        <v>34187</v>
      </c>
      <c r="E4" s="175">
        <v>31587</v>
      </c>
      <c r="F4" s="175">
        <v>30865</v>
      </c>
      <c r="G4" s="175">
        <v>31507</v>
      </c>
    </row>
    <row r="5" spans="1:7" ht="15" customHeight="1" x14ac:dyDescent="0.2">
      <c r="A5" s="43"/>
      <c r="B5" s="189" t="s">
        <v>163</v>
      </c>
      <c r="C5" s="159" t="s">
        <v>148</v>
      </c>
      <c r="D5" s="159" t="s">
        <v>150</v>
      </c>
      <c r="E5" s="159" t="s">
        <v>148</v>
      </c>
      <c r="F5" s="159" t="s">
        <v>148</v>
      </c>
      <c r="G5" s="159" t="s">
        <v>150</v>
      </c>
    </row>
    <row r="6" spans="1:7" ht="15" customHeight="1" x14ac:dyDescent="0.2">
      <c r="A6" s="43"/>
      <c r="B6" s="189" t="s">
        <v>93</v>
      </c>
      <c r="C6" s="176">
        <v>598</v>
      </c>
      <c r="D6" s="176">
        <v>180</v>
      </c>
      <c r="E6" s="176">
        <v>120</v>
      </c>
      <c r="F6" s="176">
        <v>60</v>
      </c>
      <c r="G6" s="176">
        <v>130</v>
      </c>
    </row>
    <row r="7" spans="1:7" ht="15" customHeight="1" x14ac:dyDescent="0.2"/>
    <row r="8" spans="1:7" ht="15" customHeight="1" x14ac:dyDescent="0.2">
      <c r="B8" s="177" t="s">
        <v>80</v>
      </c>
      <c r="C8" s="143">
        <v>1</v>
      </c>
    </row>
    <row r="9" spans="1:7" ht="15" customHeight="1" x14ac:dyDescent="0.2">
      <c r="B9" s="61"/>
      <c r="C9" s="41"/>
    </row>
    <row r="10" spans="1:7" ht="15" customHeight="1" x14ac:dyDescent="0.2">
      <c r="B10" s="177" t="s">
        <v>90</v>
      </c>
      <c r="C10" s="178" t="str">
        <f>HLOOKUP(C8,B$2:G$6,2,0)</f>
        <v>Walter Júnior Filho</v>
      </c>
    </row>
    <row r="11" spans="1:7" ht="15" customHeight="1" x14ac:dyDescent="0.2">
      <c r="B11" s="61"/>
      <c r="C11" s="50"/>
    </row>
    <row r="12" spans="1:7" ht="15" customHeight="1" x14ac:dyDescent="0.2">
      <c r="B12" s="177" t="s">
        <v>162</v>
      </c>
      <c r="C12" s="179">
        <f>HLOOKUP(C8,B$2:G$6,3,0)</f>
        <v>30732</v>
      </c>
    </row>
    <row r="13" spans="1:7" ht="15" customHeight="1" x14ac:dyDescent="0.2">
      <c r="B13" s="61"/>
      <c r="C13" s="41"/>
      <c r="D13" s="40"/>
      <c r="E13" s="40"/>
    </row>
    <row r="14" spans="1:7" ht="15" customHeight="1" x14ac:dyDescent="0.2">
      <c r="B14" s="177" t="s">
        <v>163</v>
      </c>
      <c r="C14" s="178" t="str">
        <f>HLOOKUP(C8,B$2:G$6,4,0)</f>
        <v>Vendas</v>
      </c>
      <c r="D14" s="40"/>
      <c r="E14" s="40"/>
    </row>
    <row r="15" spans="1:7" ht="15" customHeight="1" x14ac:dyDescent="0.2">
      <c r="B15" s="61"/>
      <c r="C15" s="41"/>
      <c r="D15"/>
      <c r="E15"/>
      <c r="F15"/>
    </row>
    <row r="16" spans="1:7" ht="15" customHeight="1" x14ac:dyDescent="0.2">
      <c r="B16" s="177" t="s">
        <v>93</v>
      </c>
      <c r="C16" s="180">
        <f>HLOOKUP(C8,B$2:G$6,5,0)</f>
        <v>598</v>
      </c>
    </row>
    <row r="17" spans="2:6" ht="15" customHeight="1" x14ac:dyDescent="0.2">
      <c r="B17" s="41"/>
      <c r="C17" s="41"/>
      <c r="D17"/>
      <c r="E17"/>
      <c r="F17"/>
    </row>
    <row r="18" spans="2:6" ht="15" customHeight="1" x14ac:dyDescent="0.2">
      <c r="B18" s="101" t="s">
        <v>144</v>
      </c>
      <c r="D18"/>
      <c r="E18"/>
      <c r="F18"/>
    </row>
    <row r="19" spans="2:6" ht="12.95" customHeight="1" x14ac:dyDescent="0.2">
      <c r="D19"/>
      <c r="E19"/>
      <c r="F19"/>
    </row>
    <row r="20" spans="2:6" ht="12.95" customHeight="1" x14ac:dyDescent="0.2">
      <c r="D20"/>
      <c r="E20"/>
      <c r="F20"/>
    </row>
    <row r="21" spans="2:6" ht="12.95" customHeight="1" x14ac:dyDescent="0.2">
      <c r="D21"/>
      <c r="E21"/>
      <c r="F21"/>
    </row>
    <row r="22" spans="2:6" ht="12.95" customHeight="1" x14ac:dyDescent="0.2">
      <c r="D22"/>
      <c r="E22"/>
      <c r="F22"/>
    </row>
    <row r="24" spans="2:6" x14ac:dyDescent="0.2">
      <c r="B2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B1:H11"/>
  <sheetViews>
    <sheetView showGridLines="0" zoomScaleNormal="100" workbookViewId="0">
      <selection activeCell="H12" sqref="H12"/>
    </sheetView>
  </sheetViews>
  <sheetFormatPr defaultColWidth="8.85546875" defaultRowHeight="12.75" x14ac:dyDescent="0.2"/>
  <cols>
    <col min="1" max="1" width="3.140625" style="1" customWidth="1"/>
    <col min="2" max="2" width="12.42578125" style="1" bestFit="1" customWidth="1"/>
    <col min="3" max="3" width="8.85546875" style="1" bestFit="1" customWidth="1"/>
    <col min="4" max="4" width="11.42578125" style="1" bestFit="1" customWidth="1"/>
    <col min="5" max="5" width="7.28515625" style="1" customWidth="1"/>
    <col min="6" max="6" width="5" style="1" bestFit="1" customWidth="1"/>
    <col min="7" max="7" width="13.7109375" style="1" customWidth="1"/>
    <col min="8" max="8" width="22.5703125" style="1" customWidth="1"/>
    <col min="9" max="9" width="9.42578125" style="1" bestFit="1" customWidth="1"/>
    <col min="10" max="10" width="5.7109375" style="1" bestFit="1" customWidth="1"/>
    <col min="11" max="11" width="7" style="1" bestFit="1" customWidth="1"/>
    <col min="12" max="16384" width="8.85546875" style="1"/>
  </cols>
  <sheetData>
    <row r="1" spans="2:8" ht="12.75" customHeight="1" x14ac:dyDescent="0.2"/>
    <row r="2" spans="2:8" ht="15" customHeight="1" x14ac:dyDescent="0.2">
      <c r="B2" s="103" t="s">
        <v>21</v>
      </c>
      <c r="C2" s="103" t="s">
        <v>164</v>
      </c>
      <c r="D2" s="103" t="s">
        <v>22</v>
      </c>
      <c r="E2" s="103" t="s">
        <v>160</v>
      </c>
      <c r="G2" s="101" t="s">
        <v>145</v>
      </c>
    </row>
    <row r="3" spans="2:8" ht="15" customHeight="1" x14ac:dyDescent="0.2">
      <c r="B3" s="144" t="s">
        <v>165</v>
      </c>
      <c r="C3" s="44" t="s">
        <v>166</v>
      </c>
      <c r="D3" s="45">
        <v>62</v>
      </c>
      <c r="E3" s="46">
        <v>10</v>
      </c>
    </row>
    <row r="4" spans="2:8" ht="15" customHeight="1" x14ac:dyDescent="0.2">
      <c r="B4" s="144" t="s">
        <v>169</v>
      </c>
      <c r="C4" s="44" t="s">
        <v>171</v>
      </c>
      <c r="D4" s="45">
        <v>148</v>
      </c>
      <c r="E4" s="46">
        <v>3</v>
      </c>
    </row>
    <row r="5" spans="2:8" ht="15" customHeight="1" x14ac:dyDescent="0.2">
      <c r="B5" s="144" t="s">
        <v>167</v>
      </c>
      <c r="C5" s="44" t="s">
        <v>168</v>
      </c>
      <c r="D5" s="45">
        <v>2450</v>
      </c>
      <c r="E5" s="46">
        <v>30</v>
      </c>
      <c r="G5" s="103" t="s">
        <v>21</v>
      </c>
      <c r="H5" s="143" t="s">
        <v>165</v>
      </c>
    </row>
    <row r="6" spans="2:8" ht="15" customHeight="1" x14ac:dyDescent="0.2">
      <c r="B6" s="144" t="s">
        <v>172</v>
      </c>
      <c r="C6" s="44" t="s">
        <v>173</v>
      </c>
      <c r="D6" s="45">
        <v>652</v>
      </c>
      <c r="E6" s="46">
        <v>100</v>
      </c>
      <c r="G6" s="41"/>
      <c r="H6" s="41"/>
    </row>
    <row r="7" spans="2:8" ht="15" customHeight="1" x14ac:dyDescent="0.2">
      <c r="B7" s="144" t="s">
        <v>176</v>
      </c>
      <c r="C7" s="44" t="s">
        <v>496</v>
      </c>
      <c r="D7" s="45">
        <v>1080</v>
      </c>
      <c r="E7" s="46">
        <v>46</v>
      </c>
      <c r="G7" s="103" t="s">
        <v>164</v>
      </c>
      <c r="H7" s="131" t="str">
        <f>VLOOKUP(H5,B$3:E$11,2,0)</f>
        <v>Itália</v>
      </c>
    </row>
    <row r="8" spans="2:8" ht="15" customHeight="1" x14ac:dyDescent="0.2">
      <c r="B8" s="144" t="s">
        <v>170</v>
      </c>
      <c r="C8" s="44" t="s">
        <v>171</v>
      </c>
      <c r="D8" s="45">
        <v>83</v>
      </c>
      <c r="E8" s="46">
        <v>236</v>
      </c>
      <c r="G8" s="41"/>
      <c r="H8" s="47"/>
    </row>
    <row r="9" spans="2:8" ht="15" customHeight="1" x14ac:dyDescent="0.2">
      <c r="B9" s="144" t="s">
        <v>178</v>
      </c>
      <c r="C9" s="44" t="s">
        <v>179</v>
      </c>
      <c r="D9" s="45">
        <v>7890</v>
      </c>
      <c r="E9" s="46">
        <v>25</v>
      </c>
      <c r="G9" s="103" t="s">
        <v>22</v>
      </c>
      <c r="H9" s="35">
        <f>VLOOKUP(H5,B$3:E$11,3,0)</f>
        <v>62</v>
      </c>
    </row>
    <row r="10" spans="2:8" ht="15" customHeight="1" x14ac:dyDescent="0.2">
      <c r="B10" s="144" t="s">
        <v>177</v>
      </c>
      <c r="C10" s="44" t="s">
        <v>175</v>
      </c>
      <c r="D10" s="45">
        <v>65</v>
      </c>
      <c r="E10" s="46">
        <v>15</v>
      </c>
      <c r="G10" s="41"/>
      <c r="H10" s="100"/>
    </row>
    <row r="11" spans="2:8" ht="15" customHeight="1" x14ac:dyDescent="0.2">
      <c r="B11" s="144" t="s">
        <v>174</v>
      </c>
      <c r="C11" s="44" t="s">
        <v>175</v>
      </c>
      <c r="D11" s="45">
        <v>1250</v>
      </c>
      <c r="E11" s="46">
        <v>5</v>
      </c>
      <c r="G11" s="103" t="s">
        <v>160</v>
      </c>
      <c r="H11" s="131">
        <f>VLOOKUP(H5,B$3:E$11,4,0)</f>
        <v>10</v>
      </c>
    </row>
  </sheetData>
  <sortState xmlns:xlrd2="http://schemas.microsoft.com/office/spreadsheetml/2017/richdata2" ref="B3:E11">
    <sortCondition ref="B6"/>
  </sortState>
  <dataValidations disablePrompts="1" count="1">
    <dataValidation type="list" allowBlank="1" showInputMessage="1" showErrorMessage="1" sqref="L3" xr:uid="{00000000-0002-0000-0C00-000000000000}">
      <formula1>$I$3:$I$11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E10"/>
  <sheetViews>
    <sheetView showGridLines="0" zoomScaleNormal="100" workbookViewId="0">
      <selection activeCell="C4" sqref="C4"/>
    </sheetView>
  </sheetViews>
  <sheetFormatPr defaultColWidth="8.85546875" defaultRowHeight="12.75" x14ac:dyDescent="0.2"/>
  <cols>
    <col min="1" max="1" width="2.7109375" style="1" customWidth="1"/>
    <col min="2" max="2" width="20.140625" style="1" customWidth="1"/>
    <col min="3" max="4" width="30.7109375" style="1" customWidth="1"/>
    <col min="5" max="16384" width="8.85546875" style="1"/>
  </cols>
  <sheetData>
    <row r="1" spans="2:5" ht="13.9" customHeight="1" x14ac:dyDescent="0.2"/>
    <row r="2" spans="2:5" ht="20.100000000000001" customHeight="1" x14ac:dyDescent="0.2">
      <c r="B2" s="104" t="s">
        <v>197</v>
      </c>
      <c r="C2" s="105" t="s">
        <v>196</v>
      </c>
      <c r="D2" s="48"/>
      <c r="E2" s="99" t="s">
        <v>145</v>
      </c>
    </row>
    <row r="3" spans="2:5" ht="20.100000000000001" customHeight="1" x14ac:dyDescent="0.2">
      <c r="B3" s="106" t="s">
        <v>198</v>
      </c>
      <c r="C3" s="109" t="str">
        <f>VLOOKUP(C2,B$7:D$10,2,1)</f>
        <v>A e AB</v>
      </c>
      <c r="D3" s="48"/>
    </row>
    <row r="4" spans="2:5" ht="20.100000000000001" customHeight="1" x14ac:dyDescent="0.2">
      <c r="B4" s="107" t="s">
        <v>199</v>
      </c>
      <c r="C4" s="109" t="str">
        <f>VLOOKUP(C2,B$7:D$10,3,1)</f>
        <v>A e O</v>
      </c>
      <c r="D4" s="48"/>
    </row>
    <row r="5" spans="2:5" ht="10.15" customHeight="1" x14ac:dyDescent="0.2">
      <c r="B5" s="48"/>
      <c r="C5" s="48"/>
      <c r="D5" s="48"/>
    </row>
    <row r="6" spans="2:5" ht="20.100000000000001" customHeight="1" x14ac:dyDescent="0.2">
      <c r="B6" s="164" t="s">
        <v>197</v>
      </c>
      <c r="C6" s="164" t="s">
        <v>198</v>
      </c>
      <c r="D6" s="164" t="s">
        <v>199</v>
      </c>
    </row>
    <row r="7" spans="2:5" ht="20.100000000000001" customHeight="1" x14ac:dyDescent="0.2">
      <c r="B7" s="108" t="s">
        <v>196</v>
      </c>
      <c r="C7" s="163" t="s">
        <v>200</v>
      </c>
      <c r="D7" s="163" t="s">
        <v>201</v>
      </c>
    </row>
    <row r="8" spans="2:5" ht="20.100000000000001" customHeight="1" x14ac:dyDescent="0.2">
      <c r="B8" s="108" t="s">
        <v>202</v>
      </c>
      <c r="C8" s="163" t="s">
        <v>203</v>
      </c>
      <c r="D8" s="163" t="s">
        <v>204</v>
      </c>
    </row>
    <row r="9" spans="2:5" ht="20.100000000000001" customHeight="1" x14ac:dyDescent="0.2">
      <c r="B9" s="108" t="s">
        <v>205</v>
      </c>
      <c r="C9" s="163" t="s">
        <v>205</v>
      </c>
      <c r="D9" s="163" t="s">
        <v>206</v>
      </c>
    </row>
    <row r="10" spans="2:5" ht="20.100000000000001" customHeight="1" x14ac:dyDescent="0.2">
      <c r="B10" s="108" t="s">
        <v>207</v>
      </c>
      <c r="C10" s="163" t="s">
        <v>208</v>
      </c>
      <c r="D10" s="163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P36"/>
  <sheetViews>
    <sheetView showGridLines="0" zoomScaleNormal="100" workbookViewId="0">
      <selection activeCell="D4" sqref="D4"/>
    </sheetView>
  </sheetViews>
  <sheetFormatPr defaultColWidth="9.140625" defaultRowHeight="12.75" x14ac:dyDescent="0.2"/>
  <cols>
    <col min="1" max="1" width="3" style="50" customWidth="1"/>
    <col min="2" max="2" width="14.28515625" style="50" bestFit="1" customWidth="1"/>
    <col min="3" max="4" width="30.7109375" style="50" customWidth="1"/>
    <col min="5" max="5" width="3" style="50" customWidth="1"/>
    <col min="6" max="16384" width="9.140625" style="50"/>
  </cols>
  <sheetData>
    <row r="1" spans="1:16" ht="15" customHeight="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5" customHeight="1" x14ac:dyDescent="0.2">
      <c r="A2" s="51"/>
      <c r="B2" s="119" t="s">
        <v>402</v>
      </c>
      <c r="C2" s="119" t="s">
        <v>403</v>
      </c>
      <c r="D2" s="119" t="s">
        <v>404</v>
      </c>
      <c r="E2" s="51"/>
      <c r="F2" s="101" t="s">
        <v>145</v>
      </c>
      <c r="G2" s="51"/>
      <c r="H2" s="51"/>
      <c r="I2" s="51"/>
      <c r="J2" s="51"/>
      <c r="K2" s="51"/>
      <c r="L2" s="51"/>
      <c r="M2" s="51"/>
      <c r="N2" s="51"/>
      <c r="O2" s="51"/>
    </row>
    <row r="3" spans="1:16" ht="15" customHeight="1" x14ac:dyDescent="0.2">
      <c r="A3" s="51"/>
      <c r="B3" s="113" t="s">
        <v>405</v>
      </c>
      <c r="C3" s="35">
        <f>VLOOKUP(B3,B$6:D$13,2,1)</f>
        <v>5.99</v>
      </c>
      <c r="D3" s="131" t="str">
        <f>VLOOKUP(B3,B$6:D$13,3,0)</f>
        <v>Arrozeira Castro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6" ht="15" customHeight="1" x14ac:dyDescent="0.2">
      <c r="A4" s="51"/>
      <c r="B4" s="6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6" ht="15" customHeight="1" x14ac:dyDescent="0.2">
      <c r="A5" s="51"/>
      <c r="B5" s="114" t="s">
        <v>402</v>
      </c>
      <c r="C5" s="114" t="s">
        <v>403</v>
      </c>
      <c r="D5" s="114" t="s">
        <v>404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6" ht="15" customHeight="1" x14ac:dyDescent="0.2">
      <c r="A6" s="51"/>
      <c r="B6" s="44" t="s">
        <v>405</v>
      </c>
      <c r="C6" s="115">
        <v>5.99</v>
      </c>
      <c r="D6" s="44" t="s">
        <v>406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6" ht="15" customHeight="1" x14ac:dyDescent="0.2">
      <c r="A7" s="51"/>
      <c r="B7" s="44" t="s">
        <v>409</v>
      </c>
      <c r="C7" s="115">
        <v>1.99</v>
      </c>
      <c r="D7" s="44" t="s">
        <v>410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6" ht="15" customHeight="1" x14ac:dyDescent="0.2">
      <c r="A8" s="51"/>
      <c r="B8" s="44" t="s">
        <v>411</v>
      </c>
      <c r="C8" s="115">
        <v>2.5</v>
      </c>
      <c r="D8" s="44" t="s">
        <v>412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6" ht="15" customHeight="1" x14ac:dyDescent="0.2">
      <c r="A9" s="51"/>
      <c r="B9" s="44" t="s">
        <v>413</v>
      </c>
      <c r="C9" s="115">
        <v>18.2</v>
      </c>
      <c r="D9" s="44" t="s">
        <v>414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6" ht="15" customHeight="1" x14ac:dyDescent="0.2">
      <c r="A10" s="51"/>
      <c r="B10" s="44" t="s">
        <v>415</v>
      </c>
      <c r="C10" s="115">
        <v>9.6</v>
      </c>
      <c r="D10" s="44" t="s">
        <v>410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6" ht="15" customHeight="1" x14ac:dyDescent="0.2">
      <c r="A11" s="51"/>
      <c r="B11" s="44" t="s">
        <v>407</v>
      </c>
      <c r="C11" s="115">
        <v>4.9000000000000004</v>
      </c>
      <c r="D11" s="44" t="s">
        <v>408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6" ht="15" customHeight="1" x14ac:dyDescent="0.2">
      <c r="A12" s="51"/>
      <c r="B12" s="44" t="s">
        <v>416</v>
      </c>
      <c r="C12" s="115">
        <v>3.1</v>
      </c>
      <c r="D12" s="44" t="s">
        <v>417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6" ht="15" customHeight="1" x14ac:dyDescent="0.2">
      <c r="A13" s="51"/>
      <c r="B13" s="44" t="s">
        <v>418</v>
      </c>
      <c r="C13" s="115">
        <v>2.75</v>
      </c>
      <c r="D13" s="44" t="s">
        <v>419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6" ht="15" customHeight="1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6" ht="15" customHeight="1" x14ac:dyDescent="0.2">
      <c r="A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6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5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1:15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1:15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spans="1:15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spans="1:15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spans="1:15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5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5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spans="1:15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</sheetData>
  <sortState xmlns:xlrd2="http://schemas.microsoft.com/office/spreadsheetml/2017/richdata2" ref="B6:D13">
    <sortCondition ref="B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1:I21"/>
  <sheetViews>
    <sheetView showGridLines="0" zoomScaleNormal="100" workbookViewId="0">
      <selection activeCell="F14" sqref="F14"/>
    </sheetView>
  </sheetViews>
  <sheetFormatPr defaultColWidth="9.140625" defaultRowHeight="12.75" x14ac:dyDescent="0.2"/>
  <cols>
    <col min="1" max="1" width="3.28515625" style="52" customWidth="1"/>
    <col min="2" max="2" width="8.42578125" style="52" bestFit="1" customWidth="1"/>
    <col min="3" max="3" width="24.5703125" style="52" bestFit="1" customWidth="1"/>
    <col min="4" max="4" width="15.5703125" style="52" bestFit="1" customWidth="1"/>
    <col min="5" max="5" width="12" style="52" bestFit="1" customWidth="1"/>
    <col min="6" max="6" width="6.7109375" style="52" bestFit="1" customWidth="1"/>
    <col min="7" max="7" width="4.28515625" style="52" customWidth="1"/>
    <col min="8" max="8" width="10" style="52" bestFit="1" customWidth="1"/>
    <col min="9" max="9" width="33.7109375" style="52" customWidth="1"/>
    <col min="10" max="16384" width="9.140625" style="52"/>
  </cols>
  <sheetData>
    <row r="1" spans="2:9" ht="15" customHeight="1" x14ac:dyDescent="0.2"/>
    <row r="2" spans="2:9" ht="15" customHeight="1" x14ac:dyDescent="0.2">
      <c r="B2" s="111" t="s">
        <v>90</v>
      </c>
      <c r="C2" s="111" t="s">
        <v>420</v>
      </c>
      <c r="D2" s="111" t="s">
        <v>421</v>
      </c>
      <c r="E2" s="111" t="s">
        <v>422</v>
      </c>
      <c r="F2" s="111" t="s">
        <v>423</v>
      </c>
      <c r="H2" s="112" t="s">
        <v>90</v>
      </c>
      <c r="I2" s="145" t="s">
        <v>424</v>
      </c>
    </row>
    <row r="3" spans="2:9" ht="15" customHeight="1" x14ac:dyDescent="0.2">
      <c r="B3" s="110" t="s">
        <v>424</v>
      </c>
      <c r="C3" s="110" t="s">
        <v>440</v>
      </c>
      <c r="D3" s="110" t="s">
        <v>441</v>
      </c>
      <c r="E3" s="110" t="s">
        <v>442</v>
      </c>
      <c r="F3" s="110" t="s">
        <v>233</v>
      </c>
      <c r="H3" s="53"/>
      <c r="I3" s="54"/>
    </row>
    <row r="4" spans="2:9" ht="15" customHeight="1" x14ac:dyDescent="0.2">
      <c r="B4" s="110" t="s">
        <v>443</v>
      </c>
      <c r="C4" s="110" t="s">
        <v>444</v>
      </c>
      <c r="D4" s="110" t="s">
        <v>445</v>
      </c>
      <c r="E4" s="110" t="s">
        <v>446</v>
      </c>
      <c r="F4" s="110" t="s">
        <v>233</v>
      </c>
      <c r="H4" s="112" t="s">
        <v>420</v>
      </c>
      <c r="I4" s="146" t="str">
        <f>VLOOKUP(I2,B$3:F$12,2,0)</f>
        <v>Rodovia Anhanguera, km 180</v>
      </c>
    </row>
    <row r="5" spans="2:9" ht="15" customHeight="1" x14ac:dyDescent="0.2">
      <c r="B5" s="110" t="s">
        <v>447</v>
      </c>
      <c r="C5" s="110" t="s">
        <v>448</v>
      </c>
      <c r="D5" s="110" t="s">
        <v>441</v>
      </c>
      <c r="E5" s="110" t="s">
        <v>449</v>
      </c>
      <c r="F5" s="110" t="s">
        <v>450</v>
      </c>
      <c r="H5" s="53"/>
      <c r="I5" s="54"/>
    </row>
    <row r="6" spans="2:9" ht="15" customHeight="1" x14ac:dyDescent="0.2">
      <c r="B6" s="110" t="s">
        <v>129</v>
      </c>
      <c r="C6" s="110" t="s">
        <v>451</v>
      </c>
      <c r="D6" s="110" t="s">
        <v>452</v>
      </c>
      <c r="E6" s="110" t="s">
        <v>453</v>
      </c>
      <c r="F6" s="110" t="s">
        <v>233</v>
      </c>
      <c r="H6" s="112" t="s">
        <v>421</v>
      </c>
      <c r="I6" s="146" t="str">
        <f>VLOOKUP(I2,B$3:F$12,3,0)</f>
        <v>Centro</v>
      </c>
    </row>
    <row r="7" spans="2:9" ht="15" customHeight="1" x14ac:dyDescent="0.2">
      <c r="B7" s="110" t="s">
        <v>454</v>
      </c>
      <c r="C7" s="110" t="s">
        <v>455</v>
      </c>
      <c r="D7" s="110" t="s">
        <v>456</v>
      </c>
      <c r="E7" s="110" t="s">
        <v>457</v>
      </c>
      <c r="F7" s="110" t="s">
        <v>233</v>
      </c>
      <c r="H7" s="53"/>
      <c r="I7" s="54"/>
    </row>
    <row r="8" spans="2:9" ht="15" customHeight="1" x14ac:dyDescent="0.2">
      <c r="B8" s="110" t="s">
        <v>458</v>
      </c>
      <c r="C8" s="110" t="s">
        <v>459</v>
      </c>
      <c r="D8" s="110" t="s">
        <v>441</v>
      </c>
      <c r="E8" s="110" t="s">
        <v>460</v>
      </c>
      <c r="F8" s="110" t="s">
        <v>461</v>
      </c>
      <c r="H8" s="112" t="s">
        <v>422</v>
      </c>
      <c r="I8" s="146" t="str">
        <f>VLOOKUP(I2,B$3:F$12,4,0)</f>
        <v>Leme</v>
      </c>
    </row>
    <row r="9" spans="2:9" ht="15" customHeight="1" x14ac:dyDescent="0.2">
      <c r="B9" s="110" t="s">
        <v>462</v>
      </c>
      <c r="C9" s="110" t="s">
        <v>463</v>
      </c>
      <c r="D9" s="110" t="s">
        <v>464</v>
      </c>
      <c r="E9" s="110" t="s">
        <v>465</v>
      </c>
      <c r="F9" s="110" t="s">
        <v>233</v>
      </c>
      <c r="H9" s="53"/>
      <c r="I9" s="54"/>
    </row>
    <row r="10" spans="2:9" ht="15" customHeight="1" x14ac:dyDescent="0.2">
      <c r="B10" s="110" t="s">
        <v>140</v>
      </c>
      <c r="C10" s="110" t="s">
        <v>466</v>
      </c>
      <c r="D10" s="110" t="s">
        <v>467</v>
      </c>
      <c r="E10" s="110" t="s">
        <v>468</v>
      </c>
      <c r="F10" s="110" t="s">
        <v>233</v>
      </c>
      <c r="H10" s="112" t="s">
        <v>423</v>
      </c>
      <c r="I10" s="146" t="str">
        <f>VLOOKUP(I2,B$3:F$12,5,0)</f>
        <v>SP</v>
      </c>
    </row>
    <row r="11" spans="2:9" ht="15" customHeight="1" x14ac:dyDescent="0.2">
      <c r="B11" s="110" t="s">
        <v>469</v>
      </c>
      <c r="C11" s="110" t="s">
        <v>470</v>
      </c>
      <c r="D11" s="110" t="s">
        <v>471</v>
      </c>
      <c r="E11" s="110" t="s">
        <v>472</v>
      </c>
      <c r="F11" s="110" t="s">
        <v>270</v>
      </c>
    </row>
    <row r="12" spans="2:9" ht="15" customHeight="1" x14ac:dyDescent="0.2">
      <c r="B12" s="110" t="s">
        <v>473</v>
      </c>
      <c r="C12" s="110" t="s">
        <v>474</v>
      </c>
      <c r="D12" s="110" t="s">
        <v>475</v>
      </c>
      <c r="E12" s="110" t="s">
        <v>476</v>
      </c>
      <c r="F12" s="110" t="s">
        <v>477</v>
      </c>
      <c r="H12" s="101" t="s">
        <v>145</v>
      </c>
    </row>
    <row r="13" spans="2:9" ht="15" customHeight="1" x14ac:dyDescent="0.2">
      <c r="B13"/>
      <c r="C13"/>
      <c r="D13"/>
      <c r="E13"/>
      <c r="F13"/>
    </row>
    <row r="14" spans="2:9" ht="15" customHeight="1" x14ac:dyDescent="0.2">
      <c r="B14"/>
      <c r="C14"/>
      <c r="D14"/>
      <c r="E14"/>
      <c r="F14"/>
    </row>
    <row r="15" spans="2:9" ht="15" customHeight="1" x14ac:dyDescent="0.2">
      <c r="B15"/>
      <c r="C15"/>
      <c r="D15"/>
      <c r="E15"/>
      <c r="F15"/>
    </row>
    <row r="16" spans="2:9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B1:J23"/>
  <sheetViews>
    <sheetView showGridLines="0" zoomScaleNormal="100" workbookViewId="0">
      <selection activeCell="J6" sqref="J6"/>
    </sheetView>
  </sheetViews>
  <sheetFormatPr defaultColWidth="9.140625" defaultRowHeight="12.75" x14ac:dyDescent="0.2"/>
  <cols>
    <col min="1" max="1" width="1.5703125" style="48" customWidth="1"/>
    <col min="2" max="2" width="8.42578125" style="48" bestFit="1" customWidth="1"/>
    <col min="3" max="3" width="15.42578125" style="48" bestFit="1" customWidth="1"/>
    <col min="4" max="4" width="15.85546875" style="48" customWidth="1"/>
    <col min="5" max="5" width="2.7109375" style="48" customWidth="1"/>
    <col min="6" max="6" width="9.140625" style="48"/>
    <col min="7" max="7" width="2.7109375" style="48" customWidth="1"/>
    <col min="8" max="8" width="30.7109375" style="48" customWidth="1"/>
    <col min="9" max="9" width="2.7109375" style="48" customWidth="1"/>
    <col min="10" max="10" width="30.7109375" style="48" customWidth="1"/>
    <col min="11" max="257" width="9.140625" style="48"/>
    <col min="258" max="258" width="9.42578125" style="48" bestFit="1" customWidth="1"/>
    <col min="259" max="259" width="18.7109375" style="48" bestFit="1" customWidth="1"/>
    <col min="260" max="260" width="17.42578125" style="48" bestFit="1" customWidth="1"/>
    <col min="261" max="513" width="9.140625" style="48"/>
    <col min="514" max="514" width="9.42578125" style="48" bestFit="1" customWidth="1"/>
    <col min="515" max="515" width="18.7109375" style="48" bestFit="1" customWidth="1"/>
    <col min="516" max="516" width="17.42578125" style="48" bestFit="1" customWidth="1"/>
    <col min="517" max="769" width="9.140625" style="48"/>
    <col min="770" max="770" width="9.42578125" style="48" bestFit="1" customWidth="1"/>
    <col min="771" max="771" width="18.7109375" style="48" bestFit="1" customWidth="1"/>
    <col min="772" max="772" width="17.42578125" style="48" bestFit="1" customWidth="1"/>
    <col min="773" max="1025" width="9.140625" style="48"/>
    <col min="1026" max="1026" width="9.42578125" style="48" bestFit="1" customWidth="1"/>
    <col min="1027" max="1027" width="18.7109375" style="48" bestFit="1" customWidth="1"/>
    <col min="1028" max="1028" width="17.42578125" style="48" bestFit="1" customWidth="1"/>
    <col min="1029" max="1281" width="9.140625" style="48"/>
    <col min="1282" max="1282" width="9.42578125" style="48" bestFit="1" customWidth="1"/>
    <col min="1283" max="1283" width="18.7109375" style="48" bestFit="1" customWidth="1"/>
    <col min="1284" max="1284" width="17.42578125" style="48" bestFit="1" customWidth="1"/>
    <col min="1285" max="1537" width="9.140625" style="48"/>
    <col min="1538" max="1538" width="9.42578125" style="48" bestFit="1" customWidth="1"/>
    <col min="1539" max="1539" width="18.7109375" style="48" bestFit="1" customWidth="1"/>
    <col min="1540" max="1540" width="17.42578125" style="48" bestFit="1" customWidth="1"/>
    <col min="1541" max="1793" width="9.140625" style="48"/>
    <col min="1794" max="1794" width="9.42578125" style="48" bestFit="1" customWidth="1"/>
    <col min="1795" max="1795" width="18.7109375" style="48" bestFit="1" customWidth="1"/>
    <col min="1796" max="1796" width="17.42578125" style="48" bestFit="1" customWidth="1"/>
    <col min="1797" max="2049" width="9.140625" style="48"/>
    <col min="2050" max="2050" width="9.42578125" style="48" bestFit="1" customWidth="1"/>
    <col min="2051" max="2051" width="18.7109375" style="48" bestFit="1" customWidth="1"/>
    <col min="2052" max="2052" width="17.42578125" style="48" bestFit="1" customWidth="1"/>
    <col min="2053" max="2305" width="9.140625" style="48"/>
    <col min="2306" max="2306" width="9.42578125" style="48" bestFit="1" customWidth="1"/>
    <col min="2307" max="2307" width="18.7109375" style="48" bestFit="1" customWidth="1"/>
    <col min="2308" max="2308" width="17.42578125" style="48" bestFit="1" customWidth="1"/>
    <col min="2309" max="2561" width="9.140625" style="48"/>
    <col min="2562" max="2562" width="9.42578125" style="48" bestFit="1" customWidth="1"/>
    <col min="2563" max="2563" width="18.7109375" style="48" bestFit="1" customWidth="1"/>
    <col min="2564" max="2564" width="17.42578125" style="48" bestFit="1" customWidth="1"/>
    <col min="2565" max="2817" width="9.140625" style="48"/>
    <col min="2818" max="2818" width="9.42578125" style="48" bestFit="1" customWidth="1"/>
    <col min="2819" max="2819" width="18.7109375" style="48" bestFit="1" customWidth="1"/>
    <col min="2820" max="2820" width="17.42578125" style="48" bestFit="1" customWidth="1"/>
    <col min="2821" max="3073" width="9.140625" style="48"/>
    <col min="3074" max="3074" width="9.42578125" style="48" bestFit="1" customWidth="1"/>
    <col min="3075" max="3075" width="18.7109375" style="48" bestFit="1" customWidth="1"/>
    <col min="3076" max="3076" width="17.42578125" style="48" bestFit="1" customWidth="1"/>
    <col min="3077" max="3329" width="9.140625" style="48"/>
    <col min="3330" max="3330" width="9.42578125" style="48" bestFit="1" customWidth="1"/>
    <col min="3331" max="3331" width="18.7109375" style="48" bestFit="1" customWidth="1"/>
    <col min="3332" max="3332" width="17.42578125" style="48" bestFit="1" customWidth="1"/>
    <col min="3333" max="3585" width="9.140625" style="48"/>
    <col min="3586" max="3586" width="9.42578125" style="48" bestFit="1" customWidth="1"/>
    <col min="3587" max="3587" width="18.7109375" style="48" bestFit="1" customWidth="1"/>
    <col min="3588" max="3588" width="17.42578125" style="48" bestFit="1" customWidth="1"/>
    <col min="3589" max="3841" width="9.140625" style="48"/>
    <col min="3842" max="3842" width="9.42578125" style="48" bestFit="1" customWidth="1"/>
    <col min="3843" max="3843" width="18.7109375" style="48" bestFit="1" customWidth="1"/>
    <col min="3844" max="3844" width="17.42578125" style="48" bestFit="1" customWidth="1"/>
    <col min="3845" max="4097" width="9.140625" style="48"/>
    <col min="4098" max="4098" width="9.42578125" style="48" bestFit="1" customWidth="1"/>
    <col min="4099" max="4099" width="18.7109375" style="48" bestFit="1" customWidth="1"/>
    <col min="4100" max="4100" width="17.42578125" style="48" bestFit="1" customWidth="1"/>
    <col min="4101" max="4353" width="9.140625" style="48"/>
    <col min="4354" max="4354" width="9.42578125" style="48" bestFit="1" customWidth="1"/>
    <col min="4355" max="4355" width="18.7109375" style="48" bestFit="1" customWidth="1"/>
    <col min="4356" max="4356" width="17.42578125" style="48" bestFit="1" customWidth="1"/>
    <col min="4357" max="4609" width="9.140625" style="48"/>
    <col min="4610" max="4610" width="9.42578125" style="48" bestFit="1" customWidth="1"/>
    <col min="4611" max="4611" width="18.7109375" style="48" bestFit="1" customWidth="1"/>
    <col min="4612" max="4612" width="17.42578125" style="48" bestFit="1" customWidth="1"/>
    <col min="4613" max="4865" width="9.140625" style="48"/>
    <col min="4866" max="4866" width="9.42578125" style="48" bestFit="1" customWidth="1"/>
    <col min="4867" max="4867" width="18.7109375" style="48" bestFit="1" customWidth="1"/>
    <col min="4868" max="4868" width="17.42578125" style="48" bestFit="1" customWidth="1"/>
    <col min="4869" max="5121" width="9.140625" style="48"/>
    <col min="5122" max="5122" width="9.42578125" style="48" bestFit="1" customWidth="1"/>
    <col min="5123" max="5123" width="18.7109375" style="48" bestFit="1" customWidth="1"/>
    <col min="5124" max="5124" width="17.42578125" style="48" bestFit="1" customWidth="1"/>
    <col min="5125" max="5377" width="9.140625" style="48"/>
    <col min="5378" max="5378" width="9.42578125" style="48" bestFit="1" customWidth="1"/>
    <col min="5379" max="5379" width="18.7109375" style="48" bestFit="1" customWidth="1"/>
    <col min="5380" max="5380" width="17.42578125" style="48" bestFit="1" customWidth="1"/>
    <col min="5381" max="5633" width="9.140625" style="48"/>
    <col min="5634" max="5634" width="9.42578125" style="48" bestFit="1" customWidth="1"/>
    <col min="5635" max="5635" width="18.7109375" style="48" bestFit="1" customWidth="1"/>
    <col min="5636" max="5636" width="17.42578125" style="48" bestFit="1" customWidth="1"/>
    <col min="5637" max="5889" width="9.140625" style="48"/>
    <col min="5890" max="5890" width="9.42578125" style="48" bestFit="1" customWidth="1"/>
    <col min="5891" max="5891" width="18.7109375" style="48" bestFit="1" customWidth="1"/>
    <col min="5892" max="5892" width="17.42578125" style="48" bestFit="1" customWidth="1"/>
    <col min="5893" max="6145" width="9.140625" style="48"/>
    <col min="6146" max="6146" width="9.42578125" style="48" bestFit="1" customWidth="1"/>
    <col min="6147" max="6147" width="18.7109375" style="48" bestFit="1" customWidth="1"/>
    <col min="6148" max="6148" width="17.42578125" style="48" bestFit="1" customWidth="1"/>
    <col min="6149" max="6401" width="9.140625" style="48"/>
    <col min="6402" max="6402" width="9.42578125" style="48" bestFit="1" customWidth="1"/>
    <col min="6403" max="6403" width="18.7109375" style="48" bestFit="1" customWidth="1"/>
    <col min="6404" max="6404" width="17.42578125" style="48" bestFit="1" customWidth="1"/>
    <col min="6405" max="6657" width="9.140625" style="48"/>
    <col min="6658" max="6658" width="9.42578125" style="48" bestFit="1" customWidth="1"/>
    <col min="6659" max="6659" width="18.7109375" style="48" bestFit="1" customWidth="1"/>
    <col min="6660" max="6660" width="17.42578125" style="48" bestFit="1" customWidth="1"/>
    <col min="6661" max="6913" width="9.140625" style="48"/>
    <col min="6914" max="6914" width="9.42578125" style="48" bestFit="1" customWidth="1"/>
    <col min="6915" max="6915" width="18.7109375" style="48" bestFit="1" customWidth="1"/>
    <col min="6916" max="6916" width="17.42578125" style="48" bestFit="1" customWidth="1"/>
    <col min="6917" max="7169" width="9.140625" style="48"/>
    <col min="7170" max="7170" width="9.42578125" style="48" bestFit="1" customWidth="1"/>
    <col min="7171" max="7171" width="18.7109375" style="48" bestFit="1" customWidth="1"/>
    <col min="7172" max="7172" width="17.42578125" style="48" bestFit="1" customWidth="1"/>
    <col min="7173" max="7425" width="9.140625" style="48"/>
    <col min="7426" max="7426" width="9.42578125" style="48" bestFit="1" customWidth="1"/>
    <col min="7427" max="7427" width="18.7109375" style="48" bestFit="1" customWidth="1"/>
    <col min="7428" max="7428" width="17.42578125" style="48" bestFit="1" customWidth="1"/>
    <col min="7429" max="7681" width="9.140625" style="48"/>
    <col min="7682" max="7682" width="9.42578125" style="48" bestFit="1" customWidth="1"/>
    <col min="7683" max="7683" width="18.7109375" style="48" bestFit="1" customWidth="1"/>
    <col min="7684" max="7684" width="17.42578125" style="48" bestFit="1" customWidth="1"/>
    <col min="7685" max="7937" width="9.140625" style="48"/>
    <col min="7938" max="7938" width="9.42578125" style="48" bestFit="1" customWidth="1"/>
    <col min="7939" max="7939" width="18.7109375" style="48" bestFit="1" customWidth="1"/>
    <col min="7940" max="7940" width="17.42578125" style="48" bestFit="1" customWidth="1"/>
    <col min="7941" max="8193" width="9.140625" style="48"/>
    <col min="8194" max="8194" width="9.42578125" style="48" bestFit="1" customWidth="1"/>
    <col min="8195" max="8195" width="18.7109375" style="48" bestFit="1" customWidth="1"/>
    <col min="8196" max="8196" width="17.42578125" style="48" bestFit="1" customWidth="1"/>
    <col min="8197" max="8449" width="9.140625" style="48"/>
    <col min="8450" max="8450" width="9.42578125" style="48" bestFit="1" customWidth="1"/>
    <col min="8451" max="8451" width="18.7109375" style="48" bestFit="1" customWidth="1"/>
    <col min="8452" max="8452" width="17.42578125" style="48" bestFit="1" customWidth="1"/>
    <col min="8453" max="8705" width="9.140625" style="48"/>
    <col min="8706" max="8706" width="9.42578125" style="48" bestFit="1" customWidth="1"/>
    <col min="8707" max="8707" width="18.7109375" style="48" bestFit="1" customWidth="1"/>
    <col min="8708" max="8708" width="17.42578125" style="48" bestFit="1" customWidth="1"/>
    <col min="8709" max="8961" width="9.140625" style="48"/>
    <col min="8962" max="8962" width="9.42578125" style="48" bestFit="1" customWidth="1"/>
    <col min="8963" max="8963" width="18.7109375" style="48" bestFit="1" customWidth="1"/>
    <col min="8964" max="8964" width="17.42578125" style="48" bestFit="1" customWidth="1"/>
    <col min="8965" max="9217" width="9.140625" style="48"/>
    <col min="9218" max="9218" width="9.42578125" style="48" bestFit="1" customWidth="1"/>
    <col min="9219" max="9219" width="18.7109375" style="48" bestFit="1" customWidth="1"/>
    <col min="9220" max="9220" width="17.42578125" style="48" bestFit="1" customWidth="1"/>
    <col min="9221" max="9473" width="9.140625" style="48"/>
    <col min="9474" max="9474" width="9.42578125" style="48" bestFit="1" customWidth="1"/>
    <col min="9475" max="9475" width="18.7109375" style="48" bestFit="1" customWidth="1"/>
    <col min="9476" max="9476" width="17.42578125" style="48" bestFit="1" customWidth="1"/>
    <col min="9477" max="9729" width="9.140625" style="48"/>
    <col min="9730" max="9730" width="9.42578125" style="48" bestFit="1" customWidth="1"/>
    <col min="9731" max="9731" width="18.7109375" style="48" bestFit="1" customWidth="1"/>
    <col min="9732" max="9732" width="17.42578125" style="48" bestFit="1" customWidth="1"/>
    <col min="9733" max="9985" width="9.140625" style="48"/>
    <col min="9986" max="9986" width="9.42578125" style="48" bestFit="1" customWidth="1"/>
    <col min="9987" max="9987" width="18.7109375" style="48" bestFit="1" customWidth="1"/>
    <col min="9988" max="9988" width="17.42578125" style="48" bestFit="1" customWidth="1"/>
    <col min="9989" max="10241" width="9.140625" style="48"/>
    <col min="10242" max="10242" width="9.42578125" style="48" bestFit="1" customWidth="1"/>
    <col min="10243" max="10243" width="18.7109375" style="48" bestFit="1" customWidth="1"/>
    <col min="10244" max="10244" width="17.42578125" style="48" bestFit="1" customWidth="1"/>
    <col min="10245" max="10497" width="9.140625" style="48"/>
    <col min="10498" max="10498" width="9.42578125" style="48" bestFit="1" customWidth="1"/>
    <col min="10499" max="10499" width="18.7109375" style="48" bestFit="1" customWidth="1"/>
    <col min="10500" max="10500" width="17.42578125" style="48" bestFit="1" customWidth="1"/>
    <col min="10501" max="10753" width="9.140625" style="48"/>
    <col min="10754" max="10754" width="9.42578125" style="48" bestFit="1" customWidth="1"/>
    <col min="10755" max="10755" width="18.7109375" style="48" bestFit="1" customWidth="1"/>
    <col min="10756" max="10756" width="17.42578125" style="48" bestFit="1" customWidth="1"/>
    <col min="10757" max="11009" width="9.140625" style="48"/>
    <col min="11010" max="11010" width="9.42578125" style="48" bestFit="1" customWidth="1"/>
    <col min="11011" max="11011" width="18.7109375" style="48" bestFit="1" customWidth="1"/>
    <col min="11012" max="11012" width="17.42578125" style="48" bestFit="1" customWidth="1"/>
    <col min="11013" max="11265" width="9.140625" style="48"/>
    <col min="11266" max="11266" width="9.42578125" style="48" bestFit="1" customWidth="1"/>
    <col min="11267" max="11267" width="18.7109375" style="48" bestFit="1" customWidth="1"/>
    <col min="11268" max="11268" width="17.42578125" style="48" bestFit="1" customWidth="1"/>
    <col min="11269" max="11521" width="9.140625" style="48"/>
    <col min="11522" max="11522" width="9.42578125" style="48" bestFit="1" customWidth="1"/>
    <col min="11523" max="11523" width="18.7109375" style="48" bestFit="1" customWidth="1"/>
    <col min="11524" max="11524" width="17.42578125" style="48" bestFit="1" customWidth="1"/>
    <col min="11525" max="11777" width="9.140625" style="48"/>
    <col min="11778" max="11778" width="9.42578125" style="48" bestFit="1" customWidth="1"/>
    <col min="11779" max="11779" width="18.7109375" style="48" bestFit="1" customWidth="1"/>
    <col min="11780" max="11780" width="17.42578125" style="48" bestFit="1" customWidth="1"/>
    <col min="11781" max="12033" width="9.140625" style="48"/>
    <col min="12034" max="12034" width="9.42578125" style="48" bestFit="1" customWidth="1"/>
    <col min="12035" max="12035" width="18.7109375" style="48" bestFit="1" customWidth="1"/>
    <col min="12036" max="12036" width="17.42578125" style="48" bestFit="1" customWidth="1"/>
    <col min="12037" max="12289" width="9.140625" style="48"/>
    <col min="12290" max="12290" width="9.42578125" style="48" bestFit="1" customWidth="1"/>
    <col min="12291" max="12291" width="18.7109375" style="48" bestFit="1" customWidth="1"/>
    <col min="12292" max="12292" width="17.42578125" style="48" bestFit="1" customWidth="1"/>
    <col min="12293" max="12545" width="9.140625" style="48"/>
    <col min="12546" max="12546" width="9.42578125" style="48" bestFit="1" customWidth="1"/>
    <col min="12547" max="12547" width="18.7109375" style="48" bestFit="1" customWidth="1"/>
    <col min="12548" max="12548" width="17.42578125" style="48" bestFit="1" customWidth="1"/>
    <col min="12549" max="12801" width="9.140625" style="48"/>
    <col min="12802" max="12802" width="9.42578125" style="48" bestFit="1" customWidth="1"/>
    <col min="12803" max="12803" width="18.7109375" style="48" bestFit="1" customWidth="1"/>
    <col min="12804" max="12804" width="17.42578125" style="48" bestFit="1" customWidth="1"/>
    <col min="12805" max="13057" width="9.140625" style="48"/>
    <col min="13058" max="13058" width="9.42578125" style="48" bestFit="1" customWidth="1"/>
    <col min="13059" max="13059" width="18.7109375" style="48" bestFit="1" customWidth="1"/>
    <col min="13060" max="13060" width="17.42578125" style="48" bestFit="1" customWidth="1"/>
    <col min="13061" max="13313" width="9.140625" style="48"/>
    <col min="13314" max="13314" width="9.42578125" style="48" bestFit="1" customWidth="1"/>
    <col min="13315" max="13315" width="18.7109375" style="48" bestFit="1" customWidth="1"/>
    <col min="13316" max="13316" width="17.42578125" style="48" bestFit="1" customWidth="1"/>
    <col min="13317" max="13569" width="9.140625" style="48"/>
    <col min="13570" max="13570" width="9.42578125" style="48" bestFit="1" customWidth="1"/>
    <col min="13571" max="13571" width="18.7109375" style="48" bestFit="1" customWidth="1"/>
    <col min="13572" max="13572" width="17.42578125" style="48" bestFit="1" customWidth="1"/>
    <col min="13573" max="13825" width="9.140625" style="48"/>
    <col min="13826" max="13826" width="9.42578125" style="48" bestFit="1" customWidth="1"/>
    <col min="13827" max="13827" width="18.7109375" style="48" bestFit="1" customWidth="1"/>
    <col min="13828" max="13828" width="17.42578125" style="48" bestFit="1" customWidth="1"/>
    <col min="13829" max="14081" width="9.140625" style="48"/>
    <col min="14082" max="14082" width="9.42578125" style="48" bestFit="1" customWidth="1"/>
    <col min="14083" max="14083" width="18.7109375" style="48" bestFit="1" customWidth="1"/>
    <col min="14084" max="14084" width="17.42578125" style="48" bestFit="1" customWidth="1"/>
    <col min="14085" max="14337" width="9.140625" style="48"/>
    <col min="14338" max="14338" width="9.42578125" style="48" bestFit="1" customWidth="1"/>
    <col min="14339" max="14339" width="18.7109375" style="48" bestFit="1" customWidth="1"/>
    <col min="14340" max="14340" width="17.42578125" style="48" bestFit="1" customWidth="1"/>
    <col min="14341" max="14593" width="9.140625" style="48"/>
    <col min="14594" max="14594" width="9.42578125" style="48" bestFit="1" customWidth="1"/>
    <col min="14595" max="14595" width="18.7109375" style="48" bestFit="1" customWidth="1"/>
    <col min="14596" max="14596" width="17.42578125" style="48" bestFit="1" customWidth="1"/>
    <col min="14597" max="14849" width="9.140625" style="48"/>
    <col min="14850" max="14850" width="9.42578125" style="48" bestFit="1" customWidth="1"/>
    <col min="14851" max="14851" width="18.7109375" style="48" bestFit="1" customWidth="1"/>
    <col min="14852" max="14852" width="17.42578125" style="48" bestFit="1" customWidth="1"/>
    <col min="14853" max="15105" width="9.140625" style="48"/>
    <col min="15106" max="15106" width="9.42578125" style="48" bestFit="1" customWidth="1"/>
    <col min="15107" max="15107" width="18.7109375" style="48" bestFit="1" customWidth="1"/>
    <col min="15108" max="15108" width="17.42578125" style="48" bestFit="1" customWidth="1"/>
    <col min="15109" max="15361" width="9.140625" style="48"/>
    <col min="15362" max="15362" width="9.42578125" style="48" bestFit="1" customWidth="1"/>
    <col min="15363" max="15363" width="18.7109375" style="48" bestFit="1" customWidth="1"/>
    <col min="15364" max="15364" width="17.42578125" style="48" bestFit="1" customWidth="1"/>
    <col min="15365" max="15617" width="9.140625" style="48"/>
    <col min="15618" max="15618" width="9.42578125" style="48" bestFit="1" customWidth="1"/>
    <col min="15619" max="15619" width="18.7109375" style="48" bestFit="1" customWidth="1"/>
    <col min="15620" max="15620" width="17.42578125" style="48" bestFit="1" customWidth="1"/>
    <col min="15621" max="15873" width="9.140625" style="48"/>
    <col min="15874" max="15874" width="9.42578125" style="48" bestFit="1" customWidth="1"/>
    <col min="15875" max="15875" width="18.7109375" style="48" bestFit="1" customWidth="1"/>
    <col min="15876" max="15876" width="17.42578125" style="48" bestFit="1" customWidth="1"/>
    <col min="15877" max="16129" width="9.140625" style="48"/>
    <col min="16130" max="16130" width="9.42578125" style="48" bestFit="1" customWidth="1"/>
    <col min="16131" max="16131" width="18.7109375" style="48" bestFit="1" customWidth="1"/>
    <col min="16132" max="16132" width="17.42578125" style="48" bestFit="1" customWidth="1"/>
    <col min="16133" max="16384" width="9.140625" style="48"/>
  </cols>
  <sheetData>
    <row r="1" spans="2:10" ht="8.4499999999999993" customHeight="1" x14ac:dyDescent="0.2"/>
    <row r="2" spans="2:10" ht="15" customHeight="1" x14ac:dyDescent="0.2">
      <c r="B2" s="215" t="s">
        <v>497</v>
      </c>
      <c r="C2" s="215"/>
      <c r="D2" s="215"/>
    </row>
    <row r="3" spans="2:10" ht="15" customHeight="1" x14ac:dyDescent="0.2">
      <c r="B3" s="167" t="s">
        <v>498</v>
      </c>
      <c r="C3" s="167" t="s">
        <v>90</v>
      </c>
      <c r="D3" s="167" t="s">
        <v>499</v>
      </c>
    </row>
    <row r="4" spans="2:10" ht="15" customHeight="1" x14ac:dyDescent="0.2">
      <c r="B4" s="168">
        <v>1003</v>
      </c>
      <c r="C4" s="168" t="s">
        <v>500</v>
      </c>
      <c r="D4" s="168" t="s">
        <v>501</v>
      </c>
      <c r="F4" s="169" t="s">
        <v>498</v>
      </c>
      <c r="G4" s="170"/>
      <c r="H4" s="169" t="s">
        <v>90</v>
      </c>
      <c r="I4" s="171"/>
      <c r="J4" s="169" t="s">
        <v>499</v>
      </c>
    </row>
    <row r="5" spans="2:10" ht="15" customHeight="1" x14ac:dyDescent="0.2">
      <c r="B5" s="168">
        <v>1425</v>
      </c>
      <c r="C5" s="168" t="s">
        <v>502</v>
      </c>
      <c r="D5" s="168" t="s">
        <v>503</v>
      </c>
      <c r="F5" s="198">
        <v>1003</v>
      </c>
      <c r="G5" s="172"/>
      <c r="H5" s="198" t="str">
        <f>VLOOKUP(F5,B$4:D$23,2,0)</f>
        <v>Lineu Francisco</v>
      </c>
      <c r="I5" s="172"/>
      <c r="J5" s="198" t="str">
        <f>VLOOKUP(F5,B$4:D$23,3,0)</f>
        <v>Hotelaria</v>
      </c>
    </row>
    <row r="6" spans="2:10" ht="15" customHeight="1" x14ac:dyDescent="0.2">
      <c r="B6" s="168">
        <v>1872</v>
      </c>
      <c r="C6" s="168" t="s">
        <v>504</v>
      </c>
      <c r="D6" s="168" t="s">
        <v>505</v>
      </c>
    </row>
    <row r="7" spans="2:10" ht="15" customHeight="1" x14ac:dyDescent="0.2">
      <c r="B7" s="168">
        <v>2059</v>
      </c>
      <c r="C7" s="168" t="s">
        <v>506</v>
      </c>
      <c r="D7" s="168" t="s">
        <v>507</v>
      </c>
      <c r="F7" s="101" t="s">
        <v>145</v>
      </c>
    </row>
    <row r="8" spans="2:10" ht="15" customHeight="1" x14ac:dyDescent="0.2">
      <c r="B8" s="168">
        <v>2248</v>
      </c>
      <c r="C8" s="168" t="s">
        <v>508</v>
      </c>
      <c r="D8" s="168" t="s">
        <v>509</v>
      </c>
      <c r="F8" s="172"/>
      <c r="G8" s="172"/>
      <c r="H8" s="172"/>
      <c r="J8" s="172"/>
    </row>
    <row r="9" spans="2:10" ht="15" customHeight="1" x14ac:dyDescent="0.2">
      <c r="B9" s="168">
        <v>2567</v>
      </c>
      <c r="C9" s="168" t="s">
        <v>510</v>
      </c>
      <c r="D9" s="168" t="s">
        <v>509</v>
      </c>
    </row>
    <row r="10" spans="2:10" ht="15" customHeight="1" x14ac:dyDescent="0.2">
      <c r="B10" s="168">
        <v>2678</v>
      </c>
      <c r="C10" s="168" t="s">
        <v>511</v>
      </c>
      <c r="D10" s="168" t="s">
        <v>503</v>
      </c>
    </row>
    <row r="11" spans="2:10" ht="15" customHeight="1" x14ac:dyDescent="0.2">
      <c r="B11" s="168">
        <v>3048</v>
      </c>
      <c r="C11" s="168" t="s">
        <v>512</v>
      </c>
      <c r="D11" s="168" t="s">
        <v>501</v>
      </c>
    </row>
    <row r="12" spans="2:10" ht="15" customHeight="1" x14ac:dyDescent="0.2">
      <c r="B12" s="168">
        <v>3265</v>
      </c>
      <c r="C12" s="168" t="s">
        <v>513</v>
      </c>
      <c r="D12" s="168" t="s">
        <v>503</v>
      </c>
    </row>
    <row r="13" spans="2:10" ht="15" customHeight="1" x14ac:dyDescent="0.2">
      <c r="B13" s="168">
        <v>3335</v>
      </c>
      <c r="C13" s="168" t="s">
        <v>514</v>
      </c>
      <c r="D13" s="168" t="s">
        <v>503</v>
      </c>
    </row>
    <row r="14" spans="2:10" ht="15" customHeight="1" x14ac:dyDescent="0.2">
      <c r="B14" s="168">
        <v>4125</v>
      </c>
      <c r="C14" s="168" t="s">
        <v>515</v>
      </c>
      <c r="D14" s="168" t="s">
        <v>505</v>
      </c>
    </row>
    <row r="15" spans="2:10" ht="15" customHeight="1" x14ac:dyDescent="0.2">
      <c r="B15" s="168">
        <v>4830</v>
      </c>
      <c r="C15" s="168" t="s">
        <v>516</v>
      </c>
      <c r="D15" s="168" t="s">
        <v>507</v>
      </c>
    </row>
    <row r="16" spans="2:10" ht="15" customHeight="1" x14ac:dyDescent="0.2">
      <c r="B16" s="168">
        <v>5463</v>
      </c>
      <c r="C16" s="168" t="s">
        <v>517</v>
      </c>
      <c r="D16" s="168" t="s">
        <v>501</v>
      </c>
    </row>
    <row r="17" spans="2:4" ht="15" customHeight="1" x14ac:dyDescent="0.2">
      <c r="B17" s="168">
        <v>6532</v>
      </c>
      <c r="C17" s="168" t="s">
        <v>518</v>
      </c>
      <c r="D17" s="168" t="s">
        <v>507</v>
      </c>
    </row>
    <row r="18" spans="2:4" ht="15" customHeight="1" x14ac:dyDescent="0.2">
      <c r="B18" s="168">
        <v>6755</v>
      </c>
      <c r="C18" s="168" t="s">
        <v>519</v>
      </c>
      <c r="D18" s="168" t="s">
        <v>501</v>
      </c>
    </row>
    <row r="19" spans="2:4" ht="15" customHeight="1" x14ac:dyDescent="0.2">
      <c r="B19" s="168">
        <v>7458</v>
      </c>
      <c r="C19" s="168" t="s">
        <v>520</v>
      </c>
      <c r="D19" s="168" t="s">
        <v>509</v>
      </c>
    </row>
    <row r="20" spans="2:4" ht="15" customHeight="1" x14ac:dyDescent="0.2">
      <c r="B20" s="168">
        <v>7598</v>
      </c>
      <c r="C20" s="168" t="s">
        <v>521</v>
      </c>
      <c r="D20" s="168" t="s">
        <v>503</v>
      </c>
    </row>
    <row r="21" spans="2:4" ht="15" customHeight="1" x14ac:dyDescent="0.2">
      <c r="B21" s="168">
        <v>7894</v>
      </c>
      <c r="C21" s="168" t="s">
        <v>522</v>
      </c>
      <c r="D21" s="168" t="s">
        <v>509</v>
      </c>
    </row>
    <row r="22" spans="2:4" ht="15" customHeight="1" x14ac:dyDescent="0.2">
      <c r="B22" s="168">
        <v>8963</v>
      </c>
      <c r="C22" s="168" t="s">
        <v>523</v>
      </c>
      <c r="D22" s="168" t="s">
        <v>505</v>
      </c>
    </row>
    <row r="23" spans="2:4" ht="15" customHeight="1" x14ac:dyDescent="0.2">
      <c r="B23" s="168">
        <v>9420</v>
      </c>
      <c r="C23" s="168" t="s">
        <v>524</v>
      </c>
      <c r="D23" s="168" t="s">
        <v>505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showGridLines="0" workbookViewId="0">
      <selection activeCell="M18" sqref="M18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2:M19"/>
  <sheetViews>
    <sheetView showGridLines="0" zoomScaleNormal="100" workbookViewId="0">
      <selection activeCell="H13" sqref="H13"/>
    </sheetView>
  </sheetViews>
  <sheetFormatPr defaultColWidth="9.140625" defaultRowHeight="15" customHeight="1" x14ac:dyDescent="0.2"/>
  <cols>
    <col min="1" max="1" width="2.7109375" style="1" customWidth="1"/>
    <col min="2" max="2" width="3" style="1" customWidth="1"/>
    <col min="3" max="3" width="10.140625" style="1" customWidth="1"/>
    <col min="4" max="5" width="9.140625" style="1"/>
    <col min="6" max="6" width="14.7109375" style="1" customWidth="1"/>
    <col min="7" max="7" width="9.140625" style="1"/>
    <col min="8" max="8" width="9.7109375" style="1" customWidth="1"/>
    <col min="9" max="9" width="9.140625" style="1"/>
    <col min="10" max="10" width="14.7109375" style="1" customWidth="1"/>
    <col min="11" max="11" width="3.28515625" style="1" customWidth="1"/>
    <col min="12" max="16384" width="9.140625" style="1"/>
  </cols>
  <sheetData>
    <row r="2" spans="2:13" ht="15" customHeight="1" x14ac:dyDescent="0.2">
      <c r="B2" s="222" t="s">
        <v>212</v>
      </c>
      <c r="C2" s="223"/>
      <c r="D2" s="223"/>
      <c r="E2" s="223"/>
      <c r="F2" s="223"/>
      <c r="G2" s="223"/>
      <c r="H2" s="223"/>
      <c r="I2" s="223"/>
      <c r="J2" s="223"/>
      <c r="K2" s="224"/>
      <c r="M2" s="101" t="s">
        <v>145</v>
      </c>
    </row>
    <row r="3" spans="2:13" ht="15" customHeight="1" x14ac:dyDescent="0.2">
      <c r="B3" s="181"/>
      <c r="C3" s="182"/>
      <c r="D3" s="182"/>
      <c r="E3" s="182"/>
      <c r="F3" s="182"/>
      <c r="G3" s="182"/>
      <c r="H3" s="182"/>
      <c r="I3" s="182"/>
      <c r="J3" s="182"/>
      <c r="K3" s="183"/>
    </row>
    <row r="4" spans="2:13" ht="15" customHeight="1" x14ac:dyDescent="0.2">
      <c r="B4" s="123"/>
      <c r="C4" s="61" t="s">
        <v>78</v>
      </c>
      <c r="D4" s="7">
        <v>1</v>
      </c>
      <c r="E4" s="62"/>
      <c r="F4" s="62"/>
      <c r="G4" s="43"/>
      <c r="H4" s="43"/>
      <c r="I4" s="43"/>
      <c r="J4" s="43"/>
      <c r="K4" s="124"/>
    </row>
    <row r="5" spans="2:13" ht="15" customHeight="1" x14ac:dyDescent="0.2">
      <c r="B5" s="123"/>
      <c r="C5" s="61"/>
      <c r="D5" s="43"/>
      <c r="E5" s="62"/>
      <c r="F5" s="62"/>
      <c r="G5" s="43"/>
      <c r="H5" s="43"/>
      <c r="I5" s="43"/>
      <c r="J5" s="43"/>
      <c r="K5" s="124"/>
    </row>
    <row r="6" spans="2:13" ht="15" customHeight="1" x14ac:dyDescent="0.2">
      <c r="B6" s="123"/>
      <c r="C6" s="61" t="s">
        <v>213</v>
      </c>
      <c r="D6" s="225" t="str">
        <f>VLOOKUP(D4,Clientes,2,0)</f>
        <v>AFTER EIGHT INDUSTRIA TEXTIL LTDA</v>
      </c>
      <c r="E6" s="225"/>
      <c r="F6" s="225"/>
      <c r="G6" s="63" t="s">
        <v>399</v>
      </c>
      <c r="H6" s="225" t="str">
        <f>VLOOKUP(D4,Clientes,8,0)</f>
        <v>111.294.395.111</v>
      </c>
      <c r="I6" s="225"/>
      <c r="J6" s="225"/>
      <c r="K6" s="124"/>
    </row>
    <row r="7" spans="2:13" ht="15" customHeight="1" x14ac:dyDescent="0.2">
      <c r="B7" s="123"/>
      <c r="C7" s="61"/>
      <c r="D7" s="43"/>
      <c r="E7" s="43"/>
      <c r="F7" s="43"/>
      <c r="G7" s="43"/>
      <c r="H7" s="43"/>
      <c r="I7" s="43"/>
      <c r="J7" s="43"/>
      <c r="K7" s="124"/>
    </row>
    <row r="8" spans="2:13" ht="15" customHeight="1" x14ac:dyDescent="0.2">
      <c r="B8" s="123"/>
      <c r="C8" s="61" t="s">
        <v>214</v>
      </c>
      <c r="D8" s="225" t="str">
        <f>VLOOKUP(D4,Clientes,3,0)</f>
        <v>AFTER</v>
      </c>
      <c r="E8" s="225"/>
      <c r="F8" s="225"/>
      <c r="G8" s="63" t="s">
        <v>215</v>
      </c>
      <c r="H8" s="225" t="str">
        <f>VLOOKUP(D4,Clientes,9,0)</f>
        <v>54824198000157</v>
      </c>
      <c r="I8" s="225"/>
      <c r="J8" s="225"/>
      <c r="K8" s="124"/>
    </row>
    <row r="9" spans="2:13" ht="15" customHeight="1" x14ac:dyDescent="0.2">
      <c r="B9" s="123"/>
      <c r="C9" s="61"/>
      <c r="D9" s="43"/>
      <c r="E9" s="43"/>
      <c r="F9" s="43"/>
      <c r="G9" s="43"/>
      <c r="H9" s="43"/>
      <c r="I9" s="43"/>
      <c r="J9" s="43"/>
      <c r="K9" s="124"/>
    </row>
    <row r="10" spans="2:13" ht="15" customHeight="1" x14ac:dyDescent="0.2">
      <c r="B10" s="123"/>
      <c r="C10" s="61" t="s">
        <v>216</v>
      </c>
      <c r="D10" s="225" t="str">
        <f>VLOOKUP(D4,Clientes,4,0)</f>
        <v>RUA  BRESSER, 682/684</v>
      </c>
      <c r="E10" s="225"/>
      <c r="F10" s="225"/>
      <c r="G10" s="64" t="s">
        <v>425</v>
      </c>
      <c r="H10" s="219" t="str">
        <f>VLOOKUP(D4,Clientes,10,0)</f>
        <v>03017-000</v>
      </c>
      <c r="I10" s="220"/>
      <c r="J10" s="221"/>
      <c r="K10" s="124"/>
    </row>
    <row r="11" spans="2:13" ht="15" customHeight="1" x14ac:dyDescent="0.2">
      <c r="B11" s="123"/>
      <c r="C11" s="61"/>
      <c r="D11" s="43"/>
      <c r="E11" s="43"/>
      <c r="F11" s="43"/>
      <c r="G11" s="43"/>
      <c r="H11" s="43"/>
      <c r="I11" s="43"/>
      <c r="J11" s="43"/>
      <c r="K11" s="124"/>
    </row>
    <row r="12" spans="2:13" ht="15" customHeight="1" x14ac:dyDescent="0.2">
      <c r="B12" s="123"/>
      <c r="C12" s="61" t="s">
        <v>217</v>
      </c>
      <c r="D12" s="225" t="str">
        <f>VLOOKUP(D4,Clientes,5,0)</f>
        <v>BRÁS</v>
      </c>
      <c r="E12" s="225"/>
      <c r="F12" s="225"/>
      <c r="G12" s="63" t="s">
        <v>219</v>
      </c>
      <c r="H12" s="219" t="str">
        <f>VLOOKUP(D4,Clientes,11,0)</f>
        <v>SP</v>
      </c>
      <c r="I12" s="220"/>
      <c r="J12" s="221"/>
      <c r="K12" s="124"/>
    </row>
    <row r="13" spans="2:13" ht="15" customHeight="1" x14ac:dyDescent="0.2">
      <c r="B13" s="123"/>
      <c r="C13" s="61"/>
      <c r="D13" s="43"/>
      <c r="E13" s="43"/>
      <c r="F13" s="43"/>
      <c r="G13" s="65"/>
      <c r="H13" s="65"/>
      <c r="I13" s="65"/>
      <c r="J13" s="65"/>
      <c r="K13" s="124"/>
    </row>
    <row r="14" spans="2:13" ht="15" customHeight="1" x14ac:dyDescent="0.2">
      <c r="B14" s="123"/>
      <c r="C14" s="61" t="s">
        <v>218</v>
      </c>
      <c r="D14" s="225" t="str">
        <f>VLOOKUP(D4,Clientes,6,0)</f>
        <v>SÃO PAULO</v>
      </c>
      <c r="E14" s="225"/>
      <c r="F14" s="225"/>
      <c r="G14"/>
      <c r="H14"/>
      <c r="I14"/>
      <c r="J14"/>
      <c r="K14" s="124"/>
    </row>
    <row r="15" spans="2:13" ht="15" customHeight="1" x14ac:dyDescent="0.2">
      <c r="B15" s="123"/>
      <c r="C15" s="61"/>
      <c r="D15" s="43"/>
      <c r="E15" s="43"/>
      <c r="F15" s="43"/>
      <c r="G15" s="43"/>
      <c r="H15" s="43"/>
      <c r="I15" s="43"/>
      <c r="J15" s="43"/>
      <c r="K15" s="124"/>
    </row>
    <row r="16" spans="2:13" ht="15" customHeight="1" x14ac:dyDescent="0.2">
      <c r="B16" s="123"/>
      <c r="C16" s="61" t="s">
        <v>220</v>
      </c>
      <c r="D16" s="225" t="str">
        <f>VLOOKUP(D4,Clientes,7,0)</f>
        <v>011 26941859</v>
      </c>
      <c r="E16" s="225"/>
      <c r="F16" s="225"/>
      <c r="G16" s="43"/>
      <c r="H16" s="43"/>
      <c r="I16" s="43"/>
      <c r="J16" s="43"/>
      <c r="K16" s="124"/>
    </row>
    <row r="17" spans="2:11" ht="15" customHeight="1" x14ac:dyDescent="0.2">
      <c r="B17" s="226"/>
      <c r="C17" s="227"/>
      <c r="D17" s="227"/>
      <c r="E17" s="227"/>
      <c r="F17" s="227"/>
      <c r="G17" s="227"/>
      <c r="H17" s="227"/>
      <c r="I17" s="227"/>
      <c r="J17" s="227"/>
      <c r="K17" s="228"/>
    </row>
    <row r="18" spans="2:11" ht="15" customHeight="1" x14ac:dyDescent="0.2">
      <c r="B18" s="173"/>
      <c r="C18" s="173"/>
      <c r="D18" s="173"/>
      <c r="E18" s="173"/>
      <c r="F18" s="173"/>
      <c r="G18" s="173"/>
      <c r="H18" s="173"/>
      <c r="I18" s="173"/>
      <c r="J18" s="173"/>
      <c r="K18" s="173"/>
    </row>
    <row r="19" spans="2:11" ht="15" customHeight="1" x14ac:dyDescent="0.2">
      <c r="B19" s="216" t="s">
        <v>392</v>
      </c>
      <c r="C19" s="217"/>
      <c r="D19" s="217"/>
      <c r="E19" s="217"/>
      <c r="F19" s="218"/>
      <c r="J19"/>
      <c r="K19"/>
    </row>
  </sheetData>
  <mergeCells count="13">
    <mergeCell ref="B19:F19"/>
    <mergeCell ref="H10:J10"/>
    <mergeCell ref="B2:K2"/>
    <mergeCell ref="D6:F6"/>
    <mergeCell ref="H6:J6"/>
    <mergeCell ref="D8:F8"/>
    <mergeCell ref="H8:J8"/>
    <mergeCell ref="D10:F10"/>
    <mergeCell ref="D12:F12"/>
    <mergeCell ref="D14:F14"/>
    <mergeCell ref="B17:K17"/>
    <mergeCell ref="D16:F16"/>
    <mergeCell ref="H12:J1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L29"/>
  <sheetViews>
    <sheetView showGridLines="0" zoomScaleNormal="100" workbookViewId="0">
      <selection activeCell="C17" sqref="C17:C24"/>
    </sheetView>
  </sheetViews>
  <sheetFormatPr defaultColWidth="9.140625" defaultRowHeight="12.75" x14ac:dyDescent="0.2"/>
  <cols>
    <col min="1" max="1" width="2.42578125" style="1" customWidth="1"/>
    <col min="2" max="2" width="6.42578125" style="1" bestFit="1" customWidth="1"/>
    <col min="3" max="4" width="25.7109375" style="1" customWidth="1"/>
    <col min="5" max="5" width="40.7109375" style="1" customWidth="1"/>
    <col min="6" max="6" width="6.28515625" style="1" bestFit="1" customWidth="1"/>
    <col min="7" max="7" width="18.42578125" style="1" bestFit="1" customWidth="1"/>
    <col min="8" max="8" width="9.5703125" style="1" bestFit="1" customWidth="1"/>
    <col min="9" max="9" width="17.5703125" style="1" customWidth="1"/>
    <col min="10" max="11" width="17.7109375" style="1" customWidth="1"/>
    <col min="12" max="12" width="5.7109375" style="1" customWidth="1"/>
    <col min="13" max="13" width="12.7109375" style="1" bestFit="1" customWidth="1"/>
    <col min="14" max="14" width="17.7109375" style="1" customWidth="1"/>
    <col min="15" max="16384" width="9.140625" style="1"/>
  </cols>
  <sheetData>
    <row r="2" spans="2:12" ht="15" customHeight="1" x14ac:dyDescent="0.2">
      <c r="F2" s="204" t="s">
        <v>210</v>
      </c>
      <c r="G2" s="204"/>
      <c r="H2" s="204"/>
      <c r="L2" s="2"/>
    </row>
    <row r="3" spans="2:12" s="2" customFormat="1" ht="15" customHeight="1" x14ac:dyDescent="0.2">
      <c r="B3" s="91" t="s">
        <v>80</v>
      </c>
      <c r="C3" s="91" t="s">
        <v>21</v>
      </c>
      <c r="D3" s="91" t="s">
        <v>22</v>
      </c>
      <c r="E3" s="57"/>
      <c r="F3" s="166" t="s">
        <v>80</v>
      </c>
      <c r="G3" s="91" t="s">
        <v>21</v>
      </c>
      <c r="H3" s="91" t="s">
        <v>22</v>
      </c>
    </row>
    <row r="4" spans="2:12" s="2" customFormat="1" ht="15" customHeight="1" x14ac:dyDescent="0.2">
      <c r="B4" s="7">
        <v>101</v>
      </c>
      <c r="C4" s="131" t="str">
        <f>VLOOKUP(B4,F$4:H$13,2,0)</f>
        <v>Chamex Print &amp; Copy</v>
      </c>
      <c r="D4" s="35">
        <f>VLOOKUP(B4,F$4:H$13,3,0)</f>
        <v>690</v>
      </c>
      <c r="E4" s="1"/>
      <c r="F4" s="7">
        <v>101</v>
      </c>
      <c r="G4" s="8" t="s">
        <v>24</v>
      </c>
      <c r="H4" s="9">
        <v>690</v>
      </c>
    </row>
    <row r="5" spans="2:12" s="2" customFormat="1" ht="15" customHeight="1" x14ac:dyDescent="0.2">
      <c r="B5" s="7">
        <v>102</v>
      </c>
      <c r="C5" s="202" t="str">
        <f t="shared" ref="C5:C13" si="0">VLOOKUP(B5,F$4:H$13,2,0)</f>
        <v>Chamex Toner Líquido</v>
      </c>
      <c r="D5" s="35">
        <f t="shared" ref="D5:D13" si="1">VLOOKUP(B5,F$4:H$13,3,0)</f>
        <v>465</v>
      </c>
      <c r="E5" s="1"/>
      <c r="F5" s="7">
        <v>102</v>
      </c>
      <c r="G5" s="8" t="s">
        <v>27</v>
      </c>
      <c r="H5" s="9">
        <v>465</v>
      </c>
    </row>
    <row r="6" spans="2:12" s="2" customFormat="1" ht="15" customHeight="1" x14ac:dyDescent="0.2">
      <c r="B6" s="7">
        <v>103</v>
      </c>
      <c r="C6" s="202" t="str">
        <f t="shared" si="0"/>
        <v>Chamex Laser</v>
      </c>
      <c r="D6" s="35">
        <f t="shared" si="1"/>
        <v>912</v>
      </c>
      <c r="E6" s="1"/>
      <c r="F6" s="7">
        <v>103</v>
      </c>
      <c r="G6" s="8" t="s">
        <v>30</v>
      </c>
      <c r="H6" s="9">
        <v>912</v>
      </c>
    </row>
    <row r="7" spans="2:12" s="2" customFormat="1" ht="15" customHeight="1" x14ac:dyDescent="0.2">
      <c r="B7" s="7">
        <v>104</v>
      </c>
      <c r="C7" s="202" t="str">
        <f t="shared" si="0"/>
        <v>Chamex premium</v>
      </c>
      <c r="D7" s="35">
        <f t="shared" si="1"/>
        <v>482</v>
      </c>
      <c r="E7" s="1"/>
      <c r="F7" s="7">
        <v>104</v>
      </c>
      <c r="G7" s="8" t="s">
        <v>33</v>
      </c>
      <c r="H7" s="9">
        <v>482</v>
      </c>
    </row>
    <row r="8" spans="2:12" s="2" customFormat="1" ht="15" customHeight="1" x14ac:dyDescent="0.2">
      <c r="B8" s="7">
        <v>105</v>
      </c>
      <c r="C8" s="202" t="str">
        <f t="shared" si="0"/>
        <v>Chamex Colors</v>
      </c>
      <c r="D8" s="35">
        <f t="shared" si="1"/>
        <v>867</v>
      </c>
      <c r="E8" s="1"/>
      <c r="F8" s="7">
        <v>105</v>
      </c>
      <c r="G8" s="8" t="s">
        <v>36</v>
      </c>
      <c r="H8" s="9">
        <v>867</v>
      </c>
    </row>
    <row r="9" spans="2:12" s="2" customFormat="1" ht="15" customHeight="1" x14ac:dyDescent="0.2">
      <c r="B9" s="7">
        <v>106</v>
      </c>
      <c r="C9" s="202" t="str">
        <f t="shared" si="0"/>
        <v>Chamequinho</v>
      </c>
      <c r="D9" s="35">
        <f t="shared" si="1"/>
        <v>445</v>
      </c>
      <c r="E9" s="1"/>
      <c r="F9" s="7">
        <v>106</v>
      </c>
      <c r="G9" s="8" t="s">
        <v>38</v>
      </c>
      <c r="H9" s="9">
        <v>445</v>
      </c>
    </row>
    <row r="10" spans="2:12" s="2" customFormat="1" ht="15" customHeight="1" x14ac:dyDescent="0.2">
      <c r="B10" s="7">
        <v>107</v>
      </c>
      <c r="C10" s="202" t="str">
        <f t="shared" si="0"/>
        <v>Chambril Premiere</v>
      </c>
      <c r="D10" s="35">
        <f t="shared" si="1"/>
        <v>426</v>
      </c>
      <c r="E10" s="1"/>
      <c r="F10" s="7">
        <v>107</v>
      </c>
      <c r="G10" s="8" t="s">
        <v>40</v>
      </c>
      <c r="H10" s="9">
        <v>426</v>
      </c>
    </row>
    <row r="11" spans="2:12" s="2" customFormat="1" ht="15" customHeight="1" x14ac:dyDescent="0.2">
      <c r="B11" s="7">
        <v>108</v>
      </c>
      <c r="C11" s="202" t="str">
        <f t="shared" si="0"/>
        <v>Chambril Book</v>
      </c>
      <c r="D11" s="35">
        <f t="shared" si="1"/>
        <v>598</v>
      </c>
      <c r="E11" s="1"/>
      <c r="F11" s="7">
        <v>108</v>
      </c>
      <c r="G11" s="8" t="s">
        <v>42</v>
      </c>
      <c r="H11" s="9">
        <v>598</v>
      </c>
    </row>
    <row r="12" spans="2:12" s="2" customFormat="1" ht="15" customHeight="1" x14ac:dyDescent="0.2">
      <c r="B12" s="7">
        <v>109</v>
      </c>
      <c r="C12" s="202" t="str">
        <f t="shared" si="0"/>
        <v>Chambril Form</v>
      </c>
      <c r="D12" s="35">
        <f t="shared" si="1"/>
        <v>889</v>
      </c>
      <c r="E12" s="1"/>
      <c r="F12" s="7">
        <v>109</v>
      </c>
      <c r="G12" s="8" t="s">
        <v>44</v>
      </c>
      <c r="H12" s="9">
        <v>889</v>
      </c>
      <c r="L12" s="1"/>
    </row>
    <row r="13" spans="2:12" s="2" customFormat="1" ht="15" customHeight="1" x14ac:dyDescent="0.2">
      <c r="B13" s="7">
        <v>110</v>
      </c>
      <c r="C13" s="202" t="str">
        <f t="shared" si="0"/>
        <v>Chambril Laser Print</v>
      </c>
      <c r="D13" s="35">
        <f t="shared" si="1"/>
        <v>311</v>
      </c>
      <c r="E13" s="1"/>
      <c r="F13" s="7">
        <v>110</v>
      </c>
      <c r="G13" s="8" t="s">
        <v>45</v>
      </c>
      <c r="H13" s="9">
        <v>311</v>
      </c>
      <c r="L13" s="1"/>
    </row>
    <row r="14" spans="2:12" s="2" customFormat="1" ht="15" customHeight="1" x14ac:dyDescent="0.2">
      <c r="E14" s="1"/>
    </row>
    <row r="15" spans="2:12" s="2" customFormat="1" ht="15" customHeight="1" x14ac:dyDescent="0.2">
      <c r="E15" s="1"/>
      <c r="F15" s="204" t="s">
        <v>211</v>
      </c>
      <c r="G15" s="204"/>
    </row>
    <row r="16" spans="2:12" s="2" customFormat="1" ht="15" customHeight="1" x14ac:dyDescent="0.2">
      <c r="B16" s="91" t="s">
        <v>80</v>
      </c>
      <c r="C16" s="91" t="s">
        <v>23</v>
      </c>
      <c r="E16" s="57"/>
      <c r="F16" s="91" t="s">
        <v>80</v>
      </c>
      <c r="G16" s="91" t="s">
        <v>23</v>
      </c>
    </row>
    <row r="17" spans="2:7" s="2" customFormat="1" ht="15" customHeight="1" x14ac:dyDescent="0.2">
      <c r="B17" s="7" t="s">
        <v>25</v>
      </c>
      <c r="C17" s="131" t="str">
        <f>VLOOKUP(B17,F$17:G$24,2,0)</f>
        <v xml:space="preserve">São Paulo </v>
      </c>
      <c r="E17" s="1"/>
      <c r="F17" s="7" t="s">
        <v>25</v>
      </c>
      <c r="G17" s="8" t="s">
        <v>26</v>
      </c>
    </row>
    <row r="18" spans="2:7" s="2" customFormat="1" ht="15" customHeight="1" x14ac:dyDescent="0.2">
      <c r="B18" s="7" t="s">
        <v>426</v>
      </c>
      <c r="C18" s="202" t="str">
        <f t="shared" ref="C18:C24" si="2">VLOOKUP(B18,F$17:G$24,2,0)</f>
        <v>Brasília</v>
      </c>
      <c r="E18" s="1"/>
      <c r="F18" s="7" t="s">
        <v>426</v>
      </c>
      <c r="G18" s="8" t="s">
        <v>29</v>
      </c>
    </row>
    <row r="19" spans="2:7" s="2" customFormat="1" ht="15" customHeight="1" x14ac:dyDescent="0.2">
      <c r="B19" s="7" t="s">
        <v>28</v>
      </c>
      <c r="C19" s="202" t="str">
        <f t="shared" si="2"/>
        <v>Campo Grande</v>
      </c>
      <c r="E19" s="1"/>
      <c r="F19" s="7" t="s">
        <v>28</v>
      </c>
      <c r="G19" s="8" t="s">
        <v>32</v>
      </c>
    </row>
    <row r="20" spans="2:7" s="2" customFormat="1" ht="15" customHeight="1" x14ac:dyDescent="0.2">
      <c r="B20" s="7" t="s">
        <v>427</v>
      </c>
      <c r="C20" s="202" t="str">
        <f t="shared" si="2"/>
        <v>Curitiba</v>
      </c>
      <c r="E20" s="1"/>
      <c r="F20" s="7" t="s">
        <v>427</v>
      </c>
      <c r="G20" s="8" t="s">
        <v>35</v>
      </c>
    </row>
    <row r="21" spans="2:7" s="2" customFormat="1" ht="15" customHeight="1" x14ac:dyDescent="0.2">
      <c r="B21" s="7" t="s">
        <v>31</v>
      </c>
      <c r="C21" s="202" t="str">
        <f t="shared" si="2"/>
        <v>Porto Alegre</v>
      </c>
      <c r="E21" s="1"/>
      <c r="F21" s="7" t="s">
        <v>31</v>
      </c>
      <c r="G21" s="8" t="s">
        <v>37</v>
      </c>
    </row>
    <row r="22" spans="2:7" s="2" customFormat="1" ht="15" customHeight="1" x14ac:dyDescent="0.2">
      <c r="B22" s="7" t="s">
        <v>428</v>
      </c>
      <c r="C22" s="202" t="str">
        <f t="shared" si="2"/>
        <v>Belo Horizonte</v>
      </c>
      <c r="E22" s="1"/>
      <c r="F22" s="7" t="s">
        <v>428</v>
      </c>
      <c r="G22" s="8" t="s">
        <v>39</v>
      </c>
    </row>
    <row r="23" spans="2:7" s="2" customFormat="1" ht="15" customHeight="1" x14ac:dyDescent="0.2">
      <c r="B23" s="7" t="s">
        <v>34</v>
      </c>
      <c r="C23" s="202" t="str">
        <f t="shared" si="2"/>
        <v xml:space="preserve">Recife </v>
      </c>
      <c r="E23" s="1"/>
      <c r="F23" s="7" t="s">
        <v>34</v>
      </c>
      <c r="G23" s="8" t="s">
        <v>41</v>
      </c>
    </row>
    <row r="24" spans="2:7" ht="15" customHeight="1" x14ac:dyDescent="0.2">
      <c r="B24" s="7" t="s">
        <v>429</v>
      </c>
      <c r="C24" s="202" t="str">
        <f t="shared" si="2"/>
        <v>Rio de Janeiro</v>
      </c>
      <c r="F24" s="7" t="s">
        <v>429</v>
      </c>
      <c r="G24" s="8" t="s">
        <v>43</v>
      </c>
    </row>
    <row r="25" spans="2:7" ht="15" customHeight="1" x14ac:dyDescent="0.2"/>
    <row r="26" spans="2:7" ht="15" customHeight="1" x14ac:dyDescent="0.2">
      <c r="B26" s="99" t="s">
        <v>145</v>
      </c>
    </row>
    <row r="27" spans="2:7" ht="15" customHeight="1" x14ac:dyDescent="0.2"/>
    <row r="28" spans="2:7" ht="15" customHeight="1" x14ac:dyDescent="0.2"/>
    <row r="29" spans="2:7" ht="15" customHeight="1" x14ac:dyDescent="0.2"/>
  </sheetData>
  <sortState xmlns:xlrd2="http://schemas.microsoft.com/office/spreadsheetml/2017/richdata2" ref="F4:H13">
    <sortCondition ref="F18"/>
  </sortState>
  <mergeCells count="2">
    <mergeCell ref="F2:H2"/>
    <mergeCell ref="F15:G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K41"/>
  <sheetViews>
    <sheetView showGridLines="0" zoomScale="85" zoomScaleNormal="85" workbookViewId="0">
      <selection activeCell="A3" sqref="A3:K22"/>
    </sheetView>
  </sheetViews>
  <sheetFormatPr defaultColWidth="8.85546875" defaultRowHeight="15" customHeight="1" x14ac:dyDescent="0.2"/>
  <cols>
    <col min="1" max="1" width="7.28515625" style="66" bestFit="1" customWidth="1"/>
    <col min="2" max="2" width="34.28515625" style="66" bestFit="1" customWidth="1"/>
    <col min="3" max="3" width="14.140625" style="66" bestFit="1" customWidth="1"/>
    <col min="4" max="4" width="40.7109375" style="66" bestFit="1" customWidth="1"/>
    <col min="5" max="5" width="14.7109375" style="66" bestFit="1" customWidth="1"/>
    <col min="6" max="6" width="17.5703125" style="67" bestFit="1" customWidth="1"/>
    <col min="7" max="7" width="12.42578125" style="66" bestFit="1" customWidth="1"/>
    <col min="8" max="8" width="14.42578125" style="66" bestFit="1" customWidth="1"/>
    <col min="9" max="9" width="15.140625" style="66" bestFit="1" customWidth="1"/>
    <col min="10" max="10" width="9.5703125" style="66" bestFit="1" customWidth="1"/>
    <col min="11" max="11" width="7.140625" style="66" bestFit="1" customWidth="1"/>
    <col min="12" max="16384" width="8.85546875" style="1"/>
  </cols>
  <sheetData>
    <row r="1" spans="1:11" ht="15" customHeight="1" x14ac:dyDescent="0.2">
      <c r="A1" s="68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</row>
    <row r="2" spans="1:11" ht="15" customHeight="1" x14ac:dyDescent="0.2">
      <c r="A2" s="147" t="s">
        <v>194</v>
      </c>
      <c r="B2" s="147" t="s">
        <v>146</v>
      </c>
      <c r="C2" s="147" t="s">
        <v>221</v>
      </c>
      <c r="D2" s="147" t="s">
        <v>400</v>
      </c>
      <c r="E2" s="147" t="s">
        <v>222</v>
      </c>
      <c r="F2" s="147" t="s">
        <v>223</v>
      </c>
      <c r="G2" s="147" t="s">
        <v>227</v>
      </c>
      <c r="H2" s="147" t="s">
        <v>393</v>
      </c>
      <c r="I2" s="147" t="s">
        <v>226</v>
      </c>
      <c r="J2" s="147" t="s">
        <v>225</v>
      </c>
      <c r="K2" s="147" t="s">
        <v>224</v>
      </c>
    </row>
    <row r="3" spans="1:11" ht="15" customHeight="1" x14ac:dyDescent="0.2">
      <c r="A3" s="69">
        <v>1</v>
      </c>
      <c r="B3" s="70" t="s">
        <v>228</v>
      </c>
      <c r="C3" s="70" t="s">
        <v>229</v>
      </c>
      <c r="D3" s="70" t="s">
        <v>230</v>
      </c>
      <c r="E3" s="70" t="s">
        <v>231</v>
      </c>
      <c r="F3" s="70" t="s">
        <v>232</v>
      </c>
      <c r="G3" s="70" t="s">
        <v>237</v>
      </c>
      <c r="H3" s="70" t="s">
        <v>236</v>
      </c>
      <c r="I3" s="71" t="s">
        <v>235</v>
      </c>
      <c r="J3" s="72" t="s">
        <v>234</v>
      </c>
      <c r="K3" s="70" t="s">
        <v>233</v>
      </c>
    </row>
    <row r="4" spans="1:11" ht="15" customHeight="1" x14ac:dyDescent="0.2">
      <c r="A4" s="69">
        <v>2</v>
      </c>
      <c r="B4" s="70" t="s">
        <v>394</v>
      </c>
      <c r="C4" s="70" t="s">
        <v>238</v>
      </c>
      <c r="D4" s="70" t="s">
        <v>495</v>
      </c>
      <c r="E4" s="70" t="s">
        <v>239</v>
      </c>
      <c r="F4" s="70" t="s">
        <v>240</v>
      </c>
      <c r="G4" s="70" t="s">
        <v>245</v>
      </c>
      <c r="H4" s="70" t="s">
        <v>244</v>
      </c>
      <c r="I4" s="73" t="s">
        <v>243</v>
      </c>
      <c r="J4" s="72" t="s">
        <v>242</v>
      </c>
      <c r="K4" s="70" t="s">
        <v>241</v>
      </c>
    </row>
    <row r="5" spans="1:11" ht="15" customHeight="1" x14ac:dyDescent="0.2">
      <c r="A5" s="69">
        <v>3</v>
      </c>
      <c r="B5" s="70" t="s">
        <v>246</v>
      </c>
      <c r="C5" s="70" t="s">
        <v>247</v>
      </c>
      <c r="D5" s="70" t="s">
        <v>248</v>
      </c>
      <c r="E5" s="70" t="s">
        <v>249</v>
      </c>
      <c r="F5" s="70" t="s">
        <v>250</v>
      </c>
      <c r="G5" s="70" t="s">
        <v>255</v>
      </c>
      <c r="H5" s="70" t="s">
        <v>254</v>
      </c>
      <c r="I5" s="73" t="s">
        <v>253</v>
      </c>
      <c r="J5" s="72" t="s">
        <v>252</v>
      </c>
      <c r="K5" s="70" t="s">
        <v>251</v>
      </c>
    </row>
    <row r="6" spans="1:11" ht="15" customHeight="1" x14ac:dyDescent="0.2">
      <c r="A6" s="69">
        <v>4</v>
      </c>
      <c r="B6" s="70" t="s">
        <v>395</v>
      </c>
      <c r="C6" s="70" t="s">
        <v>256</v>
      </c>
      <c r="D6" s="70" t="s">
        <v>257</v>
      </c>
      <c r="E6" s="70" t="s">
        <v>258</v>
      </c>
      <c r="F6" s="70" t="s">
        <v>259</v>
      </c>
      <c r="G6" s="70" t="s">
        <v>264</v>
      </c>
      <c r="H6" s="70" t="s">
        <v>263</v>
      </c>
      <c r="I6" s="73" t="s">
        <v>262</v>
      </c>
      <c r="J6" s="72" t="s">
        <v>261</v>
      </c>
      <c r="K6" s="70" t="s">
        <v>260</v>
      </c>
    </row>
    <row r="7" spans="1:11" ht="15" customHeight="1" x14ac:dyDescent="0.2">
      <c r="A7" s="69">
        <v>5</v>
      </c>
      <c r="B7" s="70" t="s">
        <v>265</v>
      </c>
      <c r="C7" s="70" t="s">
        <v>266</v>
      </c>
      <c r="D7" s="70" t="s">
        <v>267</v>
      </c>
      <c r="E7" s="70" t="s">
        <v>268</v>
      </c>
      <c r="F7" s="70" t="s">
        <v>269</v>
      </c>
      <c r="G7" s="70" t="s">
        <v>274</v>
      </c>
      <c r="H7" s="70" t="s">
        <v>273</v>
      </c>
      <c r="I7" s="71" t="s">
        <v>272</v>
      </c>
      <c r="J7" s="72" t="s">
        <v>271</v>
      </c>
      <c r="K7" s="70" t="s">
        <v>270</v>
      </c>
    </row>
    <row r="8" spans="1:11" ht="15" customHeight="1" x14ac:dyDescent="0.2">
      <c r="A8" s="69">
        <v>6</v>
      </c>
      <c r="B8" s="70" t="s">
        <v>275</v>
      </c>
      <c r="C8" s="70" t="s">
        <v>276</v>
      </c>
      <c r="D8" s="70" t="s">
        <v>277</v>
      </c>
      <c r="E8" s="70" t="s">
        <v>278</v>
      </c>
      <c r="F8" s="70" t="s">
        <v>232</v>
      </c>
      <c r="G8" s="70" t="s">
        <v>282</v>
      </c>
      <c r="H8" s="70" t="s">
        <v>281</v>
      </c>
      <c r="I8" s="71" t="s">
        <v>280</v>
      </c>
      <c r="J8" s="72" t="s">
        <v>279</v>
      </c>
      <c r="K8" s="70" t="s">
        <v>233</v>
      </c>
    </row>
    <row r="9" spans="1:11" ht="15" customHeight="1" x14ac:dyDescent="0.2">
      <c r="A9" s="69">
        <v>7</v>
      </c>
      <c r="B9" s="70" t="s">
        <v>283</v>
      </c>
      <c r="C9" s="70" t="s">
        <v>284</v>
      </c>
      <c r="D9" s="70" t="s">
        <v>494</v>
      </c>
      <c r="E9" s="70" t="s">
        <v>285</v>
      </c>
      <c r="F9" s="70" t="s">
        <v>286</v>
      </c>
      <c r="G9" s="70" t="s">
        <v>290</v>
      </c>
      <c r="H9" s="70" t="s">
        <v>289</v>
      </c>
      <c r="I9" s="71" t="s">
        <v>288</v>
      </c>
      <c r="J9" s="72" t="s">
        <v>287</v>
      </c>
      <c r="K9" s="70" t="s">
        <v>241</v>
      </c>
    </row>
    <row r="10" spans="1:11" ht="15" customHeight="1" x14ac:dyDescent="0.2">
      <c r="A10" s="69">
        <v>8</v>
      </c>
      <c r="B10" s="70" t="s">
        <v>396</v>
      </c>
      <c r="C10" s="70" t="s">
        <v>525</v>
      </c>
      <c r="D10" s="70" t="s">
        <v>291</v>
      </c>
      <c r="E10" s="70" t="s">
        <v>292</v>
      </c>
      <c r="F10" s="70" t="s">
        <v>232</v>
      </c>
      <c r="G10" s="70" t="s">
        <v>295</v>
      </c>
      <c r="H10" s="70" t="s">
        <v>294</v>
      </c>
      <c r="I10" s="71" t="s">
        <v>397</v>
      </c>
      <c r="J10" s="72" t="s">
        <v>293</v>
      </c>
      <c r="K10" s="70" t="s">
        <v>233</v>
      </c>
    </row>
    <row r="11" spans="1:11" ht="15" customHeight="1" x14ac:dyDescent="0.2">
      <c r="A11" s="69">
        <v>9</v>
      </c>
      <c r="B11" s="70" t="s">
        <v>296</v>
      </c>
      <c r="C11" s="70" t="s">
        <v>297</v>
      </c>
      <c r="D11" s="70" t="s">
        <v>298</v>
      </c>
      <c r="E11" s="70" t="s">
        <v>299</v>
      </c>
      <c r="F11" s="70" t="s">
        <v>300</v>
      </c>
      <c r="G11" s="70" t="s">
        <v>302</v>
      </c>
      <c r="H11" s="70" t="s">
        <v>301</v>
      </c>
      <c r="I11" s="71" t="s">
        <v>390</v>
      </c>
      <c r="J11" s="72" t="s">
        <v>435</v>
      </c>
      <c r="K11" s="70" t="s">
        <v>260</v>
      </c>
    </row>
    <row r="12" spans="1:11" ht="15" customHeight="1" x14ac:dyDescent="0.2">
      <c r="A12" s="69">
        <v>10</v>
      </c>
      <c r="B12" s="70" t="s">
        <v>303</v>
      </c>
      <c r="C12" s="70" t="s">
        <v>304</v>
      </c>
      <c r="D12" s="70" t="s">
        <v>490</v>
      </c>
      <c r="E12" s="70" t="s">
        <v>305</v>
      </c>
      <c r="F12" s="70" t="s">
        <v>306</v>
      </c>
      <c r="G12" s="70" t="s">
        <v>308</v>
      </c>
      <c r="H12" s="70" t="s">
        <v>307</v>
      </c>
      <c r="I12" s="71" t="s">
        <v>391</v>
      </c>
      <c r="J12" s="72" t="s">
        <v>436</v>
      </c>
      <c r="K12" s="70" t="s">
        <v>260</v>
      </c>
    </row>
    <row r="13" spans="1:11" ht="15" customHeight="1" x14ac:dyDescent="0.2">
      <c r="A13" s="69">
        <v>11</v>
      </c>
      <c r="B13" s="70" t="s">
        <v>439</v>
      </c>
      <c r="C13" s="70" t="s">
        <v>309</v>
      </c>
      <c r="D13" s="70" t="s">
        <v>310</v>
      </c>
      <c r="E13" s="70" t="s">
        <v>311</v>
      </c>
      <c r="F13" s="70" t="s">
        <v>398</v>
      </c>
      <c r="G13" s="70" t="s">
        <v>314</v>
      </c>
      <c r="H13" s="70" t="s">
        <v>313</v>
      </c>
      <c r="I13" s="71" t="s">
        <v>312</v>
      </c>
      <c r="J13" s="72" t="s">
        <v>437</v>
      </c>
      <c r="K13" s="70" t="s">
        <v>233</v>
      </c>
    </row>
    <row r="14" spans="1:11" ht="15" customHeight="1" x14ac:dyDescent="0.2">
      <c r="A14" s="69">
        <v>12</v>
      </c>
      <c r="B14" s="70" t="s">
        <v>315</v>
      </c>
      <c r="C14" s="70" t="s">
        <v>316</v>
      </c>
      <c r="D14" s="70" t="s">
        <v>317</v>
      </c>
      <c r="E14" s="70" t="s">
        <v>318</v>
      </c>
      <c r="F14" s="70" t="s">
        <v>319</v>
      </c>
      <c r="G14" s="70" t="s">
        <v>323</v>
      </c>
      <c r="H14" s="70" t="s">
        <v>322</v>
      </c>
      <c r="I14" s="71" t="s">
        <v>321</v>
      </c>
      <c r="J14" s="72" t="s">
        <v>320</v>
      </c>
      <c r="K14" s="70" t="s">
        <v>241</v>
      </c>
    </row>
    <row r="15" spans="1:11" ht="15" customHeight="1" x14ac:dyDescent="0.2">
      <c r="A15" s="69">
        <v>13</v>
      </c>
      <c r="B15" s="70" t="s">
        <v>324</v>
      </c>
      <c r="C15" s="70" t="s">
        <v>325</v>
      </c>
      <c r="D15" s="70" t="s">
        <v>326</v>
      </c>
      <c r="E15" s="70" t="s">
        <v>327</v>
      </c>
      <c r="F15" s="70" t="s">
        <v>328</v>
      </c>
      <c r="G15" s="70" t="s">
        <v>331</v>
      </c>
      <c r="H15" s="70" t="s">
        <v>330</v>
      </c>
      <c r="I15" s="71" t="s">
        <v>329</v>
      </c>
      <c r="J15" s="72" t="s">
        <v>438</v>
      </c>
      <c r="K15" s="70" t="s">
        <v>260</v>
      </c>
    </row>
    <row r="16" spans="1:11" ht="15" customHeight="1" x14ac:dyDescent="0.2">
      <c r="A16" s="69">
        <v>14</v>
      </c>
      <c r="B16" s="70" t="s">
        <v>332</v>
      </c>
      <c r="C16" s="70" t="s">
        <v>333</v>
      </c>
      <c r="D16" s="70" t="s">
        <v>489</v>
      </c>
      <c r="E16" s="70" t="s">
        <v>334</v>
      </c>
      <c r="F16" s="70" t="s">
        <v>335</v>
      </c>
      <c r="G16" s="70" t="s">
        <v>340</v>
      </c>
      <c r="H16" s="70" t="s">
        <v>339</v>
      </c>
      <c r="I16" s="71" t="s">
        <v>338</v>
      </c>
      <c r="J16" s="72" t="s">
        <v>337</v>
      </c>
      <c r="K16" s="70" t="s">
        <v>336</v>
      </c>
    </row>
    <row r="17" spans="1:11" ht="15" customHeight="1" x14ac:dyDescent="0.2">
      <c r="A17" s="69">
        <v>15</v>
      </c>
      <c r="B17" s="70" t="s">
        <v>341</v>
      </c>
      <c r="C17" s="70" t="s">
        <v>342</v>
      </c>
      <c r="D17" s="70" t="s">
        <v>493</v>
      </c>
      <c r="E17" s="70" t="s">
        <v>343</v>
      </c>
      <c r="F17" s="70" t="s">
        <v>344</v>
      </c>
      <c r="G17" s="70" t="s">
        <v>348</v>
      </c>
      <c r="H17" s="70" t="s">
        <v>347</v>
      </c>
      <c r="I17" s="71" t="s">
        <v>346</v>
      </c>
      <c r="J17" s="72" t="s">
        <v>345</v>
      </c>
      <c r="K17" s="70" t="s">
        <v>336</v>
      </c>
    </row>
    <row r="18" spans="1:11" ht="15" customHeight="1" x14ac:dyDescent="0.2">
      <c r="A18" s="69">
        <v>16</v>
      </c>
      <c r="B18" s="70" t="s">
        <v>349</v>
      </c>
      <c r="C18" s="70" t="s">
        <v>350</v>
      </c>
      <c r="D18" s="70" t="s">
        <v>351</v>
      </c>
      <c r="E18" s="70" t="s">
        <v>352</v>
      </c>
      <c r="F18" s="70" t="s">
        <v>353</v>
      </c>
      <c r="G18" s="70" t="s">
        <v>357</v>
      </c>
      <c r="H18" s="70" t="s">
        <v>356</v>
      </c>
      <c r="I18" s="71" t="s">
        <v>355</v>
      </c>
      <c r="J18" s="72" t="s">
        <v>354</v>
      </c>
      <c r="K18" s="70" t="s">
        <v>233</v>
      </c>
    </row>
    <row r="19" spans="1:11" ht="15" customHeight="1" x14ac:dyDescent="0.2">
      <c r="A19" s="69">
        <v>17</v>
      </c>
      <c r="B19" s="70" t="s">
        <v>358</v>
      </c>
      <c r="C19" s="70" t="s">
        <v>359</v>
      </c>
      <c r="D19" s="70" t="s">
        <v>360</v>
      </c>
      <c r="E19" s="70" t="s">
        <v>361</v>
      </c>
      <c r="F19" s="70" t="s">
        <v>362</v>
      </c>
      <c r="G19" s="70" t="s">
        <v>366</v>
      </c>
      <c r="H19" s="70" t="s">
        <v>365</v>
      </c>
      <c r="I19" s="71" t="s">
        <v>364</v>
      </c>
      <c r="J19" s="72" t="s">
        <v>431</v>
      </c>
      <c r="K19" s="70" t="s">
        <v>363</v>
      </c>
    </row>
    <row r="20" spans="1:11" ht="15" customHeight="1" x14ac:dyDescent="0.2">
      <c r="A20" s="69">
        <v>18</v>
      </c>
      <c r="B20" s="70" t="s">
        <v>367</v>
      </c>
      <c r="C20" s="70" t="s">
        <v>368</v>
      </c>
      <c r="D20" s="70" t="s">
        <v>369</v>
      </c>
      <c r="E20" s="70" t="s">
        <v>370</v>
      </c>
      <c r="F20" s="70" t="s">
        <v>371</v>
      </c>
      <c r="G20" s="70" t="s">
        <v>374</v>
      </c>
      <c r="H20" s="70" t="s">
        <v>373</v>
      </c>
      <c r="I20" s="71" t="s">
        <v>372</v>
      </c>
      <c r="J20" s="72" t="s">
        <v>432</v>
      </c>
      <c r="K20" s="70" t="s">
        <v>260</v>
      </c>
    </row>
    <row r="21" spans="1:11" ht="15" customHeight="1" x14ac:dyDescent="0.2">
      <c r="A21" s="69">
        <v>19</v>
      </c>
      <c r="B21" s="70" t="s">
        <v>375</v>
      </c>
      <c r="C21" s="70" t="s">
        <v>376</v>
      </c>
      <c r="D21" s="70" t="s">
        <v>491</v>
      </c>
      <c r="E21" s="70" t="s">
        <v>377</v>
      </c>
      <c r="F21" s="70" t="s">
        <v>378</v>
      </c>
      <c r="G21" s="70" t="s">
        <v>381</v>
      </c>
      <c r="H21" s="70" t="s">
        <v>380</v>
      </c>
      <c r="I21" s="71" t="s">
        <v>379</v>
      </c>
      <c r="J21" s="72" t="s">
        <v>433</v>
      </c>
      <c r="K21" s="70" t="s">
        <v>363</v>
      </c>
    </row>
    <row r="22" spans="1:11" ht="15" customHeight="1" x14ac:dyDescent="0.2">
      <c r="A22" s="69">
        <v>20</v>
      </c>
      <c r="B22" s="70" t="s">
        <v>382</v>
      </c>
      <c r="C22" s="70" t="s">
        <v>383</v>
      </c>
      <c r="D22" s="70" t="s">
        <v>492</v>
      </c>
      <c r="E22" s="70" t="s">
        <v>384</v>
      </c>
      <c r="F22" s="70" t="s">
        <v>385</v>
      </c>
      <c r="G22" s="70" t="s">
        <v>389</v>
      </c>
      <c r="H22" s="70" t="s">
        <v>388</v>
      </c>
      <c r="I22" s="71" t="s">
        <v>387</v>
      </c>
      <c r="J22" s="72" t="s">
        <v>434</v>
      </c>
      <c r="K22" s="70" t="s">
        <v>386</v>
      </c>
    </row>
    <row r="23" spans="1:11" ht="15" customHeight="1" x14ac:dyDescent="0.2">
      <c r="E23" s="1"/>
    </row>
    <row r="24" spans="1:11" ht="15" customHeight="1" x14ac:dyDescent="0.2">
      <c r="B24" s="1"/>
      <c r="C24" s="1"/>
      <c r="D24" s="1"/>
      <c r="E24" s="1"/>
      <c r="F24" s="1"/>
      <c r="I24" s="1"/>
      <c r="J24" s="1"/>
      <c r="K24" s="1"/>
    </row>
    <row r="25" spans="1:11" ht="15" customHeight="1" x14ac:dyDescent="0.2">
      <c r="B25" s="1"/>
      <c r="C25" s="1"/>
      <c r="D25" s="1"/>
      <c r="E25" s="1"/>
      <c r="F25" s="1"/>
      <c r="I25" s="1"/>
      <c r="J25" s="1"/>
      <c r="K25" s="1"/>
    </row>
    <row r="26" spans="1:11" ht="15" customHeight="1" x14ac:dyDescent="0.2">
      <c r="B26" s="1"/>
      <c r="C26" s="1"/>
      <c r="D26" s="1"/>
      <c r="E26" s="1"/>
      <c r="F26" s="1"/>
      <c r="I26" s="1"/>
      <c r="J26" s="1"/>
      <c r="K26" s="1"/>
    </row>
    <row r="27" spans="1:11" ht="15" customHeight="1" x14ac:dyDescent="0.2">
      <c r="B27" s="1"/>
      <c r="C27" s="1"/>
      <c r="D27" s="1"/>
      <c r="E27" s="1"/>
      <c r="F27" s="1"/>
      <c r="I27" s="1"/>
      <c r="J27" s="1"/>
      <c r="K27" s="1"/>
    </row>
    <row r="28" spans="1:11" ht="15" customHeight="1" x14ac:dyDescent="0.2">
      <c r="B28" s="1"/>
      <c r="C28" s="1"/>
      <c r="D28" s="1"/>
      <c r="E28" s="1"/>
      <c r="F28" s="1"/>
      <c r="I28" s="1"/>
      <c r="J28" s="1"/>
      <c r="K28" s="1"/>
    </row>
    <row r="29" spans="1:11" ht="15" customHeight="1" x14ac:dyDescent="0.2">
      <c r="B29" s="1"/>
      <c r="C29" s="1"/>
      <c r="D29" s="1"/>
      <c r="E29" s="1"/>
      <c r="F29" s="1"/>
      <c r="I29" s="1"/>
      <c r="J29" s="1"/>
      <c r="K29" s="1"/>
    </row>
    <row r="30" spans="1:11" ht="15" customHeight="1" x14ac:dyDescent="0.2">
      <c r="B30" s="1"/>
      <c r="C30" s="1"/>
      <c r="D30" s="1"/>
      <c r="E30" s="1"/>
      <c r="F30" s="1"/>
      <c r="I30" s="1"/>
      <c r="J30" s="1"/>
      <c r="K30" s="1"/>
    </row>
    <row r="31" spans="1:11" ht="15" customHeight="1" x14ac:dyDescent="0.2">
      <c r="B31" s="1"/>
      <c r="C31" s="1"/>
      <c r="D31" s="1"/>
      <c r="E31" s="1"/>
      <c r="F31" s="1"/>
      <c r="I31" s="1"/>
      <c r="J31" s="1"/>
      <c r="K31" s="1"/>
    </row>
    <row r="32" spans="1:11" ht="15" customHeight="1" x14ac:dyDescent="0.2">
      <c r="B32" s="1"/>
      <c r="C32" s="1"/>
      <c r="D32" s="1"/>
      <c r="E32" s="1"/>
      <c r="F32" s="1"/>
      <c r="I32" s="1"/>
      <c r="J32" s="1"/>
      <c r="K32" s="1"/>
    </row>
    <row r="33" spans="2:11" ht="15" customHeight="1" x14ac:dyDescent="0.2">
      <c r="B33" s="1"/>
      <c r="C33" s="1"/>
      <c r="D33" s="1"/>
      <c r="E33" s="1"/>
      <c r="F33" s="1"/>
      <c r="I33" s="1"/>
      <c r="J33" s="1"/>
      <c r="K33" s="1"/>
    </row>
    <row r="34" spans="2:11" ht="15" customHeight="1" x14ac:dyDescent="0.2">
      <c r="B34" s="1"/>
      <c r="C34" s="1"/>
      <c r="D34" s="1"/>
      <c r="E34" s="1"/>
      <c r="F34" s="1"/>
      <c r="I34" s="1"/>
      <c r="J34" s="1"/>
      <c r="K34" s="1"/>
    </row>
    <row r="35" spans="2:11" ht="15" customHeight="1" x14ac:dyDescent="0.2">
      <c r="E35" s="1"/>
    </row>
    <row r="36" spans="2:11" ht="15" customHeight="1" x14ac:dyDescent="0.2">
      <c r="E36" s="1"/>
    </row>
    <row r="37" spans="2:11" ht="15" customHeight="1" x14ac:dyDescent="0.2">
      <c r="E37" s="1"/>
    </row>
    <row r="38" spans="2:11" ht="15" customHeight="1" x14ac:dyDescent="0.2">
      <c r="E38" s="1"/>
    </row>
    <row r="39" spans="2:11" ht="15" customHeight="1" x14ac:dyDescent="0.2">
      <c r="E39" s="1"/>
    </row>
    <row r="40" spans="2:11" ht="15" customHeight="1" x14ac:dyDescent="0.2">
      <c r="E40" s="1"/>
    </row>
    <row r="41" spans="2:11" ht="15" customHeight="1" x14ac:dyDescent="0.2">
      <c r="E41" s="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H3:H22 I3:J10 I19 I20 I21 I22 I14:J14 I11 I12 I13 I16:J18 I1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3F6E-8107-47F3-AAAB-D861C401FEE6}">
  <dimension ref="A1"/>
  <sheetViews>
    <sheetView workbookViewId="0">
      <selection activeCell="J43" sqref="J43"/>
    </sheetView>
  </sheetViews>
  <sheetFormatPr defaultRowHeight="12.75" x14ac:dyDescent="0.2"/>
  <cols>
    <col min="1" max="16384" width="9.140625" style="190"/>
  </cols>
  <sheetData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0782-0704-4E5F-B857-322F45D02E24}">
  <sheetPr>
    <tabColor rgb="FF92D050"/>
  </sheetPr>
  <dimension ref="B2:H15"/>
  <sheetViews>
    <sheetView showGridLines="0" tabSelected="1" zoomScaleNormal="100" workbookViewId="0">
      <selection activeCell="F3" sqref="F3:F12"/>
    </sheetView>
  </sheetViews>
  <sheetFormatPr defaultColWidth="9.140625" defaultRowHeight="15" customHeight="1" x14ac:dyDescent="0.2"/>
  <cols>
    <col min="1" max="1" width="3.28515625" style="191" customWidth="1"/>
    <col min="2" max="2" width="8.42578125" style="191" bestFit="1" customWidth="1"/>
    <col min="3" max="3" width="11.42578125" style="191" bestFit="1" customWidth="1"/>
    <col min="4" max="4" width="15.42578125" style="191" bestFit="1" customWidth="1"/>
    <col min="5" max="6" width="25.7109375" style="191" customWidth="1"/>
    <col min="7" max="7" width="8.85546875" style="191" customWidth="1"/>
    <col min="8" max="16384" width="9.140625" style="191"/>
  </cols>
  <sheetData>
    <row r="2" spans="2:8" ht="15" customHeight="1" x14ac:dyDescent="0.2">
      <c r="B2" s="192" t="s">
        <v>90</v>
      </c>
      <c r="C2" s="192" t="s">
        <v>526</v>
      </c>
      <c r="D2" s="192" t="s">
        <v>527</v>
      </c>
      <c r="E2" s="192" t="s">
        <v>528</v>
      </c>
      <c r="F2" s="192" t="s">
        <v>529</v>
      </c>
      <c r="H2" s="101" t="s">
        <v>145</v>
      </c>
    </row>
    <row r="3" spans="2:8" ht="15" customHeight="1" x14ac:dyDescent="0.2">
      <c r="B3" s="163" t="s">
        <v>424</v>
      </c>
      <c r="C3" s="163" t="s">
        <v>530</v>
      </c>
      <c r="D3" s="163">
        <v>2</v>
      </c>
      <c r="E3" s="193" t="str">
        <f>VLOOKUP(D3,Cursos,2,0)</f>
        <v>Word Básico</v>
      </c>
      <c r="F3" s="194">
        <f>VLOOKUP(D3,Cursos,3,0)</f>
        <v>170</v>
      </c>
    </row>
    <row r="4" spans="2:8" ht="15" customHeight="1" x14ac:dyDescent="0.2">
      <c r="B4" s="163" t="s">
        <v>443</v>
      </c>
      <c r="C4" s="163" t="s">
        <v>531</v>
      </c>
      <c r="D4" s="163">
        <v>3</v>
      </c>
      <c r="E4" s="193" t="str">
        <f>VLOOKUP(D4,Cursos,2,0)</f>
        <v>Word Avançado</v>
      </c>
      <c r="F4" s="194">
        <f>VLOOKUP(D4,Cursos,3,0)</f>
        <v>190</v>
      </c>
    </row>
    <row r="5" spans="2:8" ht="15" customHeight="1" x14ac:dyDescent="0.2">
      <c r="B5" s="163" t="s">
        <v>447</v>
      </c>
      <c r="C5" s="163" t="s">
        <v>530</v>
      </c>
      <c r="D5" s="163">
        <v>2</v>
      </c>
      <c r="E5" s="193" t="str">
        <f>VLOOKUP(D5,Cursos,2,0)</f>
        <v>Word Básico</v>
      </c>
      <c r="F5" s="194">
        <f>VLOOKUP(D5,Cursos,3,0)</f>
        <v>170</v>
      </c>
    </row>
    <row r="6" spans="2:8" ht="15" customHeight="1" x14ac:dyDescent="0.2">
      <c r="B6" s="163" t="s">
        <v>129</v>
      </c>
      <c r="C6" s="163" t="s">
        <v>532</v>
      </c>
      <c r="D6" s="163">
        <v>3</v>
      </c>
      <c r="E6" s="193" t="str">
        <f>VLOOKUP(D6,Cursos,2,0)</f>
        <v>Word Avançado</v>
      </c>
      <c r="F6" s="194">
        <f>VLOOKUP(D6,Cursos,3,0)</f>
        <v>190</v>
      </c>
    </row>
    <row r="7" spans="2:8" ht="15" customHeight="1" x14ac:dyDescent="0.2">
      <c r="B7" s="163" t="s">
        <v>454</v>
      </c>
      <c r="C7" s="163" t="s">
        <v>532</v>
      </c>
      <c r="D7" s="163">
        <v>1</v>
      </c>
      <c r="E7" s="193" t="str">
        <f>VLOOKUP(D7,Cursos,2,0)</f>
        <v>Internet</v>
      </c>
      <c r="F7" s="194">
        <f>VLOOKUP(D7,Cursos,3,0)</f>
        <v>150</v>
      </c>
    </row>
    <row r="8" spans="2:8" ht="15" customHeight="1" x14ac:dyDescent="0.2">
      <c r="B8" s="163" t="s">
        <v>458</v>
      </c>
      <c r="C8" s="163" t="s">
        <v>531</v>
      </c>
      <c r="D8" s="163">
        <v>4</v>
      </c>
      <c r="E8" s="193" t="str">
        <f>VLOOKUP(D8,Cursos,2,0)</f>
        <v>Excel Básico</v>
      </c>
      <c r="F8" s="194">
        <f>VLOOKUP(D8,Cursos,3,0)</f>
        <v>210</v>
      </c>
    </row>
    <row r="9" spans="2:8" ht="15" customHeight="1" x14ac:dyDescent="0.2">
      <c r="B9" s="163" t="s">
        <v>462</v>
      </c>
      <c r="C9" s="163" t="s">
        <v>531</v>
      </c>
      <c r="D9" s="163">
        <v>1</v>
      </c>
      <c r="E9" s="193" t="str">
        <f>VLOOKUP(D9,Cursos,2,0)</f>
        <v>Internet</v>
      </c>
      <c r="F9" s="194">
        <f>VLOOKUP(D9,Cursos,3,0)</f>
        <v>150</v>
      </c>
    </row>
    <row r="10" spans="2:8" ht="15" customHeight="1" x14ac:dyDescent="0.2">
      <c r="B10" s="163" t="s">
        <v>140</v>
      </c>
      <c r="C10" s="163" t="s">
        <v>530</v>
      </c>
      <c r="D10" s="163">
        <v>4</v>
      </c>
      <c r="E10" s="193" t="str">
        <f>VLOOKUP(D10,Cursos,2,0)</f>
        <v>Excel Básico</v>
      </c>
      <c r="F10" s="194">
        <f>VLOOKUP(D10,Cursos,3,0)</f>
        <v>210</v>
      </c>
    </row>
    <row r="11" spans="2:8" ht="15" customHeight="1" x14ac:dyDescent="0.2">
      <c r="B11" s="163" t="s">
        <v>469</v>
      </c>
      <c r="C11" s="163" t="s">
        <v>532</v>
      </c>
      <c r="D11" s="163">
        <v>6</v>
      </c>
      <c r="E11" s="193" t="str">
        <f>VLOOKUP(D11,Cursos,2,0)</f>
        <v>PowerPoint Básico</v>
      </c>
      <c r="F11" s="194">
        <f>VLOOKUP(D11,Cursos,3,0)</f>
        <v>250</v>
      </c>
    </row>
    <row r="12" spans="2:8" ht="15" customHeight="1" x14ac:dyDescent="0.2">
      <c r="B12" s="163" t="s">
        <v>473</v>
      </c>
      <c r="C12" s="163" t="s">
        <v>532</v>
      </c>
      <c r="D12" s="163">
        <v>6</v>
      </c>
      <c r="E12" s="193" t="str">
        <f>VLOOKUP(D12,Cursos,2,0)</f>
        <v>PowerPoint Básico</v>
      </c>
      <c r="F12" s="194">
        <f>VLOOKUP(D12,Cursos,3,0)</f>
        <v>250</v>
      </c>
    </row>
    <row r="13" spans="2:8" ht="15" customHeight="1" x14ac:dyDescent="0.2">
      <c r="B13" s="48"/>
      <c r="C13" s="48"/>
      <c r="D13" s="48"/>
      <c r="E13" s="48"/>
      <c r="F13" s="48"/>
    </row>
    <row r="14" spans="2:8" ht="15" customHeight="1" x14ac:dyDescent="0.2">
      <c r="B14" s="229" t="s">
        <v>540</v>
      </c>
      <c r="C14" s="229"/>
      <c r="D14" s="229"/>
      <c r="E14" s="48"/>
      <c r="F14" s="48"/>
    </row>
    <row r="15" spans="2:8" ht="15" customHeight="1" x14ac:dyDescent="0.2">
      <c r="B15" s="48"/>
      <c r="C15" s="48"/>
      <c r="D15" s="48"/>
      <c r="E15" s="48"/>
      <c r="F15" s="48"/>
    </row>
  </sheetData>
  <mergeCells count="1">
    <mergeCell ref="B14:D14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3638-CD5C-4B16-B036-A37B325DE655}">
  <sheetPr>
    <tabColor rgb="FFFFFF00"/>
  </sheetPr>
  <dimension ref="B2:D8"/>
  <sheetViews>
    <sheetView showGridLines="0" zoomScaleNormal="100" workbookViewId="0">
      <selection activeCell="B3" sqref="B3:D8"/>
    </sheetView>
  </sheetViews>
  <sheetFormatPr defaultRowHeight="15" customHeight="1" x14ac:dyDescent="0.2"/>
  <cols>
    <col min="1" max="1" width="3.5703125" style="190" customWidth="1"/>
    <col min="2" max="2" width="9.140625" style="190"/>
    <col min="3" max="3" width="19.7109375" style="190" bestFit="1" customWidth="1"/>
    <col min="4" max="4" width="13.85546875" style="190" customWidth="1"/>
    <col min="5" max="16384" width="9.140625" style="190"/>
  </cols>
  <sheetData>
    <row r="2" spans="2:4" ht="15" customHeight="1" x14ac:dyDescent="0.2">
      <c r="B2" s="199" t="s">
        <v>80</v>
      </c>
      <c r="C2" s="200" t="s">
        <v>499</v>
      </c>
      <c r="D2" s="201" t="s">
        <v>533</v>
      </c>
    </row>
    <row r="3" spans="2:4" ht="15" customHeight="1" x14ac:dyDescent="0.2">
      <c r="B3" s="195">
        <v>1</v>
      </c>
      <c r="C3" s="196" t="s">
        <v>534</v>
      </c>
      <c r="D3" s="197">
        <v>150</v>
      </c>
    </row>
    <row r="4" spans="2:4" ht="15" customHeight="1" x14ac:dyDescent="0.2">
      <c r="B4" s="195">
        <v>2</v>
      </c>
      <c r="C4" s="196" t="s">
        <v>535</v>
      </c>
      <c r="D4" s="197">
        <f>D3+20</f>
        <v>170</v>
      </c>
    </row>
    <row r="5" spans="2:4" ht="15" customHeight="1" x14ac:dyDescent="0.2">
      <c r="B5" s="195">
        <v>3</v>
      </c>
      <c r="C5" s="196" t="s">
        <v>536</v>
      </c>
      <c r="D5" s="197">
        <f t="shared" ref="D5:D8" si="0">D4+20</f>
        <v>190</v>
      </c>
    </row>
    <row r="6" spans="2:4" ht="15" customHeight="1" x14ac:dyDescent="0.2">
      <c r="B6" s="195">
        <v>4</v>
      </c>
      <c r="C6" s="196" t="s">
        <v>537</v>
      </c>
      <c r="D6" s="197">
        <f t="shared" si="0"/>
        <v>210</v>
      </c>
    </row>
    <row r="7" spans="2:4" ht="15" customHeight="1" x14ac:dyDescent="0.2">
      <c r="B7" s="195">
        <v>5</v>
      </c>
      <c r="C7" s="196" t="s">
        <v>538</v>
      </c>
      <c r="D7" s="197">
        <f t="shared" si="0"/>
        <v>230</v>
      </c>
    </row>
    <row r="8" spans="2:4" ht="15" customHeight="1" x14ac:dyDescent="0.2">
      <c r="B8" s="195">
        <v>6</v>
      </c>
      <c r="C8" s="196" t="s">
        <v>539</v>
      </c>
      <c r="D8" s="197">
        <f t="shared" si="0"/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J20"/>
  <sheetViews>
    <sheetView showGridLines="0" zoomScaleNormal="100" workbookViewId="0">
      <selection activeCell="E3" sqref="E3:E20"/>
    </sheetView>
  </sheetViews>
  <sheetFormatPr defaultColWidth="9.140625" defaultRowHeight="12.75" x14ac:dyDescent="0.2"/>
  <cols>
    <col min="1" max="1" width="2.28515625" style="3" customWidth="1"/>
    <col min="2" max="2" width="11.28515625" style="3" bestFit="1" customWidth="1"/>
    <col min="3" max="3" width="25.7109375" style="3" customWidth="1"/>
    <col min="4" max="4" width="17" style="3" bestFit="1" customWidth="1"/>
    <col min="5" max="5" width="11.42578125" style="4" bestFit="1" customWidth="1"/>
    <col min="6" max="6" width="10.7109375" style="3" customWidth="1"/>
    <col min="7" max="8" width="20.7109375" style="3" customWidth="1"/>
    <col min="9" max="9" width="15.140625" style="3" customWidth="1"/>
    <col min="10" max="10" width="7.85546875" style="3" customWidth="1"/>
    <col min="11" max="11" width="11.5703125" style="3" customWidth="1"/>
    <col min="12" max="16384" width="9.140625" style="3"/>
  </cols>
  <sheetData>
    <row r="2" spans="2:10" ht="15" customHeight="1" x14ac:dyDescent="0.2">
      <c r="B2" s="10" t="s">
        <v>18</v>
      </c>
      <c r="C2" s="11" t="s">
        <v>19</v>
      </c>
      <c r="D2" s="12" t="s">
        <v>430</v>
      </c>
      <c r="E2" s="13" t="s">
        <v>20</v>
      </c>
      <c r="G2" s="206" t="s">
        <v>16</v>
      </c>
      <c r="H2" s="206"/>
    </row>
    <row r="3" spans="2:10" ht="15" customHeight="1" x14ac:dyDescent="0.2">
      <c r="B3" s="120" t="s">
        <v>3</v>
      </c>
      <c r="C3" s="133">
        <f>VLOOKUP(B3,G$4:H$7,2,0)</f>
        <v>120</v>
      </c>
      <c r="D3" s="14">
        <v>3</v>
      </c>
      <c r="E3" s="203">
        <f>D3*C3</f>
        <v>360</v>
      </c>
      <c r="G3" s="150" t="s">
        <v>17</v>
      </c>
      <c r="H3" s="150" t="s">
        <v>187</v>
      </c>
    </row>
    <row r="4" spans="2:10" ht="15" customHeight="1" x14ac:dyDescent="0.2">
      <c r="B4" s="120" t="s">
        <v>3</v>
      </c>
      <c r="C4" s="133">
        <f t="shared" ref="C4:C20" si="0">VLOOKUP(B4,G$4:H$7,2,0)</f>
        <v>120</v>
      </c>
      <c r="D4" s="14">
        <v>1</v>
      </c>
      <c r="E4" s="203">
        <f t="shared" ref="E4:E20" si="1">D4*C4</f>
        <v>120</v>
      </c>
      <c r="G4" s="151" t="s">
        <v>1</v>
      </c>
      <c r="H4" s="152">
        <v>50</v>
      </c>
    </row>
    <row r="5" spans="2:10" ht="15" customHeight="1" x14ac:dyDescent="0.2">
      <c r="B5" s="120" t="s">
        <v>3</v>
      </c>
      <c r="C5" s="133">
        <f t="shared" si="0"/>
        <v>120</v>
      </c>
      <c r="D5" s="14">
        <v>2</v>
      </c>
      <c r="E5" s="203">
        <f t="shared" si="1"/>
        <v>240</v>
      </c>
      <c r="G5" s="151" t="s">
        <v>2</v>
      </c>
      <c r="H5" s="152">
        <v>80</v>
      </c>
    </row>
    <row r="6" spans="2:10" ht="15" customHeight="1" x14ac:dyDescent="0.2">
      <c r="B6" s="120" t="s">
        <v>3</v>
      </c>
      <c r="C6" s="133">
        <f t="shared" si="0"/>
        <v>120</v>
      </c>
      <c r="D6" s="14">
        <v>0</v>
      </c>
      <c r="E6" s="203">
        <f t="shared" si="1"/>
        <v>0</v>
      </c>
      <c r="G6" s="151" t="s">
        <v>3</v>
      </c>
      <c r="H6" s="152">
        <v>120</v>
      </c>
    </row>
    <row r="7" spans="2:10" ht="15" customHeight="1" x14ac:dyDescent="0.2">
      <c r="B7" s="120" t="s">
        <v>2</v>
      </c>
      <c r="C7" s="133">
        <f t="shared" si="0"/>
        <v>80</v>
      </c>
      <c r="D7" s="14">
        <v>2</v>
      </c>
      <c r="E7" s="203">
        <f t="shared" si="1"/>
        <v>160</v>
      </c>
      <c r="G7" s="151" t="s">
        <v>0</v>
      </c>
      <c r="H7" s="152">
        <v>250</v>
      </c>
    </row>
    <row r="8" spans="2:10" ht="15" customHeight="1" x14ac:dyDescent="0.2">
      <c r="B8" s="120" t="s">
        <v>2</v>
      </c>
      <c r="C8" s="133">
        <f t="shared" si="0"/>
        <v>80</v>
      </c>
      <c r="D8" s="14">
        <v>2</v>
      </c>
      <c r="E8" s="203">
        <f t="shared" si="1"/>
        <v>160</v>
      </c>
    </row>
    <row r="9" spans="2:10" ht="15" customHeight="1" x14ac:dyDescent="0.2">
      <c r="B9" s="120" t="s">
        <v>2</v>
      </c>
      <c r="C9" s="133">
        <f t="shared" si="0"/>
        <v>80</v>
      </c>
      <c r="D9" s="14">
        <v>4</v>
      </c>
      <c r="E9" s="203">
        <f t="shared" si="1"/>
        <v>320</v>
      </c>
      <c r="G9" s="205" t="s">
        <v>488</v>
      </c>
      <c r="H9" s="205"/>
      <c r="I9" s="205"/>
    </row>
    <row r="10" spans="2:10" ht="15" customHeight="1" x14ac:dyDescent="0.2">
      <c r="B10" s="120" t="s">
        <v>2</v>
      </c>
      <c r="C10" s="133">
        <f t="shared" si="0"/>
        <v>80</v>
      </c>
      <c r="D10" s="14">
        <v>1</v>
      </c>
      <c r="E10" s="203">
        <f t="shared" si="1"/>
        <v>80</v>
      </c>
    </row>
    <row r="11" spans="2:10" ht="15" customHeight="1" x14ac:dyDescent="0.2">
      <c r="B11" s="120" t="s">
        <v>2</v>
      </c>
      <c r="C11" s="133">
        <f t="shared" si="0"/>
        <v>80</v>
      </c>
      <c r="D11" s="14">
        <v>0</v>
      </c>
      <c r="E11" s="203">
        <f t="shared" si="1"/>
        <v>0</v>
      </c>
      <c r="G11" s="99" t="s">
        <v>145</v>
      </c>
      <c r="J11" s="84"/>
    </row>
    <row r="12" spans="2:10" ht="15" customHeight="1" x14ac:dyDescent="0.2">
      <c r="B12" s="120" t="s">
        <v>0</v>
      </c>
      <c r="C12" s="133">
        <f t="shared" si="0"/>
        <v>250</v>
      </c>
      <c r="D12" s="14">
        <v>1</v>
      </c>
      <c r="E12" s="203">
        <f t="shared" si="1"/>
        <v>250</v>
      </c>
    </row>
    <row r="13" spans="2:10" ht="15" customHeight="1" x14ac:dyDescent="0.2">
      <c r="B13" s="120" t="s">
        <v>0</v>
      </c>
      <c r="C13" s="133">
        <f t="shared" si="0"/>
        <v>250</v>
      </c>
      <c r="D13" s="14">
        <v>0</v>
      </c>
      <c r="E13" s="203">
        <f t="shared" si="1"/>
        <v>0</v>
      </c>
    </row>
    <row r="14" spans="2:10" ht="15" customHeight="1" x14ac:dyDescent="0.2">
      <c r="B14" s="120" t="s">
        <v>0</v>
      </c>
      <c r="C14" s="133">
        <f t="shared" si="0"/>
        <v>250</v>
      </c>
      <c r="D14" s="14">
        <v>5</v>
      </c>
      <c r="E14" s="203">
        <f t="shared" si="1"/>
        <v>1250</v>
      </c>
    </row>
    <row r="15" spans="2:10" ht="15" customHeight="1" x14ac:dyDescent="0.2">
      <c r="B15" s="120" t="s">
        <v>0</v>
      </c>
      <c r="C15" s="133">
        <f t="shared" si="0"/>
        <v>250</v>
      </c>
      <c r="D15" s="14">
        <v>5</v>
      </c>
      <c r="E15" s="203">
        <f t="shared" si="1"/>
        <v>1250</v>
      </c>
    </row>
    <row r="16" spans="2:10" ht="15" customHeight="1" x14ac:dyDescent="0.2">
      <c r="B16" s="120" t="s">
        <v>1</v>
      </c>
      <c r="C16" s="133">
        <f t="shared" si="0"/>
        <v>50</v>
      </c>
      <c r="D16" s="14">
        <v>3</v>
      </c>
      <c r="E16" s="203">
        <f t="shared" si="1"/>
        <v>150</v>
      </c>
    </row>
    <row r="17" spans="2:5" ht="15" customHeight="1" x14ac:dyDescent="0.2">
      <c r="B17" s="120" t="s">
        <v>1</v>
      </c>
      <c r="C17" s="133">
        <f t="shared" si="0"/>
        <v>50</v>
      </c>
      <c r="D17" s="14">
        <v>0</v>
      </c>
      <c r="E17" s="203">
        <f t="shared" si="1"/>
        <v>0</v>
      </c>
    </row>
    <row r="18" spans="2:5" ht="15" customHeight="1" x14ac:dyDescent="0.2">
      <c r="B18" s="120" t="s">
        <v>1</v>
      </c>
      <c r="C18" s="133">
        <f t="shared" si="0"/>
        <v>50</v>
      </c>
      <c r="D18" s="14">
        <v>1</v>
      </c>
      <c r="E18" s="203">
        <f t="shared" si="1"/>
        <v>50</v>
      </c>
    </row>
    <row r="19" spans="2:5" ht="15" customHeight="1" x14ac:dyDescent="0.2">
      <c r="B19" s="120" t="s">
        <v>1</v>
      </c>
      <c r="C19" s="133">
        <f t="shared" si="0"/>
        <v>50</v>
      </c>
      <c r="D19" s="14">
        <v>0</v>
      </c>
      <c r="E19" s="203">
        <f t="shared" si="1"/>
        <v>0</v>
      </c>
    </row>
    <row r="20" spans="2:5" ht="15" customHeight="1" x14ac:dyDescent="0.2">
      <c r="B20" s="120" t="s">
        <v>1</v>
      </c>
      <c r="C20" s="133">
        <f t="shared" si="0"/>
        <v>50</v>
      </c>
      <c r="D20" s="14">
        <v>2</v>
      </c>
      <c r="E20" s="203">
        <f t="shared" si="1"/>
        <v>100</v>
      </c>
    </row>
  </sheetData>
  <sortState xmlns:xlrd2="http://schemas.microsoft.com/office/spreadsheetml/2017/richdata2" ref="B3:E20">
    <sortCondition ref="B7"/>
  </sortState>
  <mergeCells count="2">
    <mergeCell ref="G9:I9"/>
    <mergeCell ref="G2:H2"/>
  </mergeCells>
  <phoneticPr fontId="7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L24"/>
  <sheetViews>
    <sheetView showGridLines="0" zoomScale="85" zoomScaleNormal="85" workbookViewId="0">
      <selection activeCell="F3" sqref="F3:F20"/>
    </sheetView>
  </sheetViews>
  <sheetFormatPr defaultColWidth="9.140625" defaultRowHeight="12.75" x14ac:dyDescent="0.2"/>
  <cols>
    <col min="1" max="1" width="3.42578125" style="1" customWidth="1"/>
    <col min="2" max="2" width="11.140625" style="47" bestFit="1" customWidth="1"/>
    <col min="3" max="6" width="25.7109375" style="55" customWidth="1"/>
    <col min="7" max="7" width="40.7109375" style="1" customWidth="1"/>
    <col min="8" max="8" width="11.140625" style="1" bestFit="1" customWidth="1"/>
    <col min="9" max="9" width="13.42578125" style="1" bestFit="1" customWidth="1"/>
    <col min="10" max="10" width="11.42578125" style="47" bestFit="1" customWidth="1"/>
    <col min="11" max="11" width="12.5703125" style="56" bestFit="1" customWidth="1"/>
    <col min="12" max="12" width="11.85546875" style="1" bestFit="1" customWidth="1"/>
    <col min="13" max="16384" width="9.140625" style="1"/>
  </cols>
  <sheetData>
    <row r="1" spans="2:12" ht="17.25" customHeight="1" x14ac:dyDescent="0.2"/>
    <row r="2" spans="2:12" s="57" customFormat="1" ht="25.5" x14ac:dyDescent="0.2">
      <c r="B2" s="121" t="s">
        <v>209</v>
      </c>
      <c r="C2" s="121" t="s">
        <v>46</v>
      </c>
      <c r="D2" s="121" t="s">
        <v>47</v>
      </c>
      <c r="E2" s="121" t="s">
        <v>189</v>
      </c>
      <c r="F2" s="121" t="s">
        <v>48</v>
      </c>
      <c r="H2" s="121" t="s">
        <v>209</v>
      </c>
      <c r="I2" s="121" t="s">
        <v>46</v>
      </c>
      <c r="J2" s="121" t="s">
        <v>47</v>
      </c>
      <c r="K2" s="122" t="s">
        <v>188</v>
      </c>
      <c r="L2" s="121" t="s">
        <v>48</v>
      </c>
    </row>
    <row r="3" spans="2:12" ht="15" customHeight="1" x14ac:dyDescent="0.2">
      <c r="B3" s="153" t="s">
        <v>482</v>
      </c>
      <c r="C3" s="134" t="str">
        <f>VLOOKUP(B3,H$3:L$8,2,0)</f>
        <v>Excel</v>
      </c>
      <c r="D3" s="131">
        <f>VLOOKUP(B3,H$3:L$8,3,0)</f>
        <v>20</v>
      </c>
      <c r="E3" s="135">
        <f>VLOOKUP(B3,H$3:L$8,4,0)</f>
        <v>280</v>
      </c>
      <c r="F3" s="131" t="str">
        <f>VLOOKUP(B3,H$3:L$8,5,0)</f>
        <v>Intermediário</v>
      </c>
      <c r="H3" s="154" t="s">
        <v>481</v>
      </c>
      <c r="I3" s="15" t="s">
        <v>6</v>
      </c>
      <c r="J3" s="15">
        <v>16</v>
      </c>
      <c r="K3" s="16">
        <v>210</v>
      </c>
      <c r="L3" s="15" t="s">
        <v>49</v>
      </c>
    </row>
    <row r="4" spans="2:12" ht="15" customHeight="1" x14ac:dyDescent="0.2">
      <c r="B4" s="153" t="s">
        <v>482</v>
      </c>
      <c r="C4" s="134" t="str">
        <f t="shared" ref="C4:C20" si="0">VLOOKUP(B4,H$3:L$8,2,0)</f>
        <v>Excel</v>
      </c>
      <c r="D4" s="202">
        <f t="shared" ref="D4:D20" si="1">VLOOKUP(B4,H$3:L$8,3,0)</f>
        <v>20</v>
      </c>
      <c r="E4" s="135">
        <f t="shared" ref="E4:E20" si="2">VLOOKUP(B4,H$3:L$8,4,0)</f>
        <v>280</v>
      </c>
      <c r="F4" s="202" t="str">
        <f t="shared" ref="F4:F20" si="3">VLOOKUP(B4,H$3:L$8,5,0)</f>
        <v>Intermediário</v>
      </c>
      <c r="H4" s="153" t="s">
        <v>482</v>
      </c>
      <c r="I4" s="17" t="s">
        <v>4</v>
      </c>
      <c r="J4" s="17">
        <v>20</v>
      </c>
      <c r="K4" s="18">
        <v>280</v>
      </c>
      <c r="L4" s="17" t="s">
        <v>50</v>
      </c>
    </row>
    <row r="5" spans="2:12" ht="15" customHeight="1" x14ac:dyDescent="0.2">
      <c r="B5" s="153" t="s">
        <v>482</v>
      </c>
      <c r="C5" s="134" t="str">
        <f t="shared" si="0"/>
        <v>Excel</v>
      </c>
      <c r="D5" s="202">
        <f t="shared" si="1"/>
        <v>20</v>
      </c>
      <c r="E5" s="135">
        <f t="shared" si="2"/>
        <v>280</v>
      </c>
      <c r="F5" s="202" t="str">
        <f t="shared" si="3"/>
        <v>Intermediário</v>
      </c>
      <c r="H5" s="154" t="s">
        <v>483</v>
      </c>
      <c r="I5" s="15" t="s">
        <v>479</v>
      </c>
      <c r="J5" s="15">
        <v>20</v>
      </c>
      <c r="K5" s="16">
        <v>320</v>
      </c>
      <c r="L5" s="15" t="s">
        <v>51</v>
      </c>
    </row>
    <row r="6" spans="2:12" ht="15" customHeight="1" x14ac:dyDescent="0.2">
      <c r="B6" s="153" t="s">
        <v>484</v>
      </c>
      <c r="C6" s="134" t="str">
        <f t="shared" si="0"/>
        <v>Outlook</v>
      </c>
      <c r="D6" s="202">
        <f t="shared" si="1"/>
        <v>12</v>
      </c>
      <c r="E6" s="135">
        <f t="shared" si="2"/>
        <v>180</v>
      </c>
      <c r="F6" s="202" t="str">
        <f t="shared" si="3"/>
        <v>Intermediário</v>
      </c>
      <c r="H6" s="153" t="s">
        <v>484</v>
      </c>
      <c r="I6" s="17" t="s">
        <v>480</v>
      </c>
      <c r="J6" s="17">
        <v>12</v>
      </c>
      <c r="K6" s="18">
        <v>180</v>
      </c>
      <c r="L6" s="17" t="s">
        <v>50</v>
      </c>
    </row>
    <row r="7" spans="2:12" ht="15" customHeight="1" x14ac:dyDescent="0.2">
      <c r="B7" s="153" t="s">
        <v>484</v>
      </c>
      <c r="C7" s="134" t="str">
        <f t="shared" si="0"/>
        <v>Outlook</v>
      </c>
      <c r="D7" s="202">
        <f t="shared" si="1"/>
        <v>12</v>
      </c>
      <c r="E7" s="135">
        <f t="shared" si="2"/>
        <v>180</v>
      </c>
      <c r="F7" s="202" t="str">
        <f t="shared" si="3"/>
        <v>Intermediário</v>
      </c>
      <c r="H7" s="154" t="s">
        <v>485</v>
      </c>
      <c r="I7" s="15" t="s">
        <v>9</v>
      </c>
      <c r="J7" s="15">
        <v>24</v>
      </c>
      <c r="K7" s="16">
        <v>310</v>
      </c>
      <c r="L7" s="15" t="s">
        <v>50</v>
      </c>
    </row>
    <row r="8" spans="2:12" ht="15" customHeight="1" x14ac:dyDescent="0.2">
      <c r="B8" s="153" t="s">
        <v>484</v>
      </c>
      <c r="C8" s="134" t="str">
        <f t="shared" si="0"/>
        <v>Outlook</v>
      </c>
      <c r="D8" s="202">
        <f t="shared" si="1"/>
        <v>12</v>
      </c>
      <c r="E8" s="135">
        <f t="shared" si="2"/>
        <v>180</v>
      </c>
      <c r="F8" s="202" t="str">
        <f t="shared" si="3"/>
        <v>Intermediário</v>
      </c>
      <c r="H8" s="153" t="s">
        <v>486</v>
      </c>
      <c r="I8" s="17" t="s">
        <v>7</v>
      </c>
      <c r="J8" s="17">
        <v>16</v>
      </c>
      <c r="K8" s="18">
        <v>380</v>
      </c>
      <c r="L8" s="17" t="s">
        <v>51</v>
      </c>
    </row>
    <row r="9" spans="2:12" ht="15" customHeight="1" x14ac:dyDescent="0.2">
      <c r="B9" s="153" t="s">
        <v>486</v>
      </c>
      <c r="C9" s="134" t="str">
        <f t="shared" si="0"/>
        <v>Power Point</v>
      </c>
      <c r="D9" s="202">
        <f t="shared" si="1"/>
        <v>16</v>
      </c>
      <c r="E9" s="135">
        <f t="shared" si="2"/>
        <v>380</v>
      </c>
      <c r="F9" s="202" t="str">
        <f t="shared" si="3"/>
        <v>Avançado</v>
      </c>
      <c r="J9" s="1"/>
      <c r="K9" s="1"/>
    </row>
    <row r="10" spans="2:12" ht="15" customHeight="1" x14ac:dyDescent="0.2">
      <c r="B10" s="153" t="s">
        <v>486</v>
      </c>
      <c r="C10" s="134" t="str">
        <f t="shared" si="0"/>
        <v>Power Point</v>
      </c>
      <c r="D10" s="202">
        <f t="shared" si="1"/>
        <v>16</v>
      </c>
      <c r="E10" s="135">
        <f t="shared" si="2"/>
        <v>380</v>
      </c>
      <c r="F10" s="202" t="str">
        <f t="shared" si="3"/>
        <v>Avançado</v>
      </c>
      <c r="J10" s="1"/>
      <c r="K10" s="1"/>
    </row>
    <row r="11" spans="2:12" ht="15" customHeight="1" x14ac:dyDescent="0.2">
      <c r="B11" s="153" t="s">
        <v>486</v>
      </c>
      <c r="C11" s="134" t="str">
        <f t="shared" si="0"/>
        <v>Power Point</v>
      </c>
      <c r="D11" s="202">
        <f t="shared" si="1"/>
        <v>16</v>
      </c>
      <c r="E11" s="135">
        <f t="shared" si="2"/>
        <v>380</v>
      </c>
      <c r="F11" s="202" t="str">
        <f t="shared" si="3"/>
        <v>Avançado</v>
      </c>
      <c r="H11" s="149" t="s">
        <v>145</v>
      </c>
      <c r="J11" s="1"/>
      <c r="K11" s="1"/>
    </row>
    <row r="12" spans="2:12" ht="15" customHeight="1" x14ac:dyDescent="0.2">
      <c r="B12" s="154" t="s">
        <v>485</v>
      </c>
      <c r="C12" s="134" t="str">
        <f t="shared" si="0"/>
        <v>Project</v>
      </c>
      <c r="D12" s="202">
        <f t="shared" si="1"/>
        <v>24</v>
      </c>
      <c r="E12" s="135">
        <f t="shared" si="2"/>
        <v>310</v>
      </c>
      <c r="F12" s="202" t="str">
        <f t="shared" si="3"/>
        <v>Intermediário</v>
      </c>
    </row>
    <row r="13" spans="2:12" ht="15" customHeight="1" x14ac:dyDescent="0.2">
      <c r="B13" s="154" t="s">
        <v>485</v>
      </c>
      <c r="C13" s="134" t="str">
        <f t="shared" si="0"/>
        <v>Project</v>
      </c>
      <c r="D13" s="202">
        <f t="shared" si="1"/>
        <v>24</v>
      </c>
      <c r="E13" s="135">
        <f t="shared" si="2"/>
        <v>310</v>
      </c>
      <c r="F13" s="202" t="str">
        <f t="shared" si="3"/>
        <v>Intermediário</v>
      </c>
    </row>
    <row r="14" spans="2:12" ht="15" customHeight="1" x14ac:dyDescent="0.2">
      <c r="B14" s="154" t="s">
        <v>485</v>
      </c>
      <c r="C14" s="134" t="str">
        <f t="shared" si="0"/>
        <v>Project</v>
      </c>
      <c r="D14" s="202">
        <f t="shared" si="1"/>
        <v>24</v>
      </c>
      <c r="E14" s="135">
        <f t="shared" si="2"/>
        <v>310</v>
      </c>
      <c r="F14" s="202" t="str">
        <f t="shared" si="3"/>
        <v>Intermediário</v>
      </c>
    </row>
    <row r="15" spans="2:12" ht="15" customHeight="1" x14ac:dyDescent="0.2">
      <c r="B15" s="154" t="s">
        <v>483</v>
      </c>
      <c r="C15" s="134" t="str">
        <f t="shared" si="0"/>
        <v>Visio</v>
      </c>
      <c r="D15" s="202">
        <f t="shared" si="1"/>
        <v>20</v>
      </c>
      <c r="E15" s="135">
        <f t="shared" si="2"/>
        <v>320</v>
      </c>
      <c r="F15" s="202" t="str">
        <f t="shared" si="3"/>
        <v>Avançado</v>
      </c>
    </row>
    <row r="16" spans="2:12" ht="15" customHeight="1" x14ac:dyDescent="0.2">
      <c r="B16" s="154" t="s">
        <v>483</v>
      </c>
      <c r="C16" s="134" t="str">
        <f t="shared" si="0"/>
        <v>Visio</v>
      </c>
      <c r="D16" s="202">
        <f t="shared" si="1"/>
        <v>20</v>
      </c>
      <c r="E16" s="135">
        <f t="shared" si="2"/>
        <v>320</v>
      </c>
      <c r="F16" s="202" t="str">
        <f t="shared" si="3"/>
        <v>Avançado</v>
      </c>
    </row>
    <row r="17" spans="2:11" ht="15" customHeight="1" x14ac:dyDescent="0.2">
      <c r="B17" s="154" t="s">
        <v>483</v>
      </c>
      <c r="C17" s="134" t="str">
        <f t="shared" si="0"/>
        <v>Visio</v>
      </c>
      <c r="D17" s="202">
        <f t="shared" si="1"/>
        <v>20</v>
      </c>
      <c r="E17" s="135">
        <f t="shared" si="2"/>
        <v>320</v>
      </c>
      <c r="F17" s="202" t="str">
        <f t="shared" si="3"/>
        <v>Avançado</v>
      </c>
      <c r="J17" s="1"/>
      <c r="K17" s="1"/>
    </row>
    <row r="18" spans="2:11" ht="15" customHeight="1" x14ac:dyDescent="0.2">
      <c r="B18" s="154" t="s">
        <v>481</v>
      </c>
      <c r="C18" s="134" t="str">
        <f t="shared" si="0"/>
        <v>Word</v>
      </c>
      <c r="D18" s="202">
        <f t="shared" si="1"/>
        <v>16</v>
      </c>
      <c r="E18" s="135">
        <f t="shared" si="2"/>
        <v>210</v>
      </c>
      <c r="F18" s="202" t="str">
        <f t="shared" si="3"/>
        <v>Básico</v>
      </c>
    </row>
    <row r="19" spans="2:11" ht="15" customHeight="1" x14ac:dyDescent="0.2">
      <c r="B19" s="154" t="s">
        <v>481</v>
      </c>
      <c r="C19" s="134" t="str">
        <f t="shared" si="0"/>
        <v>Word</v>
      </c>
      <c r="D19" s="202">
        <f t="shared" si="1"/>
        <v>16</v>
      </c>
      <c r="E19" s="135">
        <f t="shared" si="2"/>
        <v>210</v>
      </c>
      <c r="F19" s="202" t="str">
        <f t="shared" si="3"/>
        <v>Básico</v>
      </c>
    </row>
    <row r="20" spans="2:11" ht="15" customHeight="1" x14ac:dyDescent="0.2">
      <c r="B20" s="154" t="s">
        <v>481</v>
      </c>
      <c r="C20" s="134" t="str">
        <f t="shared" si="0"/>
        <v>Word</v>
      </c>
      <c r="D20" s="202">
        <f t="shared" si="1"/>
        <v>16</v>
      </c>
      <c r="E20" s="135">
        <f t="shared" si="2"/>
        <v>210</v>
      </c>
      <c r="F20" s="202" t="str">
        <f t="shared" si="3"/>
        <v>Básico</v>
      </c>
    </row>
    <row r="24" spans="2:11" x14ac:dyDescent="0.2">
      <c r="I24" s="47"/>
      <c r="J24" s="56"/>
      <c r="K24" s="1"/>
    </row>
  </sheetData>
  <sortState xmlns:xlrd2="http://schemas.microsoft.com/office/spreadsheetml/2017/richdata2" ref="B3:F20">
    <sortCondition ref="B8"/>
  </sortState>
  <pageMargins left="0.51181102362204722" right="0.51181102362204722" top="0.78740157480314965" bottom="0.78740157480314965" header="0.31496062992125984" footer="0.31496062992125984"/>
  <pageSetup paperSize="9" scale="86" orientation="landscape" r:id="rId1"/>
  <headerFooter>
    <oddHeader>&amp;L&amp;G&amp;C&amp;"Arial,Negrito"&amp;18&amp;K03+000Relatório de Treinamentos 2012</oddHeader>
    <oddFooter>&amp;LData de Impressão: &amp;D&amp;C&amp;U&amp;K03+000http://www.impacta.com.br&amp;U&amp;K000000
+5511 3284 2200&amp;RPágina &amp;P de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2:J22"/>
  <sheetViews>
    <sheetView showGridLines="0" zoomScaleNormal="100" workbookViewId="0">
      <selection activeCell="G4" sqref="G4:G11"/>
    </sheetView>
  </sheetViews>
  <sheetFormatPr defaultColWidth="9.140625" defaultRowHeight="12.75" x14ac:dyDescent="0.2"/>
  <cols>
    <col min="1" max="1" width="3.28515625" style="3" customWidth="1"/>
    <col min="2" max="2" width="19.42578125" style="3" bestFit="1" customWidth="1"/>
    <col min="3" max="3" width="8.28515625" style="3" bestFit="1" customWidth="1"/>
    <col min="4" max="4" width="7.5703125" style="3" bestFit="1" customWidth="1"/>
    <col min="5" max="5" width="10.28515625" style="3" bestFit="1" customWidth="1"/>
    <col min="6" max="6" width="28.7109375" style="3" customWidth="1"/>
    <col min="7" max="7" width="11.42578125" style="3" bestFit="1" customWidth="1"/>
    <col min="8" max="8" width="8.7109375" style="3" customWidth="1"/>
    <col min="9" max="9" width="10.28515625" style="3" bestFit="1" customWidth="1"/>
    <col min="10" max="10" width="11.28515625" style="3" bestFit="1" customWidth="1"/>
    <col min="11" max="16384" width="9.140625" style="3"/>
  </cols>
  <sheetData>
    <row r="2" spans="2:10" ht="15" customHeight="1" x14ac:dyDescent="0.2">
      <c r="B2" s="80"/>
      <c r="C2" s="80"/>
      <c r="D2" s="80"/>
      <c r="E2" s="80"/>
      <c r="F2" s="103" t="s">
        <v>145</v>
      </c>
      <c r="G2" s="80"/>
    </row>
    <row r="3" spans="2:10" s="4" customFormat="1" ht="25.5" x14ac:dyDescent="0.2">
      <c r="B3" s="186" t="s">
        <v>52</v>
      </c>
      <c r="C3" s="186" t="s">
        <v>53</v>
      </c>
      <c r="D3" s="186" t="s">
        <v>54</v>
      </c>
      <c r="E3" s="188" t="s">
        <v>55</v>
      </c>
      <c r="F3" s="184" t="s">
        <v>56</v>
      </c>
      <c r="G3" s="187" t="s">
        <v>57</v>
      </c>
      <c r="I3" s="207" t="s">
        <v>66</v>
      </c>
      <c r="J3" s="207"/>
    </row>
    <row r="4" spans="2:10" ht="15" customHeight="1" x14ac:dyDescent="0.2">
      <c r="B4" s="132" t="s">
        <v>58</v>
      </c>
      <c r="C4" s="81">
        <v>65870</v>
      </c>
      <c r="D4" s="81">
        <v>66140</v>
      </c>
      <c r="E4" s="136">
        <f>D4-C4</f>
        <v>270</v>
      </c>
      <c r="F4" s="137">
        <f>VLOOKUP(E4,I$5:J$11,2,1)</f>
        <v>0.4</v>
      </c>
      <c r="G4" s="137">
        <f>E4*F4</f>
        <v>108</v>
      </c>
      <c r="I4" s="157" t="s">
        <v>55</v>
      </c>
      <c r="J4" s="157" t="s">
        <v>56</v>
      </c>
    </row>
    <row r="5" spans="2:10" ht="15" customHeight="1" x14ac:dyDescent="0.2">
      <c r="B5" s="132" t="s">
        <v>61</v>
      </c>
      <c r="C5" s="81">
        <v>55698</v>
      </c>
      <c r="D5" s="81">
        <v>56480</v>
      </c>
      <c r="E5" s="136">
        <f t="shared" ref="E5:E11" si="0">D5-C5</f>
        <v>782</v>
      </c>
      <c r="F5" s="137">
        <f t="shared" ref="F5:F11" si="1">VLOOKUP(E5,I$5:J$11,2,1)</f>
        <v>1</v>
      </c>
      <c r="G5" s="137">
        <f t="shared" ref="G5:G11" si="2">E5*F5</f>
        <v>782</v>
      </c>
      <c r="I5" s="156">
        <v>0</v>
      </c>
      <c r="J5" s="155">
        <v>0.2</v>
      </c>
    </row>
    <row r="6" spans="2:10" ht="15" customHeight="1" x14ac:dyDescent="0.2">
      <c r="B6" s="132" t="s">
        <v>60</v>
      </c>
      <c r="C6" s="81">
        <v>48032</v>
      </c>
      <c r="D6" s="81">
        <v>48510</v>
      </c>
      <c r="E6" s="136">
        <f t="shared" si="0"/>
        <v>478</v>
      </c>
      <c r="F6" s="137">
        <f t="shared" si="1"/>
        <v>0.8</v>
      </c>
      <c r="G6" s="137">
        <f t="shared" si="2"/>
        <v>382.40000000000003</v>
      </c>
      <c r="I6" s="156">
        <v>100</v>
      </c>
      <c r="J6" s="155">
        <v>0.3</v>
      </c>
    </row>
    <row r="7" spans="2:10" ht="15" customHeight="1" x14ac:dyDescent="0.2">
      <c r="B7" s="132" t="s">
        <v>63</v>
      </c>
      <c r="C7" s="81">
        <v>44257</v>
      </c>
      <c r="D7" s="81">
        <v>44334</v>
      </c>
      <c r="E7" s="136">
        <f t="shared" si="0"/>
        <v>77</v>
      </c>
      <c r="F7" s="137">
        <f t="shared" si="1"/>
        <v>0.2</v>
      </c>
      <c r="G7" s="137">
        <f t="shared" si="2"/>
        <v>15.4</v>
      </c>
      <c r="I7" s="156">
        <v>200</v>
      </c>
      <c r="J7" s="155">
        <v>0.4</v>
      </c>
    </row>
    <row r="8" spans="2:10" ht="15" customHeight="1" x14ac:dyDescent="0.2">
      <c r="B8" s="132" t="s">
        <v>59</v>
      </c>
      <c r="C8" s="81">
        <v>77852</v>
      </c>
      <c r="D8" s="81">
        <v>78450</v>
      </c>
      <c r="E8" s="136">
        <f t="shared" si="0"/>
        <v>598</v>
      </c>
      <c r="F8" s="137">
        <f t="shared" si="1"/>
        <v>1</v>
      </c>
      <c r="G8" s="137">
        <f t="shared" si="2"/>
        <v>598</v>
      </c>
      <c r="I8" s="156">
        <v>300</v>
      </c>
      <c r="J8" s="155">
        <v>0.5</v>
      </c>
    </row>
    <row r="9" spans="2:10" ht="15" customHeight="1" x14ac:dyDescent="0.2">
      <c r="B9" s="132" t="s">
        <v>65</v>
      </c>
      <c r="C9" s="81">
        <v>29075</v>
      </c>
      <c r="D9" s="81">
        <v>31120</v>
      </c>
      <c r="E9" s="136">
        <f t="shared" si="0"/>
        <v>2045</v>
      </c>
      <c r="F9" s="137">
        <f t="shared" si="1"/>
        <v>1.2</v>
      </c>
      <c r="G9" s="137">
        <f t="shared" si="2"/>
        <v>2454</v>
      </c>
      <c r="I9" s="156">
        <v>400</v>
      </c>
      <c r="J9" s="155">
        <v>0.8</v>
      </c>
    </row>
    <row r="10" spans="2:10" ht="15" customHeight="1" x14ac:dyDescent="0.2">
      <c r="B10" s="132" t="s">
        <v>64</v>
      </c>
      <c r="C10" s="81">
        <v>32658</v>
      </c>
      <c r="D10" s="81">
        <v>32798</v>
      </c>
      <c r="E10" s="136">
        <f t="shared" si="0"/>
        <v>140</v>
      </c>
      <c r="F10" s="137">
        <f t="shared" si="1"/>
        <v>0.3</v>
      </c>
      <c r="G10" s="137">
        <f t="shared" si="2"/>
        <v>42</v>
      </c>
      <c r="I10" s="156">
        <v>500</v>
      </c>
      <c r="J10" s="155">
        <v>1</v>
      </c>
    </row>
    <row r="11" spans="2:10" ht="15" customHeight="1" x14ac:dyDescent="0.2">
      <c r="B11" s="132" t="s">
        <v>62</v>
      </c>
      <c r="C11" s="81">
        <v>51324</v>
      </c>
      <c r="D11" s="81">
        <v>51622</v>
      </c>
      <c r="E11" s="136">
        <f t="shared" si="0"/>
        <v>298</v>
      </c>
      <c r="F11" s="137">
        <f t="shared" si="1"/>
        <v>0.4</v>
      </c>
      <c r="G11" s="137">
        <f t="shared" si="2"/>
        <v>119.2</v>
      </c>
      <c r="I11" s="156">
        <v>1000</v>
      </c>
      <c r="J11" s="155">
        <v>1.2</v>
      </c>
    </row>
    <row r="12" spans="2:10" ht="15" customHeight="1" x14ac:dyDescent="0.2">
      <c r="B12" s="80"/>
      <c r="C12" s="80"/>
      <c r="D12" s="80"/>
      <c r="E12" s="80"/>
      <c r="F12" s="80"/>
      <c r="G12" s="80"/>
    </row>
    <row r="13" spans="2:10" ht="15" customHeight="1" x14ac:dyDescent="0.2">
      <c r="D13" s="80"/>
      <c r="E13" s="82"/>
      <c r="F13" s="82"/>
      <c r="G13" s="80"/>
    </row>
    <row r="14" spans="2:10" s="4" customFormat="1" ht="15" customHeight="1" x14ac:dyDescent="0.2">
      <c r="C14" s="149" t="s">
        <v>145</v>
      </c>
      <c r="D14" s="39"/>
      <c r="E14" s="5"/>
      <c r="F14" s="5"/>
      <c r="G14" s="39"/>
    </row>
    <row r="15" spans="2:10" ht="15" customHeight="1" x14ac:dyDescent="0.2">
      <c r="D15" s="80"/>
      <c r="E15" s="82"/>
      <c r="F15" s="82"/>
      <c r="G15" s="83"/>
    </row>
    <row r="16" spans="2:10" ht="15" customHeight="1" x14ac:dyDescent="0.2">
      <c r="D16" s="80"/>
      <c r="E16" s="82"/>
      <c r="F16" s="82"/>
      <c r="G16" s="82"/>
    </row>
    <row r="17" spans="4:7" ht="15" customHeight="1" x14ac:dyDescent="0.2">
      <c r="D17" s="80"/>
      <c r="E17" s="82"/>
      <c r="F17" s="82"/>
      <c r="G17" s="82"/>
    </row>
    <row r="18" spans="4:7" ht="15" customHeight="1" x14ac:dyDescent="0.2">
      <c r="D18" s="80"/>
      <c r="E18" s="82"/>
      <c r="F18" s="82"/>
      <c r="G18" s="80"/>
    </row>
    <row r="19" spans="4:7" ht="15" customHeight="1" x14ac:dyDescent="0.2">
      <c r="D19" s="80"/>
      <c r="E19" s="84"/>
      <c r="F19" s="84"/>
      <c r="G19" s="80"/>
    </row>
    <row r="20" spans="4:7" ht="15" customHeight="1" x14ac:dyDescent="0.2">
      <c r="D20" s="80"/>
      <c r="E20" s="84"/>
      <c r="F20" s="84"/>
      <c r="G20" s="85"/>
    </row>
    <row r="21" spans="4:7" ht="15" customHeight="1" x14ac:dyDescent="0.2">
      <c r="D21" s="86"/>
      <c r="E21" s="84"/>
      <c r="F21" s="84"/>
      <c r="G21" s="39"/>
    </row>
    <row r="22" spans="4:7" x14ac:dyDescent="0.2">
      <c r="D22" s="87"/>
    </row>
  </sheetData>
  <sortState xmlns:xlrd2="http://schemas.microsoft.com/office/spreadsheetml/2017/richdata2" ref="B4:G11">
    <sortCondition ref="B6"/>
  </sortState>
  <mergeCells count="1">
    <mergeCell ref="I3:J3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H25"/>
  <sheetViews>
    <sheetView showGridLines="0" zoomScaleNormal="100" workbookViewId="0">
      <selection activeCell="E3" sqref="E3:E25"/>
    </sheetView>
  </sheetViews>
  <sheetFormatPr defaultColWidth="9.140625" defaultRowHeight="12.75" x14ac:dyDescent="0.2"/>
  <cols>
    <col min="1" max="1" width="2.7109375" style="3" customWidth="1"/>
    <col min="2" max="2" width="8.28515625" style="3" bestFit="1" customWidth="1"/>
    <col min="3" max="3" width="10.42578125" style="3" bestFit="1" customWidth="1"/>
    <col min="4" max="4" width="25.7109375" style="3" customWidth="1"/>
    <col min="5" max="5" width="30.7109375" style="3" customWidth="1"/>
    <col min="6" max="6" width="35.7109375" style="3" customWidth="1"/>
    <col min="7" max="7" width="19.140625" style="3" bestFit="1" customWidth="1"/>
    <col min="8" max="8" width="29" style="3" bestFit="1" customWidth="1"/>
    <col min="9" max="10" width="9.140625" style="3"/>
    <col min="11" max="11" width="23.5703125" style="3" bestFit="1" customWidth="1"/>
    <col min="12" max="16384" width="9.140625" style="3"/>
  </cols>
  <sheetData>
    <row r="1" spans="2:8" ht="14.25" customHeight="1" x14ac:dyDescent="0.2"/>
    <row r="2" spans="2:8" ht="25.5" x14ac:dyDescent="0.2">
      <c r="B2" s="19" t="s">
        <v>67</v>
      </c>
      <c r="C2" s="185" t="s">
        <v>68</v>
      </c>
      <c r="D2" s="20" t="s">
        <v>69</v>
      </c>
      <c r="E2" s="21" t="s">
        <v>70</v>
      </c>
      <c r="G2" s="208" t="s">
        <v>180</v>
      </c>
      <c r="H2" s="208"/>
    </row>
    <row r="3" spans="2:8" ht="15" customHeight="1" x14ac:dyDescent="0.2">
      <c r="B3" s="22">
        <v>0</v>
      </c>
      <c r="C3" s="23">
        <v>0.41319444444444442</v>
      </c>
      <c r="D3" s="138" t="str">
        <f>VLOOKUP(B3,G$4:H$7,2,1)</f>
        <v>Baixo</v>
      </c>
      <c r="E3" s="138" t="str">
        <f>VLOOKUP(C3,G$11:H$13,2,1)</f>
        <v>Todos Níveis de Serviço Quebrados</v>
      </c>
      <c r="G3" s="24" t="s">
        <v>67</v>
      </c>
      <c r="H3" s="25" t="s">
        <v>69</v>
      </c>
    </row>
    <row r="4" spans="2:8" ht="15" customHeight="1" x14ac:dyDescent="0.2">
      <c r="B4" s="22">
        <v>1</v>
      </c>
      <c r="C4" s="23">
        <v>0.17291666666666672</v>
      </c>
      <c r="D4" s="138" t="str">
        <f t="shared" ref="D4:D25" si="0">VLOOKUP(B4,G$4:H$7,2,1)</f>
        <v>Baixo</v>
      </c>
      <c r="E4" s="138" t="str">
        <f t="shared" ref="E4:E25" si="1">VLOOKUP(C4,G$11:H$13,2,1)</f>
        <v>1 Nível de Serviço Quebrado</v>
      </c>
      <c r="G4" s="22">
        <v>0</v>
      </c>
      <c r="H4" s="26" t="s">
        <v>71</v>
      </c>
    </row>
    <row r="5" spans="2:8" ht="15" customHeight="1" x14ac:dyDescent="0.2">
      <c r="B5" s="22">
        <v>1</v>
      </c>
      <c r="C5" s="23">
        <v>4.1666666666666519E-3</v>
      </c>
      <c r="D5" s="138" t="str">
        <f t="shared" si="0"/>
        <v>Baixo</v>
      </c>
      <c r="E5" s="138" t="str">
        <f t="shared" si="1"/>
        <v>Nível de Serviço OK</v>
      </c>
      <c r="G5" s="22">
        <v>3</v>
      </c>
      <c r="H5" s="26" t="s">
        <v>72</v>
      </c>
    </row>
    <row r="6" spans="2:8" ht="15" customHeight="1" x14ac:dyDescent="0.2">
      <c r="B6" s="22">
        <v>1</v>
      </c>
      <c r="C6" s="23">
        <v>6.94444444444553E-4</v>
      </c>
      <c r="D6" s="138" t="str">
        <f t="shared" si="0"/>
        <v>Baixo</v>
      </c>
      <c r="E6" s="138" t="str">
        <f t="shared" si="1"/>
        <v>Nível de Serviço OK</v>
      </c>
      <c r="G6" s="22">
        <v>6</v>
      </c>
      <c r="H6" s="26" t="s">
        <v>73</v>
      </c>
    </row>
    <row r="7" spans="2:8" ht="15" customHeight="1" x14ac:dyDescent="0.2">
      <c r="B7" s="22">
        <v>2</v>
      </c>
      <c r="C7" s="23">
        <v>6.9444444444444198E-4</v>
      </c>
      <c r="D7" s="138" t="str">
        <f t="shared" si="0"/>
        <v>Baixo</v>
      </c>
      <c r="E7" s="138" t="str">
        <f t="shared" si="1"/>
        <v>Nível de Serviço OK</v>
      </c>
      <c r="G7" s="22">
        <v>9</v>
      </c>
      <c r="H7" s="26" t="s">
        <v>74</v>
      </c>
    </row>
    <row r="8" spans="2:8" ht="15" customHeight="1" x14ac:dyDescent="0.2">
      <c r="B8" s="22">
        <v>3</v>
      </c>
      <c r="C8" s="23">
        <v>6.9444444444444198E-4</v>
      </c>
      <c r="D8" s="138" t="str">
        <f t="shared" si="0"/>
        <v>Médio</v>
      </c>
      <c r="E8" s="138" t="str">
        <f t="shared" si="1"/>
        <v>Nível de Serviço OK</v>
      </c>
    </row>
    <row r="9" spans="2:8" ht="15" customHeight="1" x14ac:dyDescent="0.2">
      <c r="B9" s="22">
        <v>3</v>
      </c>
      <c r="C9" s="23">
        <v>0.1979166666666668</v>
      </c>
      <c r="D9" s="138" t="str">
        <f t="shared" si="0"/>
        <v>Médio</v>
      </c>
      <c r="E9" s="138" t="str">
        <f t="shared" si="1"/>
        <v>1 Nível de Serviço Quebrado</v>
      </c>
      <c r="G9" s="208" t="s">
        <v>181</v>
      </c>
      <c r="H9" s="208"/>
    </row>
    <row r="10" spans="2:8" ht="15" customHeight="1" x14ac:dyDescent="0.2">
      <c r="B10" s="22">
        <v>3</v>
      </c>
      <c r="C10" s="23">
        <v>0.26597222222222222</v>
      </c>
      <c r="D10" s="138" t="str">
        <f t="shared" si="0"/>
        <v>Médio</v>
      </c>
      <c r="E10" s="138" t="str">
        <f t="shared" si="1"/>
        <v>1 Nível de Serviço Quebrado</v>
      </c>
      <c r="G10" s="27" t="s">
        <v>68</v>
      </c>
      <c r="H10" s="28" t="s">
        <v>70</v>
      </c>
    </row>
    <row r="11" spans="2:8" ht="15" customHeight="1" x14ac:dyDescent="0.2">
      <c r="B11" s="22">
        <v>5</v>
      </c>
      <c r="C11" s="23">
        <v>7.9166666666666607E-2</v>
      </c>
      <c r="D11" s="138" t="str">
        <f t="shared" si="0"/>
        <v>Médio</v>
      </c>
      <c r="E11" s="138" t="str">
        <f t="shared" si="1"/>
        <v>Nível de Serviço OK</v>
      </c>
      <c r="G11" s="23">
        <v>0</v>
      </c>
      <c r="H11" s="26" t="s">
        <v>75</v>
      </c>
    </row>
    <row r="12" spans="2:8" ht="15" customHeight="1" x14ac:dyDescent="0.2">
      <c r="B12" s="22">
        <v>5</v>
      </c>
      <c r="C12" s="23">
        <v>0.20347222222222228</v>
      </c>
      <c r="D12" s="138" t="str">
        <f t="shared" si="0"/>
        <v>Médio</v>
      </c>
      <c r="E12" s="138" t="str">
        <f t="shared" si="1"/>
        <v>1 Nível de Serviço Quebrado</v>
      </c>
      <c r="G12" s="23">
        <v>0.16666666666666666</v>
      </c>
      <c r="H12" s="26" t="s">
        <v>76</v>
      </c>
    </row>
    <row r="13" spans="2:8" ht="15" customHeight="1" x14ac:dyDescent="0.2">
      <c r="B13" s="22">
        <v>5</v>
      </c>
      <c r="C13" s="23">
        <v>0.10972222222222228</v>
      </c>
      <c r="D13" s="138" t="str">
        <f t="shared" si="0"/>
        <v>Médio</v>
      </c>
      <c r="E13" s="138" t="str">
        <f t="shared" si="1"/>
        <v>Nível de Serviço OK</v>
      </c>
      <c r="G13" s="23">
        <v>0.29166666666666669</v>
      </c>
      <c r="H13" s="26" t="s">
        <v>77</v>
      </c>
    </row>
    <row r="14" spans="2:8" ht="15" customHeight="1" x14ac:dyDescent="0.2">
      <c r="B14" s="22">
        <v>6</v>
      </c>
      <c r="C14" s="23">
        <v>0.16527777777777786</v>
      </c>
      <c r="D14" s="138" t="str">
        <f t="shared" si="0"/>
        <v>Alto</v>
      </c>
      <c r="E14" s="138" t="str">
        <f t="shared" si="1"/>
        <v>Nível de Serviço OK</v>
      </c>
    </row>
    <row r="15" spans="2:8" ht="15" customHeight="1" x14ac:dyDescent="0.2">
      <c r="B15" s="22">
        <v>6</v>
      </c>
      <c r="C15" s="23">
        <v>0.29930555555555544</v>
      </c>
      <c r="D15" s="138" t="str">
        <f t="shared" si="0"/>
        <v>Alto</v>
      </c>
      <c r="E15" s="138" t="str">
        <f t="shared" si="1"/>
        <v>Todos Níveis de Serviço Quebrados</v>
      </c>
      <c r="G15" s="99" t="s">
        <v>145</v>
      </c>
    </row>
    <row r="16" spans="2:8" ht="15" customHeight="1" x14ac:dyDescent="0.2">
      <c r="B16" s="22">
        <v>6</v>
      </c>
      <c r="C16" s="23">
        <v>0.24583333333333335</v>
      </c>
      <c r="D16" s="138" t="str">
        <f t="shared" si="0"/>
        <v>Alto</v>
      </c>
      <c r="E16" s="138" t="str">
        <f t="shared" si="1"/>
        <v>1 Nível de Serviço Quebrado</v>
      </c>
    </row>
    <row r="17" spans="2:5" ht="15" customHeight="1" x14ac:dyDescent="0.2">
      <c r="B17" s="22">
        <v>6</v>
      </c>
      <c r="C17" s="23">
        <v>0.17708333333333331</v>
      </c>
      <c r="D17" s="138" t="str">
        <f t="shared" si="0"/>
        <v>Alto</v>
      </c>
      <c r="E17" s="138" t="str">
        <f t="shared" si="1"/>
        <v>1 Nível de Serviço Quebrado</v>
      </c>
    </row>
    <row r="18" spans="2:5" ht="15" customHeight="1" x14ac:dyDescent="0.2">
      <c r="B18" s="22">
        <v>7</v>
      </c>
      <c r="C18" s="23">
        <v>0.17291666666666672</v>
      </c>
      <c r="D18" s="138" t="str">
        <f t="shared" si="0"/>
        <v>Alto</v>
      </c>
      <c r="E18" s="138" t="str">
        <f t="shared" si="1"/>
        <v>1 Nível de Serviço Quebrado</v>
      </c>
    </row>
    <row r="19" spans="2:5" ht="15" customHeight="1" x14ac:dyDescent="0.2">
      <c r="B19" s="22">
        <v>8</v>
      </c>
      <c r="C19" s="23">
        <v>3.6805555555555647E-2</v>
      </c>
      <c r="D19" s="138" t="str">
        <f t="shared" si="0"/>
        <v>Alto</v>
      </c>
      <c r="E19" s="138" t="str">
        <f t="shared" si="1"/>
        <v>Nível de Serviço OK</v>
      </c>
    </row>
    <row r="20" spans="2:5" ht="15" customHeight="1" x14ac:dyDescent="0.2">
      <c r="B20" s="22">
        <v>8</v>
      </c>
      <c r="C20" s="23">
        <v>7.2222222222222188E-2</v>
      </c>
      <c r="D20" s="138" t="str">
        <f t="shared" si="0"/>
        <v>Alto</v>
      </c>
      <c r="E20" s="138" t="str">
        <f t="shared" si="1"/>
        <v>Nível de Serviço OK</v>
      </c>
    </row>
    <row r="21" spans="2:5" ht="15" customHeight="1" x14ac:dyDescent="0.2">
      <c r="B21" s="22">
        <v>8</v>
      </c>
      <c r="C21" s="23">
        <v>0.33680555555555564</v>
      </c>
      <c r="D21" s="138" t="str">
        <f t="shared" si="0"/>
        <v>Alto</v>
      </c>
      <c r="E21" s="138" t="str">
        <f t="shared" si="1"/>
        <v>Todos Níveis de Serviço Quebrados</v>
      </c>
    </row>
    <row r="22" spans="2:5" ht="15" customHeight="1" x14ac:dyDescent="0.2">
      <c r="B22" s="22">
        <v>8</v>
      </c>
      <c r="C22" s="23">
        <v>0.39652777777777781</v>
      </c>
      <c r="D22" s="138" t="str">
        <f t="shared" si="0"/>
        <v>Alto</v>
      </c>
      <c r="E22" s="138" t="str">
        <f t="shared" si="1"/>
        <v>Todos Níveis de Serviço Quebrados</v>
      </c>
    </row>
    <row r="23" spans="2:5" ht="15" customHeight="1" x14ac:dyDescent="0.2">
      <c r="B23" s="22">
        <v>8</v>
      </c>
      <c r="C23" s="23">
        <v>0.17499999999999999</v>
      </c>
      <c r="D23" s="138" t="str">
        <f t="shared" si="0"/>
        <v>Alto</v>
      </c>
      <c r="E23" s="138" t="str">
        <f t="shared" si="1"/>
        <v>1 Nível de Serviço Quebrado</v>
      </c>
    </row>
    <row r="24" spans="2:5" ht="15" customHeight="1" x14ac:dyDescent="0.2">
      <c r="B24" s="22">
        <v>9</v>
      </c>
      <c r="C24" s="23">
        <v>0.14861111111111119</v>
      </c>
      <c r="D24" s="138" t="str">
        <f t="shared" si="0"/>
        <v>Critical</v>
      </c>
      <c r="E24" s="138" t="str">
        <f t="shared" si="1"/>
        <v>Nível de Serviço OK</v>
      </c>
    </row>
    <row r="25" spans="2:5" ht="15" customHeight="1" x14ac:dyDescent="0.2">
      <c r="B25" s="22">
        <v>9</v>
      </c>
      <c r="C25" s="23">
        <v>0.26250000000000001</v>
      </c>
      <c r="D25" s="138" t="str">
        <f t="shared" si="0"/>
        <v>Critical</v>
      </c>
      <c r="E25" s="138" t="str">
        <f t="shared" si="1"/>
        <v>1 Nível de Serviço Quebrado</v>
      </c>
    </row>
  </sheetData>
  <sortState xmlns:xlrd2="http://schemas.microsoft.com/office/spreadsheetml/2017/richdata2" ref="B3:E25">
    <sortCondition ref="B14"/>
  </sortState>
  <mergeCells count="2">
    <mergeCell ref="G2:H2"/>
    <mergeCell ref="G9:H9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2:F12"/>
  <sheetViews>
    <sheetView showGridLines="0" zoomScaleNormal="100" workbookViewId="0">
      <selection activeCell="C3" sqref="C3"/>
    </sheetView>
  </sheetViews>
  <sheetFormatPr defaultColWidth="9.140625" defaultRowHeight="20.100000000000001" customHeight="1" x14ac:dyDescent="0.2"/>
  <cols>
    <col min="1" max="1" width="3.28515625" style="88" customWidth="1"/>
    <col min="2" max="2" width="9.28515625" style="88" bestFit="1" customWidth="1"/>
    <col min="3" max="3" width="30.7109375" style="88" customWidth="1"/>
    <col min="4" max="4" width="35.7109375" style="88" customWidth="1"/>
    <col min="5" max="5" width="7" style="88" bestFit="1" customWidth="1"/>
    <col min="6" max="6" width="20.7109375" style="88" customWidth="1"/>
    <col min="7" max="16384" width="9.140625" style="88"/>
  </cols>
  <sheetData>
    <row r="2" spans="2:6" ht="20.100000000000001" customHeight="1" x14ac:dyDescent="0.2">
      <c r="B2" s="116" t="s">
        <v>78</v>
      </c>
      <c r="C2" s="117">
        <v>912165</v>
      </c>
      <c r="E2" s="118" t="s">
        <v>80</v>
      </c>
      <c r="F2" s="118" t="s">
        <v>81</v>
      </c>
    </row>
    <row r="3" spans="2:6" ht="20.100000000000001" customHeight="1" x14ac:dyDescent="0.2">
      <c r="B3" s="116" t="s">
        <v>79</v>
      </c>
      <c r="C3" s="139" t="str">
        <f>VLOOKUP(C2,E$3:F$12,2,0)</f>
        <v>Mesa retangular 5x2</v>
      </c>
      <c r="E3" s="116">
        <v>912165</v>
      </c>
      <c r="F3" s="116" t="s">
        <v>478</v>
      </c>
    </row>
    <row r="4" spans="2:6" ht="20.100000000000001" customHeight="1" x14ac:dyDescent="0.2">
      <c r="B4" s="89"/>
      <c r="C4" s="89"/>
      <c r="E4" s="116">
        <v>912166</v>
      </c>
      <c r="F4" s="116" t="s">
        <v>82</v>
      </c>
    </row>
    <row r="5" spans="2:6" ht="20.100000000000001" customHeight="1" x14ac:dyDescent="0.2">
      <c r="B5" s="99" t="s">
        <v>145</v>
      </c>
      <c r="E5" s="116">
        <v>912167</v>
      </c>
      <c r="F5" s="116" t="s">
        <v>83</v>
      </c>
    </row>
    <row r="6" spans="2:6" ht="20.100000000000001" customHeight="1" x14ac:dyDescent="0.2">
      <c r="E6" s="116">
        <v>912168</v>
      </c>
      <c r="F6" s="116" t="s">
        <v>84</v>
      </c>
    </row>
    <row r="7" spans="2:6" ht="20.100000000000001" customHeight="1" x14ac:dyDescent="0.2">
      <c r="E7" s="116">
        <v>912169</v>
      </c>
      <c r="F7" s="116" t="s">
        <v>85</v>
      </c>
    </row>
    <row r="8" spans="2:6" ht="20.100000000000001" customHeight="1" x14ac:dyDescent="0.2">
      <c r="E8" s="116">
        <v>912170</v>
      </c>
      <c r="F8" s="116" t="s">
        <v>86</v>
      </c>
    </row>
    <row r="9" spans="2:6" ht="20.100000000000001" customHeight="1" x14ac:dyDescent="0.2">
      <c r="E9" s="116">
        <v>912171</v>
      </c>
      <c r="F9" s="116" t="s">
        <v>87</v>
      </c>
    </row>
    <row r="10" spans="2:6" ht="20.100000000000001" customHeight="1" x14ac:dyDescent="0.2">
      <c r="E10" s="116">
        <v>912172</v>
      </c>
      <c r="F10" s="116" t="s">
        <v>88</v>
      </c>
    </row>
    <row r="11" spans="2:6" ht="20.100000000000001" customHeight="1" x14ac:dyDescent="0.2">
      <c r="E11" s="116">
        <v>912173</v>
      </c>
      <c r="F11" s="116" t="s">
        <v>89</v>
      </c>
    </row>
    <row r="12" spans="2:6" ht="20.100000000000001" customHeight="1" x14ac:dyDescent="0.2">
      <c r="E12" s="116">
        <v>912174</v>
      </c>
      <c r="F12" s="116" t="s">
        <v>182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H14"/>
  <sheetViews>
    <sheetView showGridLines="0" zoomScaleNormal="100" workbookViewId="0">
      <selection activeCell="C9" sqref="C9"/>
    </sheetView>
  </sheetViews>
  <sheetFormatPr defaultColWidth="8.85546875" defaultRowHeight="15" customHeight="1" x14ac:dyDescent="0.2"/>
  <cols>
    <col min="1" max="1" width="3.28515625" style="1" customWidth="1"/>
    <col min="2" max="2" width="9.85546875" style="1" bestFit="1" customWidth="1"/>
    <col min="3" max="3" width="25.7109375" style="1" customWidth="1"/>
    <col min="4" max="4" width="35.7109375" style="1" customWidth="1"/>
    <col min="5" max="5" width="11.5703125" style="1" bestFit="1" customWidth="1"/>
    <col min="6" max="8" width="15.7109375" style="1" customWidth="1"/>
    <col min="9" max="16384" width="8.85546875" style="1"/>
  </cols>
  <sheetData>
    <row r="2" spans="2:8" ht="15" customHeight="1" x14ac:dyDescent="0.2">
      <c r="B2" s="92" t="s">
        <v>90</v>
      </c>
      <c r="C2" s="93" t="s">
        <v>94</v>
      </c>
      <c r="E2" s="94" t="s">
        <v>90</v>
      </c>
      <c r="F2" s="94" t="s">
        <v>91</v>
      </c>
      <c r="G2" s="94" t="s">
        <v>92</v>
      </c>
      <c r="H2" s="94" t="s">
        <v>93</v>
      </c>
    </row>
    <row r="3" spans="2:8" ht="15" customHeight="1" x14ac:dyDescent="0.2">
      <c r="E3" s="95" t="s">
        <v>100</v>
      </c>
      <c r="F3" s="96">
        <v>25721</v>
      </c>
      <c r="G3" s="97">
        <v>91930306571</v>
      </c>
      <c r="H3" s="98">
        <v>3457</v>
      </c>
    </row>
    <row r="4" spans="2:8" ht="15" customHeight="1" x14ac:dyDescent="0.2">
      <c r="B4" s="92" t="s">
        <v>91</v>
      </c>
      <c r="C4" s="140">
        <f>VLOOKUP(C2,E$3:H$9,2,0)</f>
        <v>28888</v>
      </c>
      <c r="E4" s="95" t="s">
        <v>98</v>
      </c>
      <c r="F4" s="96">
        <v>27496</v>
      </c>
      <c r="G4" s="97">
        <v>92898517717</v>
      </c>
      <c r="H4" s="98">
        <v>2450</v>
      </c>
    </row>
    <row r="5" spans="2:8" ht="15" customHeight="1" x14ac:dyDescent="0.2">
      <c r="E5" s="95" t="s">
        <v>95</v>
      </c>
      <c r="F5" s="96">
        <v>26620</v>
      </c>
      <c r="G5" s="97">
        <v>93451326845</v>
      </c>
      <c r="H5" s="98">
        <v>2220</v>
      </c>
    </row>
    <row r="6" spans="2:8" ht="15" customHeight="1" x14ac:dyDescent="0.2">
      <c r="B6" s="92" t="s">
        <v>92</v>
      </c>
      <c r="C6" s="141">
        <f>VLOOKUP(C2,E$3:H$9,3,0)</f>
        <v>79904711694</v>
      </c>
      <c r="E6" s="95" t="s">
        <v>99</v>
      </c>
      <c r="F6" s="96">
        <v>28503</v>
      </c>
      <c r="G6" s="97">
        <v>84246766102</v>
      </c>
      <c r="H6" s="98">
        <v>1100</v>
      </c>
    </row>
    <row r="7" spans="2:8" ht="15" customHeight="1" x14ac:dyDescent="0.2">
      <c r="E7" s="95" t="s">
        <v>96</v>
      </c>
      <c r="F7" s="96">
        <v>27639</v>
      </c>
      <c r="G7" s="97">
        <v>63731990169</v>
      </c>
      <c r="H7" s="98">
        <v>1450</v>
      </c>
    </row>
    <row r="8" spans="2:8" ht="15" customHeight="1" x14ac:dyDescent="0.2">
      <c r="B8" s="92" t="s">
        <v>93</v>
      </c>
      <c r="C8" s="142">
        <f>VLOOKUP(C2,E$3:H$9,4,0)</f>
        <v>1550</v>
      </c>
      <c r="E8" s="95" t="s">
        <v>97</v>
      </c>
      <c r="F8" s="96">
        <v>27466</v>
      </c>
      <c r="G8" s="97">
        <v>75126086383</v>
      </c>
      <c r="H8" s="98">
        <v>3775</v>
      </c>
    </row>
    <row r="9" spans="2:8" ht="15" customHeight="1" x14ac:dyDescent="0.2">
      <c r="E9" s="95" t="s">
        <v>94</v>
      </c>
      <c r="F9" s="96">
        <v>28888</v>
      </c>
      <c r="G9" s="97">
        <v>79904711694</v>
      </c>
      <c r="H9" s="98">
        <v>1550</v>
      </c>
    </row>
    <row r="10" spans="2:8" ht="15" customHeight="1" x14ac:dyDescent="0.2">
      <c r="B10" s="99" t="s">
        <v>145</v>
      </c>
      <c r="F10" s="90"/>
    </row>
    <row r="11" spans="2:8" ht="15" customHeight="1" x14ac:dyDescent="0.2">
      <c r="F11" s="90"/>
    </row>
    <row r="14" spans="2:8" ht="15" customHeight="1" x14ac:dyDescent="0.2">
      <c r="H14" s="58"/>
    </row>
  </sheetData>
  <sortState xmlns:xlrd2="http://schemas.microsoft.com/office/spreadsheetml/2017/richdata2" ref="E3:H9">
    <sortCondition ref="E7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L14"/>
  <sheetViews>
    <sheetView showGridLines="0" zoomScaleNormal="100" workbookViewId="0">
      <selection activeCell="H4" sqref="H4:H12"/>
    </sheetView>
  </sheetViews>
  <sheetFormatPr defaultColWidth="8.85546875" defaultRowHeight="12.75" x14ac:dyDescent="0.2"/>
  <cols>
    <col min="1" max="1" width="2.42578125" style="1" customWidth="1"/>
    <col min="2" max="2" width="7.7109375" style="1" bestFit="1" customWidth="1"/>
    <col min="3" max="3" width="28.7109375" style="1" customWidth="1"/>
    <col min="4" max="4" width="7.28515625" style="1" bestFit="1" customWidth="1"/>
    <col min="5" max="5" width="7.140625" style="1" bestFit="1" customWidth="1"/>
    <col min="6" max="6" width="28.7109375" style="1" customWidth="1"/>
    <col min="7" max="7" width="9.7109375" style="1" bestFit="1" customWidth="1"/>
    <col min="8" max="8" width="10.7109375" style="1" customWidth="1"/>
    <col min="9" max="9" width="3.7109375" style="1" customWidth="1"/>
    <col min="10" max="10" width="7.85546875" style="1" bestFit="1" customWidth="1"/>
    <col min="11" max="11" width="12" style="1" bestFit="1" customWidth="1"/>
    <col min="12" max="12" width="8" style="1" bestFit="1" customWidth="1"/>
    <col min="13" max="16384" width="8.85546875" style="1"/>
  </cols>
  <sheetData>
    <row r="1" spans="2:12" ht="9.75" customHeight="1" x14ac:dyDescent="0.2"/>
    <row r="2" spans="2:12" ht="12.75" customHeight="1" x14ac:dyDescent="0.2">
      <c r="B2" s="209"/>
      <c r="C2" s="209"/>
      <c r="D2" s="209"/>
      <c r="E2" s="209"/>
      <c r="F2" s="209"/>
      <c r="G2" s="209"/>
      <c r="H2" s="209"/>
      <c r="J2" s="210" t="s">
        <v>487</v>
      </c>
      <c r="K2" s="210"/>
      <c r="L2" s="210"/>
    </row>
    <row r="3" spans="2:12" ht="25.5" x14ac:dyDescent="0.2">
      <c r="B3" s="33" t="s">
        <v>195</v>
      </c>
      <c r="C3" s="34" t="s">
        <v>101</v>
      </c>
      <c r="D3" s="33" t="s">
        <v>193</v>
      </c>
      <c r="E3" s="33" t="s">
        <v>102</v>
      </c>
      <c r="F3" s="31" t="s">
        <v>103</v>
      </c>
      <c r="G3" s="33" t="s">
        <v>104</v>
      </c>
      <c r="H3" s="33" t="s">
        <v>105</v>
      </c>
      <c r="J3" s="29" t="s">
        <v>195</v>
      </c>
      <c r="K3" s="30" t="s">
        <v>101</v>
      </c>
      <c r="L3" s="31" t="s">
        <v>106</v>
      </c>
    </row>
    <row r="4" spans="2:12" x14ac:dyDescent="0.2">
      <c r="B4" s="8">
        <v>1</v>
      </c>
      <c r="C4" s="131" t="str">
        <f>VLOOKUP(B4,J$4:L$12,2,0)</f>
        <v>Enduro</v>
      </c>
      <c r="D4" s="8">
        <v>30</v>
      </c>
      <c r="E4" s="8">
        <v>3</v>
      </c>
      <c r="F4" s="35">
        <f>VLOOKUP(B4,J$4:L$12,3,0)</f>
        <v>2.5</v>
      </c>
      <c r="G4" s="36">
        <f>E4*F4</f>
        <v>7.5</v>
      </c>
      <c r="H4" s="37">
        <f>D4-E4</f>
        <v>27</v>
      </c>
      <c r="J4" s="8">
        <v>1</v>
      </c>
      <c r="K4" s="8" t="s">
        <v>107</v>
      </c>
      <c r="L4" s="32">
        <v>2.5</v>
      </c>
    </row>
    <row r="5" spans="2:12" x14ac:dyDescent="0.2">
      <c r="B5" s="8">
        <v>2</v>
      </c>
      <c r="C5" s="202" t="str">
        <f t="shared" ref="C5:C12" si="0">VLOOKUP(B5,J$4:L$12,2,0)</f>
        <v>River Raider</v>
      </c>
      <c r="D5" s="8">
        <v>20</v>
      </c>
      <c r="E5" s="8">
        <v>5</v>
      </c>
      <c r="F5" s="35">
        <f t="shared" ref="F5:F12" si="1">VLOOKUP(B5,J$4:L$12,3,0)</f>
        <v>3.8</v>
      </c>
      <c r="G5" s="36">
        <f t="shared" ref="G5:G12" si="2">E5*F5</f>
        <v>19</v>
      </c>
      <c r="H5" s="37">
        <f t="shared" ref="H5:H12" si="3">D5-E5</f>
        <v>15</v>
      </c>
      <c r="J5" s="8">
        <v>2</v>
      </c>
      <c r="K5" s="8" t="s">
        <v>108</v>
      </c>
      <c r="L5" s="32">
        <v>3.8</v>
      </c>
    </row>
    <row r="6" spans="2:12" x14ac:dyDescent="0.2">
      <c r="B6" s="8">
        <v>3</v>
      </c>
      <c r="C6" s="202" t="str">
        <f t="shared" si="0"/>
        <v>Doom 2</v>
      </c>
      <c r="D6" s="8">
        <v>40</v>
      </c>
      <c r="E6" s="8">
        <v>6</v>
      </c>
      <c r="F6" s="35">
        <f t="shared" si="1"/>
        <v>4.5</v>
      </c>
      <c r="G6" s="36">
        <f t="shared" si="2"/>
        <v>27</v>
      </c>
      <c r="H6" s="37">
        <f t="shared" si="3"/>
        <v>34</v>
      </c>
      <c r="J6" s="8">
        <v>3</v>
      </c>
      <c r="K6" s="8" t="s">
        <v>109</v>
      </c>
      <c r="L6" s="32">
        <v>4.5</v>
      </c>
    </row>
    <row r="7" spans="2:12" x14ac:dyDescent="0.2">
      <c r="B7" s="8">
        <v>4</v>
      </c>
      <c r="C7" s="202" t="str">
        <f t="shared" si="0"/>
        <v>Fifa Soccer</v>
      </c>
      <c r="D7" s="8">
        <v>60</v>
      </c>
      <c r="E7" s="8">
        <v>9</v>
      </c>
      <c r="F7" s="35">
        <f t="shared" si="1"/>
        <v>3.9</v>
      </c>
      <c r="G7" s="36">
        <f t="shared" si="2"/>
        <v>35.1</v>
      </c>
      <c r="H7" s="37">
        <f t="shared" si="3"/>
        <v>51</v>
      </c>
      <c r="J7" s="8">
        <v>4</v>
      </c>
      <c r="K7" s="8" t="s">
        <v>110</v>
      </c>
      <c r="L7" s="32">
        <v>3.9</v>
      </c>
    </row>
    <row r="8" spans="2:12" x14ac:dyDescent="0.2">
      <c r="B8" s="8">
        <v>5</v>
      </c>
      <c r="C8" s="202" t="str">
        <f t="shared" si="0"/>
        <v>Pit Fall</v>
      </c>
      <c r="D8" s="8">
        <v>30</v>
      </c>
      <c r="E8" s="8">
        <v>21</v>
      </c>
      <c r="F8" s="35">
        <f t="shared" si="1"/>
        <v>2.6</v>
      </c>
      <c r="G8" s="36">
        <f t="shared" si="2"/>
        <v>54.6</v>
      </c>
      <c r="H8" s="37">
        <f t="shared" si="3"/>
        <v>9</v>
      </c>
      <c r="J8" s="8">
        <v>5</v>
      </c>
      <c r="K8" s="8" t="s">
        <v>111</v>
      </c>
      <c r="L8" s="32">
        <v>2.6</v>
      </c>
    </row>
    <row r="9" spans="2:12" x14ac:dyDescent="0.2">
      <c r="B9" s="8">
        <v>6</v>
      </c>
      <c r="C9" s="202" t="str">
        <f t="shared" si="0"/>
        <v>A Rocha</v>
      </c>
      <c r="D9" s="8">
        <v>12</v>
      </c>
      <c r="E9" s="8">
        <v>10</v>
      </c>
      <c r="F9" s="35">
        <f t="shared" si="1"/>
        <v>4.9000000000000004</v>
      </c>
      <c r="G9" s="36">
        <f t="shared" si="2"/>
        <v>49</v>
      </c>
      <c r="H9" s="37">
        <f t="shared" si="3"/>
        <v>2</v>
      </c>
      <c r="J9" s="8">
        <v>6</v>
      </c>
      <c r="K9" s="8" t="s">
        <v>112</v>
      </c>
      <c r="L9" s="32">
        <v>4.9000000000000004</v>
      </c>
    </row>
    <row r="10" spans="2:12" x14ac:dyDescent="0.2">
      <c r="B10" s="8">
        <v>7</v>
      </c>
      <c r="C10" s="202" t="str">
        <f t="shared" si="0"/>
        <v>Vel. Maxima</v>
      </c>
      <c r="D10" s="8">
        <v>15</v>
      </c>
      <c r="E10" s="8">
        <v>9</v>
      </c>
      <c r="F10" s="35">
        <f t="shared" si="1"/>
        <v>3.5</v>
      </c>
      <c r="G10" s="36">
        <f t="shared" si="2"/>
        <v>31.5</v>
      </c>
      <c r="H10" s="37">
        <f t="shared" si="3"/>
        <v>6</v>
      </c>
      <c r="J10" s="8">
        <v>7</v>
      </c>
      <c r="K10" s="8" t="s">
        <v>113</v>
      </c>
      <c r="L10" s="32">
        <v>3.5</v>
      </c>
    </row>
    <row r="11" spans="2:12" x14ac:dyDescent="0.2">
      <c r="B11" s="8">
        <v>8</v>
      </c>
      <c r="C11" s="202" t="str">
        <f t="shared" si="0"/>
        <v>Vel. Maxima 2</v>
      </c>
      <c r="D11" s="8">
        <v>21</v>
      </c>
      <c r="E11" s="8">
        <v>8</v>
      </c>
      <c r="F11" s="35">
        <f t="shared" si="1"/>
        <v>3.2</v>
      </c>
      <c r="G11" s="36">
        <f t="shared" si="2"/>
        <v>25.6</v>
      </c>
      <c r="H11" s="37">
        <f t="shared" si="3"/>
        <v>13</v>
      </c>
      <c r="J11" s="8">
        <v>8</v>
      </c>
      <c r="K11" s="8" t="s">
        <v>114</v>
      </c>
      <c r="L11" s="32">
        <v>3.2</v>
      </c>
    </row>
    <row r="12" spans="2:12" x14ac:dyDescent="0.2">
      <c r="B12" s="8">
        <v>9</v>
      </c>
      <c r="C12" s="202" t="str">
        <f t="shared" si="0"/>
        <v>Matrix</v>
      </c>
      <c r="D12" s="8">
        <v>12</v>
      </c>
      <c r="E12" s="8">
        <v>11</v>
      </c>
      <c r="F12" s="35">
        <f t="shared" si="1"/>
        <v>4.9000000000000004</v>
      </c>
      <c r="G12" s="36">
        <f t="shared" si="2"/>
        <v>53.900000000000006</v>
      </c>
      <c r="H12" s="37">
        <f t="shared" si="3"/>
        <v>1</v>
      </c>
      <c r="J12" s="8">
        <v>9</v>
      </c>
      <c r="K12" s="8" t="s">
        <v>115</v>
      </c>
      <c r="L12" s="32">
        <v>4.9000000000000004</v>
      </c>
    </row>
    <row r="13" spans="2:12" x14ac:dyDescent="0.2">
      <c r="F13" s="55"/>
    </row>
    <row r="14" spans="2:12" x14ac:dyDescent="0.2">
      <c r="F14" s="59"/>
      <c r="H14" s="99" t="s">
        <v>145</v>
      </c>
    </row>
  </sheetData>
  <mergeCells count="2">
    <mergeCell ref="B2:H2"/>
    <mergeCell ref="J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Ex13</vt:lpstr>
      <vt:lpstr>Ex14</vt:lpstr>
      <vt:lpstr>Ex15</vt:lpstr>
      <vt:lpstr>Ex16</vt:lpstr>
      <vt:lpstr>Ex17</vt:lpstr>
      <vt:lpstr>  </vt:lpstr>
      <vt:lpstr>Ficha</vt:lpstr>
      <vt:lpstr>Clientes</vt:lpstr>
      <vt:lpstr>   </vt:lpstr>
      <vt:lpstr>Info</vt:lpstr>
      <vt:lpstr>Cursos</vt:lpstr>
      <vt:lpstr>Clientes</vt:lpstr>
      <vt:lpstr>Cursos</vt:lpstr>
    </vt:vector>
  </TitlesOfParts>
  <Company>Tecnol Solucoes de Informatica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Santos</dc:creator>
  <cp:lastModifiedBy>BAZOOKA</cp:lastModifiedBy>
  <cp:lastPrinted>2016-08-23T22:04:39Z</cp:lastPrinted>
  <dcterms:created xsi:type="dcterms:W3CDTF">2002-06-06T15:20:21Z</dcterms:created>
  <dcterms:modified xsi:type="dcterms:W3CDTF">2022-09-24T19:38:27Z</dcterms:modified>
</cp:coreProperties>
</file>