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G:\Curso\1 - EXCEL_BÁSICO_ALUNO a\"/>
    </mc:Choice>
  </mc:AlternateContent>
  <xr:revisionPtr revIDLastSave="0" documentId="13_ncr:1_{EB6AF36F-ACEE-4ABF-94A5-C2F37B3F9391}" xr6:coauthVersionLast="36" xr6:coauthVersionMax="47" xr10:uidLastSave="{00000000-0000-0000-0000-000000000000}"/>
  <bookViews>
    <workbookView xWindow="2460" yWindow="1710" windowWidth="15375" windowHeight="7995" tabRatio="999" activeTab="17" xr2:uid="{00000000-000D-0000-FFFF-FFFF00000000}"/>
  </bookViews>
  <sheets>
    <sheet name="Ex. 01" sheetId="14" r:id="rId1"/>
    <sheet name="Ex. 02" sheetId="15" r:id="rId2"/>
    <sheet name="Ex. 03" sheetId="16" r:id="rId3"/>
    <sheet name="Ex. 04" sheetId="17" r:id="rId4"/>
    <sheet name="Ex. 05" sheetId="18" r:id="rId5"/>
    <sheet name="Ex. 06" sheetId="19" r:id="rId6"/>
    <sheet name="Ex. 07" sheetId="20" r:id="rId7"/>
    <sheet name="Ex. 08" sheetId="21" r:id="rId8"/>
    <sheet name="Ex. 09" sheetId="12" r:id="rId9"/>
    <sheet name="Ex. 10" sheetId="3" r:id="rId10"/>
    <sheet name="Ex. 11" sheetId="4" r:id="rId11"/>
    <sheet name="Ex. 12" sheetId="22" r:id="rId12"/>
    <sheet name="Ex. 13" sheetId="23" r:id="rId13"/>
    <sheet name="Ex. 14" sheetId="27" r:id="rId14"/>
    <sheet name="Ex. 15" sheetId="24" r:id="rId15"/>
    <sheet name="Ex. 16" sheetId="10" r:id="rId16"/>
    <sheet name="Ex. 17" sheetId="29" r:id="rId17"/>
    <sheet name="Ex. 18" sheetId="30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0" l="1"/>
  <c r="H4" i="30"/>
  <c r="H5" i="30"/>
  <c r="H6" i="30"/>
  <c r="H7" i="30"/>
  <c r="H2" i="30"/>
  <c r="G7" i="30"/>
  <c r="G3" i="30"/>
  <c r="G4" i="30"/>
  <c r="G5" i="30"/>
  <c r="G6" i="30"/>
  <c r="G2" i="30"/>
  <c r="F3" i="30"/>
  <c r="F4" i="30"/>
  <c r="F5" i="30"/>
  <c r="F6" i="30"/>
  <c r="F7" i="30"/>
  <c r="F2" i="30"/>
  <c r="E3" i="30"/>
  <c r="E4" i="30"/>
  <c r="E5" i="30"/>
  <c r="E6" i="30"/>
  <c r="E7" i="30"/>
  <c r="E2" i="30"/>
  <c r="D3" i="30"/>
  <c r="D4" i="30"/>
  <c r="D5" i="30"/>
  <c r="D6" i="30"/>
  <c r="D7" i="30"/>
  <c r="D2" i="30"/>
  <c r="C3" i="30"/>
  <c r="C4" i="30"/>
  <c r="C5" i="30"/>
  <c r="C6" i="30"/>
  <c r="C7" i="30"/>
  <c r="C2" i="30"/>
  <c r="F6" i="29"/>
  <c r="F7" i="29"/>
  <c r="F8" i="29"/>
  <c r="F9" i="29"/>
  <c r="F10" i="29"/>
  <c r="F11" i="29"/>
  <c r="F12" i="29"/>
  <c r="F5" i="29"/>
  <c r="E6" i="29"/>
  <c r="E7" i="29"/>
  <c r="E8" i="29"/>
  <c r="E9" i="29"/>
  <c r="E10" i="29"/>
  <c r="E11" i="29"/>
  <c r="E12" i="29"/>
  <c r="E5" i="29"/>
  <c r="D18" i="27"/>
  <c r="E18" i="27"/>
  <c r="F18" i="27"/>
  <c r="G18" i="27"/>
  <c r="C18" i="27"/>
  <c r="G16" i="27"/>
  <c r="F16" i="27"/>
  <c r="E16" i="27"/>
  <c r="D16" i="27"/>
  <c r="D17" i="27"/>
  <c r="E17" i="27"/>
  <c r="F17" i="27"/>
  <c r="G17" i="27"/>
  <c r="C17" i="27"/>
  <c r="C16" i="27"/>
  <c r="D15" i="27"/>
  <c r="E15" i="27"/>
  <c r="F15" i="27"/>
  <c r="G15" i="27"/>
  <c r="C15" i="27"/>
  <c r="G9" i="27"/>
  <c r="G10" i="27"/>
  <c r="G11" i="27"/>
  <c r="G12" i="27"/>
  <c r="G13" i="27"/>
  <c r="G8" i="27"/>
  <c r="F9" i="27"/>
  <c r="F10" i="27"/>
  <c r="F11" i="27"/>
  <c r="F12" i="27"/>
  <c r="F13" i="27"/>
  <c r="F8" i="27"/>
  <c r="E9" i="27"/>
  <c r="E10" i="27"/>
  <c r="E11" i="27"/>
  <c r="E12" i="27"/>
  <c r="E13" i="27"/>
  <c r="E8" i="27"/>
  <c r="D9" i="27"/>
  <c r="D10" i="27"/>
  <c r="D11" i="27"/>
  <c r="D12" i="27"/>
  <c r="D13" i="27"/>
  <c r="D8" i="27"/>
  <c r="C3" i="23"/>
  <c r="C4" i="23"/>
  <c r="C5" i="23"/>
  <c r="C6" i="23"/>
  <c r="C7" i="23"/>
  <c r="C8" i="23"/>
  <c r="C9" i="23"/>
  <c r="C2" i="23"/>
  <c r="L6" i="22"/>
  <c r="L7" i="22"/>
  <c r="L8" i="22"/>
  <c r="L9" i="22"/>
  <c r="L10" i="22"/>
  <c r="L11" i="22"/>
  <c r="L5" i="22"/>
  <c r="K6" i="22" l="1"/>
  <c r="K7" i="22"/>
  <c r="K8" i="22"/>
  <c r="K9" i="22"/>
  <c r="K10" i="22"/>
  <c r="K11" i="22"/>
  <c r="K5" i="22"/>
  <c r="J6" i="22"/>
  <c r="J7" i="22"/>
  <c r="J8" i="22"/>
  <c r="J9" i="22"/>
  <c r="J10" i="22"/>
  <c r="J11" i="22"/>
  <c r="J5" i="22"/>
  <c r="I6" i="22"/>
  <c r="I7" i="22"/>
  <c r="I8" i="22"/>
  <c r="I9" i="22"/>
  <c r="I10" i="22"/>
  <c r="I11" i="22"/>
  <c r="I5" i="22"/>
  <c r="C11" i="3"/>
  <c r="D11" i="3"/>
  <c r="E11" i="3"/>
  <c r="B11" i="3"/>
  <c r="C10" i="3"/>
  <c r="D10" i="3"/>
  <c r="E10" i="3"/>
  <c r="B10" i="3"/>
  <c r="C9" i="3"/>
  <c r="D9" i="3"/>
  <c r="E9" i="3"/>
  <c r="B9" i="3"/>
  <c r="B8" i="3"/>
  <c r="E5" i="3"/>
  <c r="D4" i="3"/>
  <c r="D5" i="3"/>
  <c r="D6" i="3"/>
  <c r="D7" i="3"/>
  <c r="D3" i="3"/>
  <c r="D8" i="3" s="1"/>
  <c r="C4" i="3"/>
  <c r="E4" i="3" s="1"/>
  <c r="C5" i="3"/>
  <c r="C6" i="3"/>
  <c r="E6" i="3" s="1"/>
  <c r="C7" i="3"/>
  <c r="E7" i="3" s="1"/>
  <c r="C3" i="3"/>
  <c r="C8" i="3" s="1"/>
  <c r="I8" i="12"/>
  <c r="I9" i="12"/>
  <c r="I10" i="12"/>
  <c r="I11" i="12"/>
  <c r="I12" i="12"/>
  <c r="I13" i="12"/>
  <c r="I14" i="12"/>
  <c r="I15" i="12"/>
  <c r="I7" i="12"/>
  <c r="H8" i="12"/>
  <c r="H9" i="12"/>
  <c r="H10" i="12"/>
  <c r="H11" i="12"/>
  <c r="H12" i="12"/>
  <c r="H13" i="12"/>
  <c r="H14" i="12"/>
  <c r="H15" i="12"/>
  <c r="H7" i="12"/>
  <c r="G8" i="12"/>
  <c r="G9" i="12"/>
  <c r="G10" i="12"/>
  <c r="G11" i="12"/>
  <c r="G12" i="12"/>
  <c r="G13" i="12"/>
  <c r="G14" i="12"/>
  <c r="G15" i="12"/>
  <c r="G7" i="12"/>
  <c r="F8" i="12"/>
  <c r="F9" i="12"/>
  <c r="F10" i="12"/>
  <c r="F11" i="12"/>
  <c r="F12" i="12"/>
  <c r="F13" i="12"/>
  <c r="F14" i="12"/>
  <c r="F15" i="12"/>
  <c r="F7" i="12"/>
  <c r="E3" i="21"/>
  <c r="E4" i="21"/>
  <c r="E5" i="21"/>
  <c r="E6" i="21"/>
  <c r="E7" i="21"/>
  <c r="E2" i="21"/>
  <c r="D3" i="21"/>
  <c r="D4" i="21"/>
  <c r="D5" i="21"/>
  <c r="D6" i="21"/>
  <c r="D7" i="21"/>
  <c r="D2" i="21"/>
  <c r="C3" i="21"/>
  <c r="C4" i="21"/>
  <c r="C5" i="21"/>
  <c r="C6" i="21"/>
  <c r="C7" i="21"/>
  <c r="C2" i="21"/>
  <c r="E3" i="3" l="1"/>
  <c r="E8" i="3" s="1"/>
  <c r="F8" i="20"/>
  <c r="G8" i="20"/>
  <c r="G4" i="20"/>
  <c r="G5" i="20"/>
  <c r="G6" i="20"/>
  <c r="G7" i="20"/>
  <c r="G3" i="20"/>
  <c r="F4" i="20"/>
  <c r="F5" i="20"/>
  <c r="F6" i="20"/>
  <c r="F7" i="20"/>
  <c r="F3" i="20"/>
  <c r="E8" i="20"/>
  <c r="E4" i="20"/>
  <c r="E5" i="20"/>
  <c r="E6" i="20"/>
  <c r="E7" i="20"/>
  <c r="E3" i="20"/>
  <c r="C8" i="20"/>
  <c r="D8" i="20"/>
  <c r="D4" i="20"/>
  <c r="D5" i="20"/>
  <c r="D6" i="20"/>
  <c r="D7" i="20"/>
  <c r="D3" i="20"/>
  <c r="C4" i="20"/>
  <c r="C5" i="20"/>
  <c r="C6" i="20"/>
  <c r="C7" i="20"/>
  <c r="C3" i="20"/>
  <c r="B8" i="20"/>
  <c r="E8" i="19"/>
  <c r="D8" i="19"/>
  <c r="C8" i="19"/>
  <c r="E4" i="19"/>
  <c r="E5" i="19"/>
  <c r="E6" i="19"/>
  <c r="E7" i="19"/>
  <c r="E3" i="19"/>
  <c r="D4" i="19"/>
  <c r="D5" i="19"/>
  <c r="D6" i="19"/>
  <c r="D7" i="19"/>
  <c r="D3" i="19"/>
  <c r="E8" i="18"/>
  <c r="D8" i="18"/>
  <c r="C8" i="18"/>
  <c r="B8" i="18"/>
  <c r="E4" i="18"/>
  <c r="E5" i="18"/>
  <c r="E6" i="18"/>
  <c r="E7" i="18"/>
  <c r="E3" i="18"/>
  <c r="C4" i="18"/>
  <c r="C5" i="18"/>
  <c r="C6" i="18"/>
  <c r="C7" i="18"/>
  <c r="C3" i="18"/>
  <c r="G7" i="17"/>
  <c r="F7" i="17"/>
  <c r="E7" i="17"/>
  <c r="D7" i="17"/>
  <c r="C7" i="17"/>
  <c r="B7" i="17"/>
  <c r="G4" i="17"/>
  <c r="G5" i="17"/>
  <c r="G6" i="17"/>
  <c r="G3" i="17"/>
  <c r="F4" i="17"/>
  <c r="F5" i="17"/>
  <c r="F6" i="17"/>
  <c r="F3" i="17"/>
  <c r="E4" i="17"/>
  <c r="E5" i="17"/>
  <c r="E6" i="17"/>
  <c r="E3" i="17"/>
  <c r="D4" i="17"/>
  <c r="D5" i="17"/>
  <c r="D6" i="17"/>
  <c r="D3" i="17"/>
  <c r="C9" i="16"/>
  <c r="D9" i="16"/>
  <c r="E9" i="16"/>
  <c r="F9" i="16"/>
  <c r="G9" i="16"/>
  <c r="B9" i="16"/>
  <c r="G7" i="16"/>
  <c r="E5" i="16"/>
  <c r="F5" i="16" s="1"/>
  <c r="D4" i="16"/>
  <c r="G4" i="16" s="1"/>
  <c r="D5" i="16"/>
  <c r="G5" i="16" s="1"/>
  <c r="D6" i="16"/>
  <c r="E6" i="16" s="1"/>
  <c r="F6" i="16" s="1"/>
  <c r="D7" i="16"/>
  <c r="E7" i="16" s="1"/>
  <c r="F7" i="16" s="1"/>
  <c r="D8" i="16"/>
  <c r="G8" i="16" s="1"/>
  <c r="C4" i="16"/>
  <c r="C5" i="16"/>
  <c r="C6" i="16"/>
  <c r="C7" i="16"/>
  <c r="C8" i="16"/>
  <c r="E3" i="16"/>
  <c r="F3" i="16" s="1"/>
  <c r="D3" i="16"/>
  <c r="G3" i="16" s="1"/>
  <c r="C3" i="16"/>
  <c r="C10" i="15"/>
  <c r="D10" i="15"/>
  <c r="E10" i="15"/>
  <c r="F10" i="15"/>
  <c r="G10" i="15"/>
  <c r="B10" i="15"/>
  <c r="C9" i="15"/>
  <c r="D9" i="15"/>
  <c r="E9" i="15"/>
  <c r="F9" i="15"/>
  <c r="G9" i="15" s="1"/>
  <c r="G4" i="15"/>
  <c r="G5" i="15"/>
  <c r="G6" i="15"/>
  <c r="G7" i="15"/>
  <c r="G8" i="15"/>
  <c r="F4" i="15"/>
  <c r="F5" i="15"/>
  <c r="F6" i="15"/>
  <c r="F7" i="15"/>
  <c r="F8" i="15"/>
  <c r="E4" i="15"/>
  <c r="E5" i="15"/>
  <c r="E6" i="15"/>
  <c r="E7" i="15"/>
  <c r="E8" i="15"/>
  <c r="D4" i="15"/>
  <c r="D5" i="15"/>
  <c r="D6" i="15"/>
  <c r="D7" i="15"/>
  <c r="D8" i="15"/>
  <c r="C4" i="15"/>
  <c r="C5" i="15"/>
  <c r="C6" i="15"/>
  <c r="C7" i="15"/>
  <c r="C8" i="15"/>
  <c r="G3" i="15"/>
  <c r="F3" i="15"/>
  <c r="E3" i="15"/>
  <c r="D3" i="15"/>
  <c r="C3" i="15"/>
  <c r="E8" i="14"/>
  <c r="F8" i="14"/>
  <c r="C8" i="14"/>
  <c r="D8" i="14"/>
  <c r="B8" i="14"/>
  <c r="F4" i="14"/>
  <c r="F5" i="14"/>
  <c r="F6" i="14"/>
  <c r="F7" i="14"/>
  <c r="E4" i="14"/>
  <c r="E5" i="14"/>
  <c r="E6" i="14"/>
  <c r="E7" i="14"/>
  <c r="D4" i="14"/>
  <c r="D5" i="14"/>
  <c r="D6" i="14"/>
  <c r="D7" i="14"/>
  <c r="C4" i="14"/>
  <c r="C5" i="14"/>
  <c r="C6" i="14"/>
  <c r="C7" i="14"/>
  <c r="D3" i="14"/>
  <c r="E3" i="14" s="1"/>
  <c r="F3" i="14" s="1"/>
  <c r="C3" i="14"/>
  <c r="H17" i="10"/>
  <c r="J17" i="10"/>
  <c r="I17" i="10"/>
  <c r="G17" i="10"/>
  <c r="F17" i="10"/>
  <c r="E17" i="10"/>
  <c r="E8" i="16" l="1"/>
  <c r="F8" i="16" s="1"/>
  <c r="E4" i="16"/>
  <c r="F4" i="16" s="1"/>
  <c r="G6" i="16"/>
  <c r="K17" i="10"/>
</calcChain>
</file>

<file path=xl/sharedStrings.xml><?xml version="1.0" encoding="utf-8"?>
<sst xmlns="http://schemas.openxmlformats.org/spreadsheetml/2006/main" count="319" uniqueCount="253">
  <si>
    <t>Total</t>
  </si>
  <si>
    <t>Funcionário</t>
  </si>
  <si>
    <t>Folha de Pagamento</t>
  </si>
  <si>
    <t>Cargo</t>
  </si>
  <si>
    <t>Salário (R$)</t>
  </si>
  <si>
    <t>Adiant. (R$)</t>
  </si>
  <si>
    <t>I.N.S.S. (R$)</t>
  </si>
  <si>
    <t>As. Médica (R$)</t>
  </si>
  <si>
    <t>Rafael</t>
  </si>
  <si>
    <t>Lucas</t>
  </si>
  <si>
    <t>Denise</t>
  </si>
  <si>
    <t>Flávio</t>
  </si>
  <si>
    <t>Eduardo</t>
  </si>
  <si>
    <t>Instrutor</t>
  </si>
  <si>
    <t>Eliane</t>
  </si>
  <si>
    <t>Douglas</t>
  </si>
  <si>
    <t>Josiane</t>
  </si>
  <si>
    <t>Marcelo</t>
  </si>
  <si>
    <t>Secretária</t>
  </si>
  <si>
    <t>Maria</t>
  </si>
  <si>
    <t>William</t>
  </si>
  <si>
    <t>Divulgador</t>
  </si>
  <si>
    <t>Totais</t>
  </si>
  <si>
    <t>Sal. Bruto</t>
  </si>
  <si>
    <t>Alíquota</t>
  </si>
  <si>
    <t>Tabela de Preços</t>
  </si>
  <si>
    <t>Porc. De Lucro</t>
  </si>
  <si>
    <t>Valor do Dólar:</t>
  </si>
  <si>
    <t>Reais</t>
  </si>
  <si>
    <t>Dólar</t>
  </si>
  <si>
    <t>Produto</t>
  </si>
  <si>
    <t>Estoque</t>
  </si>
  <si>
    <t>Custo</t>
  </si>
  <si>
    <t>Venda</t>
  </si>
  <si>
    <t>Borracha</t>
  </si>
  <si>
    <t>Caderno 100 fls</t>
  </si>
  <si>
    <t>Caderno 200 fls</t>
  </si>
  <si>
    <t>Caneta Azul</t>
  </si>
  <si>
    <t>Caneta Vermelha</t>
  </si>
  <si>
    <t>Lapiseira</t>
  </si>
  <si>
    <t>Régua 15 cm</t>
  </si>
  <si>
    <t>Régua 30 cm</t>
  </si>
  <si>
    <t>Giz de Cera</t>
  </si>
  <si>
    <t>Alíquota (%) para IRPF</t>
  </si>
  <si>
    <t>Alíquota (%) para INSS</t>
  </si>
  <si>
    <t>Diretor</t>
  </si>
  <si>
    <t>Gerente</t>
  </si>
  <si>
    <t>Coordenador</t>
  </si>
  <si>
    <t>I.R.P.F. (R$)</t>
  </si>
  <si>
    <t>Pastelaria Dolce Vita</t>
  </si>
  <si>
    <t>Produtos</t>
  </si>
  <si>
    <t>Seg</t>
  </si>
  <si>
    <t>Ter</t>
  </si>
  <si>
    <t>Qua</t>
  </si>
  <si>
    <t>Qui</t>
  </si>
  <si>
    <t>Sex</t>
  </si>
  <si>
    <t>Preço Unitário</t>
  </si>
  <si>
    <t>Total de Vendas</t>
  </si>
  <si>
    <t>Valor de Vendas</t>
  </si>
  <si>
    <t>Média Semanal</t>
  </si>
  <si>
    <t>Classificação</t>
  </si>
  <si>
    <t>Bola de Berlim</t>
  </si>
  <si>
    <t>Croissant</t>
  </si>
  <si>
    <t>Jesuíta</t>
  </si>
  <si>
    <t>Mil folhas</t>
  </si>
  <si>
    <t>Pastel de nata</t>
  </si>
  <si>
    <t>Queque de noz</t>
  </si>
  <si>
    <t>Rim</t>
  </si>
  <si>
    <t>Máximo de vendas</t>
  </si>
  <si>
    <t>Mínimo de vendas</t>
  </si>
  <si>
    <t xml:space="preserve"> </t>
  </si>
  <si>
    <t>Vale Transporte (R$)</t>
  </si>
  <si>
    <t>Vale Refeição (R$)</t>
  </si>
  <si>
    <t>Desconto</t>
  </si>
  <si>
    <t>Dedução</t>
  </si>
  <si>
    <t>Retenção</t>
  </si>
  <si>
    <t>Salário líquido</t>
  </si>
  <si>
    <t>Utilizar a função PROCV</t>
  </si>
  <si>
    <t>Salário x Alíquota dividido por 100</t>
  </si>
  <si>
    <t>Desconto menos a Dedução</t>
  </si>
  <si>
    <t>Salário menos a Retenção</t>
  </si>
  <si>
    <t>Líq.. a Receber (R$)</t>
  </si>
  <si>
    <t>Analista</t>
  </si>
  <si>
    <t>Melissa</t>
  </si>
  <si>
    <r>
      <rPr>
        <b/>
        <sz val="11"/>
        <rFont val="Calibri"/>
        <family val="2"/>
      </rPr>
      <t xml:space="preserve">Elaborar a planilha, fazendo-se o que se pede:
</t>
    </r>
    <r>
      <rPr>
        <sz val="11"/>
        <rFont val="Calibri"/>
        <family val="2"/>
      </rPr>
      <t xml:space="preserve">Fazer uma folha de pagamento e calcular o salário, baseado no aumento. Se o salário for </t>
    </r>
    <r>
      <rPr>
        <b/>
        <sz val="11"/>
        <rFont val="Calibri"/>
        <family val="2"/>
      </rPr>
      <t>menor ou igual</t>
    </r>
    <r>
      <rPr>
        <sz val="11"/>
        <rFont val="Calibri"/>
        <family val="2"/>
      </rPr>
      <t xml:space="preserve"> a R$  1.000,00,  aumento de</t>
    </r>
    <r>
      <rPr>
        <b/>
        <sz val="11"/>
        <rFont val="Calibri"/>
        <family val="2"/>
      </rPr>
      <t xml:space="preserve"> 40% do salário</t>
    </r>
    <r>
      <rPr>
        <sz val="11"/>
        <rFont val="Calibri"/>
        <family val="2"/>
      </rPr>
      <t xml:space="preserve">, se for maior será do </t>
    </r>
    <r>
      <rPr>
        <b/>
        <sz val="11"/>
        <rFont val="Calibri"/>
        <family val="2"/>
      </rPr>
      <t>30% do salário</t>
    </r>
    <r>
      <rPr>
        <sz val="11"/>
        <rFont val="Calibri"/>
        <family val="2"/>
      </rPr>
      <t>.</t>
    </r>
  </si>
  <si>
    <t>Total (R$)</t>
  </si>
  <si>
    <t/>
  </si>
  <si>
    <t xml:space="preserve">CONTROLE DE GASTOS PESSOAIS </t>
  </si>
  <si>
    <t>ITEM</t>
  </si>
  <si>
    <t>JANEIRO</t>
  </si>
  <si>
    <t>FEVEREIRO</t>
  </si>
  <si>
    <t>MARÇO</t>
  </si>
  <si>
    <t>ABRIL</t>
  </si>
  <si>
    <t>TOTAL</t>
  </si>
  <si>
    <t>Aluguel</t>
  </si>
  <si>
    <t>Transporte</t>
  </si>
  <si>
    <t>Alimentação</t>
  </si>
  <si>
    <t>Lazer</t>
  </si>
  <si>
    <t>Roupas</t>
  </si>
  <si>
    <t>Total R$</t>
  </si>
  <si>
    <t>CONTROLE DE GASTOS DA EMPRESA</t>
  </si>
  <si>
    <t>ITENS</t>
  </si>
  <si>
    <t>MAIO</t>
  </si>
  <si>
    <t>JUNHO</t>
  </si>
  <si>
    <t>CLIPS</t>
  </si>
  <si>
    <t>CANETAS</t>
  </si>
  <si>
    <t>BORRACHAS</t>
  </si>
  <si>
    <t>LÁPIS</t>
  </si>
  <si>
    <t>LUZ</t>
  </si>
  <si>
    <t>ÁGUA</t>
  </si>
  <si>
    <t>ALUGUEL</t>
  </si>
  <si>
    <t>TOTAL R$</t>
  </si>
  <si>
    <t>CONTROLE DE EXPORTAÇÃO</t>
  </si>
  <si>
    <t>Janeiro</t>
  </si>
  <si>
    <t>Fevereiro</t>
  </si>
  <si>
    <t>Março</t>
  </si>
  <si>
    <t>Abril</t>
  </si>
  <si>
    <t>Maio</t>
  </si>
  <si>
    <t>Junho</t>
  </si>
  <si>
    <t>Arroz</t>
  </si>
  <si>
    <t>Feijão</t>
  </si>
  <si>
    <t>Soja</t>
  </si>
  <si>
    <t>Farinha</t>
  </si>
  <si>
    <t>Café</t>
  </si>
  <si>
    <t>Suco</t>
  </si>
  <si>
    <t>CONTROLE DE ESTOQUE</t>
  </si>
  <si>
    <t>Valor Unitário</t>
  </si>
  <si>
    <t>Quant. Loja 1</t>
  </si>
  <si>
    <t>Total Loja 1</t>
  </si>
  <si>
    <t>Quant. Loja 2</t>
  </si>
  <si>
    <t>Total Loja 2</t>
  </si>
  <si>
    <t>Total Geral</t>
  </si>
  <si>
    <t>Mesa</t>
  </si>
  <si>
    <t>Cadeira</t>
  </si>
  <si>
    <t>Estante</t>
  </si>
  <si>
    <t>Armário</t>
  </si>
  <si>
    <t>Matéria Prima</t>
  </si>
  <si>
    <t>Mão de Obra</t>
  </si>
  <si>
    <t>Valor Final</t>
  </si>
  <si>
    <t>Lucro</t>
  </si>
  <si>
    <t>Calça</t>
  </si>
  <si>
    <t>Vestido</t>
  </si>
  <si>
    <t>Blusa</t>
  </si>
  <si>
    <t>Short</t>
  </si>
  <si>
    <t>Colete</t>
  </si>
  <si>
    <t>Empresa</t>
  </si>
  <si>
    <t>Número do Contrato</t>
  </si>
  <si>
    <t>Valor</t>
  </si>
  <si>
    <t xml:space="preserve">Controle de Empresas 2020 </t>
  </si>
  <si>
    <t>Materiais de Construção</t>
  </si>
  <si>
    <t>Julho</t>
  </si>
  <si>
    <t>Agosto</t>
  </si>
  <si>
    <t>Setembro</t>
  </si>
  <si>
    <t>Outubro</t>
  </si>
  <si>
    <t>Novembro</t>
  </si>
  <si>
    <t>Dezembro</t>
  </si>
  <si>
    <t>Alunos</t>
  </si>
  <si>
    <t>Matemática</t>
  </si>
  <si>
    <t>Português</t>
  </si>
  <si>
    <t>Geografia</t>
  </si>
  <si>
    <t>História</t>
  </si>
  <si>
    <t>Ana</t>
  </si>
  <si>
    <t>Beatriz</t>
  </si>
  <si>
    <t>Carlos</t>
  </si>
  <si>
    <t>Pedro</t>
  </si>
  <si>
    <t>Rosa</t>
  </si>
  <si>
    <t>Controle de Aposentadoria</t>
  </si>
  <si>
    <t>Nome</t>
  </si>
  <si>
    <t>Salário Bruto (R$)</t>
  </si>
  <si>
    <t>Gratificações (R$)</t>
  </si>
  <si>
    <t>INSS (R$)</t>
  </si>
  <si>
    <t>Salário Líquido (R$)</t>
  </si>
  <si>
    <t>Média</t>
  </si>
  <si>
    <t>Máximo</t>
  </si>
  <si>
    <t>Mínimo</t>
  </si>
  <si>
    <t>Fátima</t>
  </si>
  <si>
    <t>Luiz</t>
  </si>
  <si>
    <t>Lilla</t>
  </si>
  <si>
    <t>Manoel</t>
  </si>
  <si>
    <t>Suelli</t>
  </si>
  <si>
    <t>Folha  De Pagamento</t>
  </si>
  <si>
    <t>IRFF (R$)</t>
  </si>
  <si>
    <t>Plano De Saúde (R$)</t>
  </si>
  <si>
    <t>Total de Pagamentos (R$)</t>
  </si>
  <si>
    <t>Débora</t>
  </si>
  <si>
    <t>Fábio</t>
  </si>
  <si>
    <t>Cristina</t>
  </si>
  <si>
    <t>Elaine</t>
  </si>
  <si>
    <t>Patrícia</t>
  </si>
  <si>
    <t>Salário Máximo</t>
  </si>
  <si>
    <t>Salário Mínimo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</si>
  <si>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</si>
  <si>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</si>
  <si>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</si>
  <si>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</si>
  <si>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</si>
  <si>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</si>
  <si>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</si>
  <si>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</si>
  <si>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</si>
  <si>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</si>
  <si>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</si>
  <si>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Venda de Equipamentos de Informática</t>
  </si>
  <si>
    <t>Margem de Lucro</t>
  </si>
  <si>
    <t>ICMS São Paulo</t>
  </si>
  <si>
    <t>ICMS Outros Estados</t>
  </si>
  <si>
    <t xml:space="preserve">Produto </t>
  </si>
  <si>
    <t>Preço de Venda</t>
  </si>
  <si>
    <t>Preço de venda Sem Nota Fiscal</t>
  </si>
  <si>
    <t>Venda com ICMS 18%</t>
  </si>
  <si>
    <t>Venda Com ICMS 12%</t>
  </si>
  <si>
    <t>Lucro Unitário</t>
  </si>
  <si>
    <t>Mouse</t>
  </si>
  <si>
    <t>Impressora</t>
  </si>
  <si>
    <t>Scanner</t>
  </si>
  <si>
    <t>Monitor</t>
  </si>
  <si>
    <t>Teclado</t>
  </si>
  <si>
    <t>DVD-RW</t>
  </si>
  <si>
    <t>Maior Valor</t>
  </si>
  <si>
    <t>Menor Valor</t>
  </si>
  <si>
    <t>Folha de Pagamento Simplificada</t>
  </si>
  <si>
    <t>Salário Após Descontos</t>
  </si>
  <si>
    <t>IRFF</t>
  </si>
  <si>
    <t>Reteção</t>
  </si>
  <si>
    <t>Salário Líquido</t>
  </si>
  <si>
    <t>Huguinho</t>
  </si>
  <si>
    <t>Zezinho</t>
  </si>
  <si>
    <t>Luizinho</t>
  </si>
  <si>
    <t>Donald</t>
  </si>
  <si>
    <t>Pateta</t>
  </si>
  <si>
    <t>Tabela Progressiva Auxiliar</t>
  </si>
  <si>
    <t>Limite</t>
  </si>
  <si>
    <t>Dólar do dia</t>
  </si>
  <si>
    <t>Papelaria Sol Da Tarde</t>
  </si>
  <si>
    <t>Quantidade</t>
  </si>
  <si>
    <t>Preço unitário</t>
  </si>
  <si>
    <t>Total US$</t>
  </si>
  <si>
    <t>Caneta</t>
  </si>
  <si>
    <t>Caderno</t>
  </si>
  <si>
    <t>Régua</t>
  </si>
  <si>
    <t>Papel Sulfite</t>
  </si>
  <si>
    <t>Lápis</t>
  </si>
  <si>
    <t>Tinta Nanquim</t>
  </si>
  <si>
    <t>Caneta Preta</t>
  </si>
  <si>
    <t>Empresa 1</t>
  </si>
  <si>
    <t>Empresa 2</t>
  </si>
  <si>
    <t>Empresa 3</t>
  </si>
  <si>
    <t>Empresa 4</t>
  </si>
  <si>
    <t>Empresa 5</t>
  </si>
  <si>
    <t>Papel</t>
  </si>
  <si>
    <t>Prancheta</t>
  </si>
  <si>
    <t>Valor Mínimo</t>
  </si>
  <si>
    <t>Valor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</si>
</sst>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%"/>
    <numFmt numFmtId="166" formatCode="_-[$€-2]\ * #,##0.00_-;\-[$€-2]\ * #,##0.00_-;_-[$€-2]\ * &quot;-&quot;??_-;_-@_-"/>
    <numFmt numFmtId="167" formatCode="_(&quot;R$ &quot;* #,##0.00_);_(&quot;R$ &quot;* \(#,##0.00\);_(&quot;R$ &quot;* &quot;-&quot;??_);_(@_)"/>
    <numFmt numFmtId="168" formatCode="_-[$R$-416]\ * #,##0.00_-;\-[$R$-416]\ * #,##0.00_-;_-[$R$-416]\ * &quot;-&quot;??_-;_-@_-"/>
    <numFmt numFmtId="169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44" fontId="0" fillId="0" borderId="1" xfId="1" applyFont="1" applyBorder="1"/>
    <xf numFmtId="0" fontId="5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shrinkToFit="1"/>
    </xf>
    <xf numFmtId="44" fontId="6" fillId="0" borderId="1" xfId="1" applyFont="1" applyFill="1" applyBorder="1" applyAlignment="1">
      <alignment horizontal="left" vertical="center" shrinkToFit="1"/>
    </xf>
    <xf numFmtId="0" fontId="0" fillId="0" borderId="0" xfId="0" applyFont="1"/>
    <xf numFmtId="0" fontId="9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9" fillId="7" borderId="1" xfId="1" applyFont="1" applyFill="1" applyBorder="1" applyAlignment="1" applyProtection="1">
      <alignment horizontal="center" vertical="center"/>
      <protection locked="0"/>
    </xf>
    <xf numFmtId="44" fontId="10" fillId="7" borderId="1" xfId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0" fillId="0" borderId="1" xfId="0" applyBorder="1"/>
    <xf numFmtId="166" fontId="0" fillId="0" borderId="1" xfId="0" applyNumberFormat="1" applyBorder="1"/>
    <xf numFmtId="0" fontId="0" fillId="0" borderId="7" xfId="0" applyBorder="1"/>
    <xf numFmtId="44" fontId="5" fillId="7" borderId="1" xfId="0" applyNumberFormat="1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44" fontId="9" fillId="5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0" fillId="7" borderId="1" xfId="0" applyFont="1" applyFill="1" applyBorder="1"/>
    <xf numFmtId="0" fontId="0" fillId="7" borderId="5" xfId="0" applyFont="1" applyFill="1" applyBorder="1"/>
    <xf numFmtId="4" fontId="11" fillId="7" borderId="1" xfId="0" applyNumberFormat="1" applyFont="1" applyFill="1" applyBorder="1" applyAlignment="1">
      <alignment horizontal="left" indent="1"/>
    </xf>
    <xf numFmtId="0" fontId="0" fillId="7" borderId="5" xfId="0" applyFont="1" applyFill="1" applyBorder="1" applyAlignment="1">
      <alignment horizontal="left" indent="1"/>
    </xf>
    <xf numFmtId="0" fontId="11" fillId="7" borderId="4" xfId="0" applyFont="1" applyFill="1" applyBorder="1" applyAlignment="1">
      <alignment horizontal="left" indent="1"/>
    </xf>
    <xf numFmtId="0" fontId="0" fillId="0" borderId="8" xfId="0" applyBorder="1"/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center" vertical="center"/>
    </xf>
    <xf numFmtId="166" fontId="0" fillId="7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shrinkToFit="1"/>
    </xf>
    <xf numFmtId="44" fontId="7" fillId="2" borderId="1" xfId="1" applyFont="1" applyFill="1" applyBorder="1" applyAlignment="1">
      <alignment horizontal="left" vertical="center" shrinkToFi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18" borderId="1" xfId="0" applyFill="1" applyBorder="1"/>
    <xf numFmtId="0" fontId="2" fillId="9" borderId="1" xfId="0" applyFont="1" applyFill="1" applyBorder="1"/>
    <xf numFmtId="168" fontId="0" fillId="0" borderId="1" xfId="0" applyNumberFormat="1" applyBorder="1"/>
    <xf numFmtId="168" fontId="0" fillId="9" borderId="1" xfId="0" applyNumberFormat="1" applyFill="1" applyBorder="1"/>
    <xf numFmtId="168" fontId="2" fillId="9" borderId="1" xfId="0" applyNumberFormat="1" applyFont="1" applyFill="1" applyBorder="1"/>
    <xf numFmtId="0" fontId="18" fillId="2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3" borderId="1" xfId="0" applyFont="1" applyFill="1" applyBorder="1"/>
    <xf numFmtId="44" fontId="0" fillId="0" borderId="1" xfId="0" applyNumberFormat="1" applyBorder="1"/>
    <xf numFmtId="169" fontId="0" fillId="0" borderId="1" xfId="0" applyNumberFormat="1" applyBorder="1"/>
    <xf numFmtId="0" fontId="0" fillId="0" borderId="1" xfId="0" applyNumberFormat="1" applyBorder="1"/>
    <xf numFmtId="44" fontId="2" fillId="23" borderId="1" xfId="0" applyNumberFormat="1" applyFont="1" applyFill="1" applyBorder="1"/>
    <xf numFmtId="44" fontId="0" fillId="0" borderId="0" xfId="0" applyNumberFormat="1"/>
    <xf numFmtId="0" fontId="2" fillId="9" borderId="1" xfId="0" applyFont="1" applyFill="1" applyBorder="1" applyAlignment="1">
      <alignment horizontal="center" vertical="center"/>
    </xf>
    <xf numFmtId="169" fontId="2" fillId="9" borderId="1" xfId="0" applyNumberFormat="1" applyFont="1" applyFill="1" applyBorder="1" applyAlignment="1">
      <alignment horizontal="center" vertical="center"/>
    </xf>
    <xf numFmtId="44" fontId="2" fillId="9" borderId="1" xfId="0" applyNumberFormat="1" applyFont="1" applyFill="1" applyBorder="1" applyAlignment="1">
      <alignment horizontal="center" vertical="center"/>
    </xf>
    <xf numFmtId="0" fontId="0" fillId="24" borderId="1" xfId="0" applyFill="1" applyBorder="1"/>
    <xf numFmtId="0" fontId="2" fillId="24" borderId="1" xfId="0" applyFont="1" applyFill="1" applyBorder="1"/>
    <xf numFmtId="44" fontId="0" fillId="24" borderId="1" xfId="0" applyNumberFormat="1" applyFill="1" applyBorder="1"/>
    <xf numFmtId="0" fontId="2" fillId="15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0" fillId="25" borderId="1" xfId="0" applyFill="1" applyBorder="1"/>
    <xf numFmtId="169" fontId="0" fillId="25" borderId="1" xfId="0" applyNumberFormat="1" applyFill="1" applyBorder="1"/>
    <xf numFmtId="0" fontId="2" fillId="18" borderId="1" xfId="0" applyFont="1" applyFill="1" applyBorder="1"/>
    <xf numFmtId="0" fontId="15" fillId="17" borderId="4" xfId="0" applyFont="1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7" fillId="19" borderId="4" xfId="0" applyFont="1" applyFill="1" applyBorder="1" applyAlignment="1">
      <alignment horizontal="center"/>
    </xf>
    <xf numFmtId="0" fontId="17" fillId="19" borderId="6" xfId="0" applyFont="1" applyFill="1" applyBorder="1" applyAlignment="1">
      <alignment horizontal="center"/>
    </xf>
    <xf numFmtId="0" fontId="17" fillId="1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7" fillId="22" borderId="4" xfId="0" applyFont="1" applyFill="1" applyBorder="1" applyAlignment="1">
      <alignment horizontal="center"/>
    </xf>
    <xf numFmtId="0" fontId="17" fillId="22" borderId="6" xfId="0" applyFont="1" applyFill="1" applyBorder="1" applyAlignment="1">
      <alignment horizontal="center"/>
    </xf>
    <xf numFmtId="0" fontId="17" fillId="22" borderId="5" xfId="0" applyFont="1" applyFill="1" applyBorder="1" applyAlignment="1">
      <alignment horizontal="center"/>
    </xf>
    <xf numFmtId="0" fontId="17" fillId="18" borderId="4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left" vertical="center" wrapText="1" indent="1"/>
    </xf>
    <xf numFmtId="0" fontId="0" fillId="7" borderId="6" xfId="0" applyFont="1" applyFill="1" applyBorder="1" applyAlignment="1">
      <alignment horizontal="left" vertical="center" wrapText="1" indent="1"/>
    </xf>
    <xf numFmtId="0" fontId="0" fillId="7" borderId="5" xfId="0" applyFont="1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center"/>
    </xf>
    <xf numFmtId="0" fontId="4" fillId="16" borderId="1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2" fillId="26" borderId="4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6" borderId="5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8" fillId="0" borderId="0" xfId="0" applyFont="1"/>
    <xf numFmtId="169" fontId="18" fillId="0" borderId="0" xfId="0" applyNumberFormat="1" applyFont="1"/>
    <xf numFmtId="169" fontId="0" fillId="11" borderId="1" xfId="0" applyNumberFormat="1" applyFill="1" applyBorder="1" applyAlignment="1">
      <alignment horizontal="center" vertical="center"/>
    </xf>
    <xf numFmtId="169" fontId="0" fillId="28" borderId="1" xfId="0" applyNumberFormat="1" applyFill="1" applyBorder="1" applyAlignment="1">
      <alignment horizontal="center" vertical="center"/>
    </xf>
    <xf numFmtId="169" fontId="0" fillId="18" borderId="1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31" borderId="9" xfId="0" applyFont="1" applyFill="1" applyBorder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8" borderId="1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169" fontId="2" fillId="17" borderId="1" xfId="0" applyNumberFormat="1" applyFont="1" applyFill="1" applyBorder="1" applyAlignment="1">
      <alignment vertical="center" wrapText="1"/>
    </xf>
    <xf numFmtId="44" fontId="2" fillId="0" borderId="1" xfId="0" applyNumberFormat="1" applyFont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44" fontId="2" fillId="30" borderId="1" xfId="0" applyNumberFormat="1" applyFont="1" applyFill="1" applyBorder="1" applyAlignment="1">
      <alignment horizontal="center" vertical="center"/>
    </xf>
    <xf numFmtId="44" fontId="2" fillId="17" borderId="1" xfId="0" applyNumberFormat="1" applyFont="1" applyFill="1" applyBorder="1" applyAlignment="1">
      <alignment horizontal="center" vertical="center"/>
    </xf>
  </cellXfs>
  <cellStyles count="5">
    <cellStyle name="Moeda" xfId="1" builtinId="4"/>
    <cellStyle name="Moeda 2" xfId="4" xr:uid="{E78295B5-CCBC-4E4B-A09D-02510296FB43}"/>
    <cellStyle name="Normal" xfId="0" builtinId="0"/>
    <cellStyle name="Normal 3" xfId="2" xr:uid="{00000000-0005-0000-0000-000002000000}"/>
    <cellStyle name="Porcentagem 2" xfId="3" xr:uid="{00000000-0005-0000-0000-000003000000}"/>
  </cellStyles>
  <dxfs count="0"/>
  <tableStyles count="0" defaultTableStyle="TableStyleMedium2" defaultPivotStyle="PivotStyleLight16"/>
  <colors>
    <mruColors>
      <color rgb="FFFFCCCC"/>
      <color rgb="FFFF99FF"/>
      <color rgb="FF66FFFF"/>
      <color rgb="FFFF9999"/>
      <color rgb="FF00FF99"/>
      <color rgb="FFFFFFCC"/>
      <color rgb="FFFFCCFF"/>
      <color rgb="FFFFFFFF"/>
      <color rgb="FF66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124689</xdr:colOff>
      <xdr:row>12</xdr:row>
      <xdr:rowOff>134231</xdr:rowOff>
    </xdr:from>
    <xdr:to>
      <xdr:col>6</xdr:col>
      <xdr:colOff>57151</xdr:colOff>
      <xdr:row>17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6A05F7-FBCE-4F8B-963A-3A59733D7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689" y="2420231"/>
          <a:ext cx="6619012" cy="9230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104776</xdr:colOff>
      <xdr:row>17</xdr:row>
      <xdr:rowOff>161925</xdr:rowOff>
    </xdr:from>
    <xdr:to>
      <xdr:col>6</xdr:col>
      <xdr:colOff>87252</xdr:colOff>
      <xdr:row>26</xdr:row>
      <xdr:rowOff>171701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D02F375-B909-4BA8-BC62-BE1542A32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6" y="3400425"/>
          <a:ext cx="6669026" cy="1724276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14</xdr:row>
      <xdr:rowOff>171450</xdr:rowOff>
    </xdr:from>
    <xdr:to>
      <xdr:col>13</xdr:col>
      <xdr:colOff>381000</xdr:colOff>
      <xdr:row>16</xdr:row>
      <xdr:rowOff>76199</xdr:rowOff>
    </xdr:to>
    <xdr:sp macro="" textlink="">
      <xdr:nvSpPr>
        <xdr:cNvPr id="6" name="Balão de Fala: Retângulo 5" descr="Montar a planilha abaixo e resolver as fórmulas conforme o texto.">
          <a:extLst>
            <a:ext uri="{FF2B5EF4-FFF2-40B4-BE49-F238E27FC236}">
              <a16:creationId xmlns:a16="http://schemas.microsoft.com/office/drawing/2014/main" id="{DA57D28A-FE5B-4A36-B898-9E36A2C2DC7E}"/>
            </a:ext>
          </a:extLst>
        </xdr:cNvPr>
        <xdr:cNvSpPr/>
      </xdr:nvSpPr>
      <xdr:spPr>
        <a:xfrm>
          <a:off x="6953250" y="2838450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51437</xdr:colOff>
      <xdr:row>11</xdr:row>
      <xdr:rowOff>57149</xdr:rowOff>
    </xdr:from>
    <xdr:to>
      <xdr:col>8</xdr:col>
      <xdr:colOff>217170</xdr:colOff>
      <xdr:row>18</xdr:row>
      <xdr:rowOff>179069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1437" y="2152649"/>
          <a:ext cx="8890633" cy="1455420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Reproduzir a planilha conforme modelo abaixo e suas respectivas fórmulas:</a:t>
          </a:r>
        </a:p>
        <a:p>
          <a:endParaRPr lang="pt-BR" sz="105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Calcule os valores das gratificações considerando que: 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   Os funcionários que recebem salário abaixo de R$ 5.000,00 recebem uma gratificação de 20% do salário bruto e os demais 14,7% do salário bruto; </a:t>
          </a:r>
          <a:r>
            <a:rPr lang="pt-BR" sz="105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(Função SE)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O valor do INSS é 11% do salário bruto; 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3) O valor do salário líquido é igual ao salário bruto mais a gratificação menos o INSS; 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4) Calcule os totais; 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5) Calcule a Média, o Máximo e o Mínimo dos valores;</a:t>
          </a:r>
        </a:p>
        <a:p>
          <a:endParaRPr lang="pt-BR" sz="1200" b="1"/>
        </a:p>
      </xdr:txBody>
    </xdr:sp>
    <xdr:clientData/>
  </xdr:twoCellAnchor>
  <xdr:twoCellAnchor editAs="oneCell">
    <xdr:from>
      <xdr:col>0</xdr:col>
      <xdr:colOff>85725</xdr:colOff>
      <xdr:row>23</xdr:row>
      <xdr:rowOff>87844</xdr:rowOff>
    </xdr:from>
    <xdr:to>
      <xdr:col>5</xdr:col>
      <xdr:colOff>338193</xdr:colOff>
      <xdr:row>35</xdr:row>
      <xdr:rowOff>110189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469344"/>
          <a:ext cx="7144758" cy="2293105"/>
        </a:xfrm>
        <a:prstGeom prst="rect">
          <a:avLst/>
        </a:prstGeom>
      </xdr:spPr>
    </xdr:pic>
    <xdr:clientData/>
  </xdr:twoCellAnchor>
  <xdr:twoCellAnchor>
    <xdr:from>
      <xdr:col>8</xdr:col>
      <xdr:colOff>586740</xdr:colOff>
      <xdr:row>19</xdr:row>
      <xdr:rowOff>38100</xdr:rowOff>
    </xdr:from>
    <xdr:to>
      <xdr:col>16</xdr:col>
      <xdr:colOff>91440</xdr:colOff>
      <xdr:row>20</xdr:row>
      <xdr:rowOff>129539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56EA570C-1DC0-4B6F-ABE0-3A363F764CAE}"/>
            </a:ext>
          </a:extLst>
        </xdr:cNvPr>
        <xdr:cNvSpPr/>
      </xdr:nvSpPr>
      <xdr:spPr>
        <a:xfrm>
          <a:off x="7673340" y="3657600"/>
          <a:ext cx="4381500" cy="28193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147432</xdr:colOff>
      <xdr:row>13</xdr:row>
      <xdr:rowOff>93345</xdr:rowOff>
    </xdr:from>
    <xdr:to>
      <xdr:col>4</xdr:col>
      <xdr:colOff>1133476</xdr:colOff>
      <xdr:row>20</xdr:row>
      <xdr:rowOff>93345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7432" y="2569845"/>
          <a:ext cx="7021084" cy="1333500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Reproduzir a planilha conforme modelo abaixo e suas respectivas fórmulas:</a:t>
          </a:r>
          <a:endParaRPr lang="pt-BR" sz="1050">
            <a:effectLst/>
          </a:endParaRPr>
        </a:p>
        <a:p>
          <a:endParaRPr lang="pt-BR" sz="105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O valor do INSS será 6% do salário bruto para os salários abaixo de R$ 2.000,00 e 11% para os salários acima. </a:t>
          </a:r>
          <a:r>
            <a:rPr lang="pt-B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(Função SE)</a:t>
          </a:r>
          <a:endParaRPr lang="pt-BR" sz="1050" b="1" i="0" u="none" strike="noStrike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O valor do IRPF é 27,5% do salário bruto para os salários acima de R$ 1.900,00 e 15% para o salários abaixo. </a:t>
          </a:r>
          <a:r>
            <a:rPr lang="pt-BR" sz="105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(Função SE)</a:t>
          </a:r>
          <a:endParaRPr lang="pt-BR" sz="1050" b="1" i="0" u="none" strike="noStrike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3) O Plano de saúde é 5% do salário bruto; 	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4) O total de desconto é a soma do INSS + IRPF + Plano de saúde; </a:t>
          </a:r>
        </a:p>
        <a:p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5) O salário liquido é o salário bruto menos o total de desconto; </a:t>
          </a:r>
        </a:p>
        <a:p>
          <a:endParaRPr lang="pt-BR" sz="12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134934</xdr:rowOff>
    </xdr:from>
    <xdr:to>
      <xdr:col>6</xdr:col>
      <xdr:colOff>476250</xdr:colOff>
      <xdr:row>24</xdr:row>
      <xdr:rowOff>161926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ED2E547-F4DF-47D9-B887-5503256B1AA9}"/>
            </a:ext>
          </a:extLst>
        </xdr:cNvPr>
        <xdr:cNvSpPr txBox="1"/>
      </xdr:nvSpPr>
      <xdr:spPr>
        <a:xfrm>
          <a:off x="139700" y="3449634"/>
          <a:ext cx="6699250" cy="1931992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Formate a planilha conforme o modelo apresentado; </a:t>
          </a:r>
        </a:p>
        <a:p>
          <a:endParaRPr lang="pt-BR" sz="105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coluna 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“Total de Vendas”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deve conter a 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soma das vendas de cada produto de Seg a Sex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coluna 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“Valor de Vendas”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deve conter o valor em EURO do total de vendas semanais.</a:t>
          </a:r>
        </a:p>
        <a:p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 coluna 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"Média Semanal"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deve conter o valor médio das vendas semanais para cada produto.</a:t>
          </a:r>
        </a:p>
        <a:p>
          <a:endParaRPr lang="pt-BR" sz="105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Preencha coluna da 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Classificação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"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META ALCANÇADA"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ou "</a:t>
          </a:r>
          <a:r>
            <a:rPr lang="pt-BR" sz="105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ABAIXO DA META" </a:t>
          </a:r>
          <a:r>
            <a:rPr lang="pt-BR" sz="105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 acordo com a seguinte tabela: </a:t>
          </a:r>
        </a:p>
        <a:p>
          <a:endParaRPr lang="pt-BR" sz="10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000" b="1"/>
        </a:p>
        <a:p>
          <a:endParaRPr lang="pt-BR" sz="1100" b="1"/>
        </a:p>
      </xdr:txBody>
    </xdr:sp>
    <xdr:clientData/>
  </xdr:twoCellAnchor>
  <xdr:twoCellAnchor editAs="oneCell">
    <xdr:from>
      <xdr:col>1</xdr:col>
      <xdr:colOff>123825</xdr:colOff>
      <xdr:row>21</xdr:row>
      <xdr:rowOff>85725</xdr:rowOff>
    </xdr:from>
    <xdr:to>
      <xdr:col>3</xdr:col>
      <xdr:colOff>492125</xdr:colOff>
      <xdr:row>24</xdr:row>
      <xdr:rowOff>79252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D67E1FA-7A0C-4D59-8819-36959228D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4733925"/>
          <a:ext cx="2835275" cy="5650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11</xdr:row>
      <xdr:rowOff>152400</xdr:rowOff>
    </xdr:from>
    <xdr:to>
      <xdr:col>4</xdr:col>
      <xdr:colOff>193614</xdr:colOff>
      <xdr:row>23</xdr:row>
      <xdr:rowOff>186402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E9937B-439E-46F7-A617-6FED0DE6D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3171825"/>
          <a:ext cx="5571429" cy="2304762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152400</xdr:rowOff>
    </xdr:from>
    <xdr:to>
      <xdr:col>10</xdr:col>
      <xdr:colOff>257175</xdr:colOff>
      <xdr:row>13</xdr:row>
      <xdr:rowOff>57149</xdr:rowOff>
    </xdr:to>
    <xdr:sp macro="" textlink="">
      <xdr:nvSpPr>
        <xdr:cNvPr id="3" name="Balão de Fala: Retângulo 2" descr="Montar a planilha abaixo e resolver as fórmulas conforme o texto.">
          <a:extLst>
            <a:ext uri="{FF2B5EF4-FFF2-40B4-BE49-F238E27FC236}">
              <a16:creationId xmlns:a16="http://schemas.microsoft.com/office/drawing/2014/main" id="{2549B38C-623C-4E1C-9B7F-E5062E3FD6C4}"/>
            </a:ext>
          </a:extLst>
        </xdr:cNvPr>
        <xdr:cNvSpPr/>
      </xdr:nvSpPr>
      <xdr:spPr>
        <a:xfrm>
          <a:off x="5991225" y="317182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212201</xdr:colOff>
      <xdr:row>0</xdr:row>
      <xdr:rowOff>165652</xdr:rowOff>
    </xdr:from>
    <xdr:to>
      <xdr:col>17</xdr:col>
      <xdr:colOff>34297</xdr:colOff>
      <xdr:row>29</xdr:row>
      <xdr:rowOff>117596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DB9D6E4-C29C-4264-82EA-91F758807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958" y="165652"/>
          <a:ext cx="5910476" cy="54506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133350</xdr:colOff>
      <xdr:row>0</xdr:row>
      <xdr:rowOff>180975</xdr:rowOff>
    </xdr:from>
    <xdr:to>
      <xdr:col>25</xdr:col>
      <xdr:colOff>247650</xdr:colOff>
      <xdr:row>2</xdr:row>
      <xdr:rowOff>85724</xdr:rowOff>
    </xdr:to>
    <xdr:sp macro="" textlink="">
      <xdr:nvSpPr>
        <xdr:cNvPr id="3" name="Balão de Fala: Retângulo 2" descr="Montar a planilha abaixo e resolver as fórmulas conforme o texto.">
          <a:extLst>
            <a:ext uri="{FF2B5EF4-FFF2-40B4-BE49-F238E27FC236}">
              <a16:creationId xmlns:a16="http://schemas.microsoft.com/office/drawing/2014/main" id="{32D08C27-7864-439E-B0AD-80A4FD1C13DD}"/>
            </a:ext>
          </a:extLst>
        </xdr:cNvPr>
        <xdr:cNvSpPr/>
      </xdr:nvSpPr>
      <xdr:spPr>
        <a:xfrm>
          <a:off x="12468225" y="18097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390525</xdr:rowOff>
    </xdr:from>
    <xdr:to>
      <xdr:col>11</xdr:col>
      <xdr:colOff>232985</xdr:colOff>
      <xdr:row>18</xdr:row>
      <xdr:rowOff>72167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951E0F-1729-47AF-A02A-D04E926E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914525"/>
          <a:ext cx="10638095" cy="1780952"/>
        </a:xfrm>
        <a:prstGeom prst="rect">
          <a:avLst/>
        </a:prstGeom>
      </xdr:spPr>
    </xdr:pic>
    <xdr:clientData/>
  </xdr:twoCellAnchor>
  <xdr:twoCellAnchor>
    <xdr:from>
      <xdr:col>11</xdr:col>
      <xdr:colOff>447675</xdr:colOff>
      <xdr:row>9</xdr:row>
      <xdr:rowOff>9525</xdr:rowOff>
    </xdr:from>
    <xdr:to>
      <xdr:col>18</xdr:col>
      <xdr:colOff>504825</xdr:colOff>
      <xdr:row>10</xdr:row>
      <xdr:rowOff>104774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189E97BF-CC12-4620-9E0A-8FBA0D8F677C}"/>
            </a:ext>
          </a:extLst>
        </xdr:cNvPr>
        <xdr:cNvSpPr/>
      </xdr:nvSpPr>
      <xdr:spPr>
        <a:xfrm>
          <a:off x="10906125" y="178117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18</xdr:row>
      <xdr:rowOff>190499</xdr:rowOff>
    </xdr:from>
    <xdr:to>
      <xdr:col>5</xdr:col>
      <xdr:colOff>76200</xdr:colOff>
      <xdr:row>22</xdr:row>
      <xdr:rowOff>133350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743075" y="3448049"/>
          <a:ext cx="1466850" cy="704851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Para os valores do Adiantamento, foi aplicado sobre o Salário uma alíquota de 40%</a:t>
          </a:r>
        </a:p>
      </xdr:txBody>
    </xdr:sp>
    <xdr:clientData/>
  </xdr:twoCellAnchor>
  <xdr:twoCellAnchor>
    <xdr:from>
      <xdr:col>5</xdr:col>
      <xdr:colOff>118842</xdr:colOff>
      <xdr:row>19</xdr:row>
      <xdr:rowOff>0</xdr:rowOff>
    </xdr:from>
    <xdr:to>
      <xdr:col>6</xdr:col>
      <xdr:colOff>436392</xdr:colOff>
      <xdr:row>22</xdr:row>
      <xdr:rowOff>124558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3639282" y="3284220"/>
          <a:ext cx="2466390" cy="696058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No campo INSS, tem que seguir a tabela de alíquota </a:t>
          </a: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(PROCV)</a:t>
          </a:r>
        </a:p>
        <a:p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Obs.: Multiplicar pelo Salário no final</a:t>
          </a:r>
        </a:p>
      </xdr:txBody>
    </xdr:sp>
    <xdr:clientData/>
  </xdr:twoCellAnchor>
  <xdr:twoCellAnchor>
    <xdr:from>
      <xdr:col>6</xdr:col>
      <xdr:colOff>564618</xdr:colOff>
      <xdr:row>23</xdr:row>
      <xdr:rowOff>64477</xdr:rowOff>
    </xdr:from>
    <xdr:to>
      <xdr:col>7</xdr:col>
      <xdr:colOff>1636545</xdr:colOff>
      <xdr:row>26</xdr:row>
      <xdr:rowOff>21982</xdr:rowOff>
    </xdr:to>
    <xdr:sp macro="" textlink="">
      <xdr:nvSpPr>
        <xdr:cNvPr id="8" name="Text Box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593943" y="4274527"/>
          <a:ext cx="3119802" cy="529005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Para o Vale transporte:</a:t>
          </a: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Valor de R$ 150,00 para salários acima de R$ 2.500,00 senão 6% do salário. </a:t>
          </a: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(SE)</a:t>
          </a:r>
        </a:p>
      </xdr:txBody>
    </xdr:sp>
    <xdr:clientData/>
  </xdr:twoCellAnchor>
  <xdr:twoCellAnchor>
    <xdr:from>
      <xdr:col>8</xdr:col>
      <xdr:colOff>16249</xdr:colOff>
      <xdr:row>23</xdr:row>
      <xdr:rowOff>64477</xdr:rowOff>
    </xdr:from>
    <xdr:to>
      <xdr:col>10</xdr:col>
      <xdr:colOff>647700</xdr:colOff>
      <xdr:row>26</xdr:row>
      <xdr:rowOff>9525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9855574" y="4274527"/>
          <a:ext cx="3355601" cy="516548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Para o Vale Refeição:</a:t>
          </a: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Valor de R$ 180,00 para salários acima de R$ 2.500,00 senão 10% do salário. </a:t>
          </a: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(SE)</a:t>
          </a:r>
        </a:p>
      </xdr:txBody>
    </xdr:sp>
    <xdr:clientData/>
  </xdr:twoCellAnchor>
  <xdr:twoCellAnchor>
    <xdr:from>
      <xdr:col>8</xdr:col>
      <xdr:colOff>1268731</xdr:colOff>
      <xdr:row>19</xdr:row>
      <xdr:rowOff>0</xdr:rowOff>
    </xdr:from>
    <xdr:to>
      <xdr:col>10</xdr:col>
      <xdr:colOff>647700</xdr:colOff>
      <xdr:row>20</xdr:row>
      <xdr:rowOff>175260</xdr:rowOff>
    </xdr:to>
    <xdr:sp macro="" textlink="">
      <xdr:nvSpPr>
        <xdr:cNvPr id="14" name="Text Box 2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11108056" y="3448050"/>
          <a:ext cx="2103119" cy="365760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27432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Para a Assistência Médica, o desconto será de 6% do salário.</a:t>
          </a:r>
        </a:p>
      </xdr:txBody>
    </xdr:sp>
    <xdr:clientData/>
  </xdr:twoCellAnchor>
  <xdr:twoCellAnchor>
    <xdr:from>
      <xdr:col>5</xdr:col>
      <xdr:colOff>277062</xdr:colOff>
      <xdr:row>15</xdr:row>
      <xdr:rowOff>0</xdr:rowOff>
    </xdr:from>
    <xdr:to>
      <xdr:col>5</xdr:col>
      <xdr:colOff>277062</xdr:colOff>
      <xdr:row>19</xdr:row>
      <xdr:rowOff>7620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>
          <a:off x="4220412" y="2790825"/>
          <a:ext cx="0" cy="66484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256410</xdr:colOff>
      <xdr:row>15</xdr:row>
      <xdr:rowOff>0</xdr:rowOff>
    </xdr:from>
    <xdr:to>
      <xdr:col>4</xdr:col>
      <xdr:colOff>256410</xdr:colOff>
      <xdr:row>18</xdr:row>
      <xdr:rowOff>175260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854830" y="2697480"/>
          <a:ext cx="0" cy="64008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564618</xdr:colOff>
      <xdr:row>19</xdr:row>
      <xdr:rowOff>0</xdr:rowOff>
    </xdr:from>
    <xdr:to>
      <xdr:col>7</xdr:col>
      <xdr:colOff>846706</xdr:colOff>
      <xdr:row>22</xdr:row>
      <xdr:rowOff>124558</xdr:rowOff>
    </xdr:to>
    <xdr:sp macro="" textlink="">
      <xdr:nvSpPr>
        <xdr:cNvPr id="35" name="Text Box 1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6233898" y="3284220"/>
          <a:ext cx="2385208" cy="696058"/>
        </a:xfrm>
        <a:prstGeom prst="rect">
          <a:avLst/>
        </a:prstGeom>
        <a:solidFill>
          <a:srgbClr val="FFFFCC"/>
        </a:solidFill>
        <a:ln>
          <a:headEnd/>
          <a:tailEnd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000" b="1" i="0" u="none" strike="noStrike" baseline="0">
              <a:solidFill>
                <a:srgbClr val="000000"/>
              </a:solidFill>
              <a:latin typeface="+mn-lt"/>
              <a:cs typeface="Arial"/>
            </a:rPr>
            <a:t>No campo IRPF, tem que seguir a tabela de alíquota </a:t>
          </a: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(PROCV)</a:t>
          </a:r>
        </a:p>
        <a:p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pt-BR" sz="1000" b="1" i="0" u="none" strike="noStrike" baseline="0">
              <a:solidFill>
                <a:srgbClr val="FF0000"/>
              </a:solidFill>
              <a:latin typeface="+mn-lt"/>
              <a:cs typeface="Arial"/>
            </a:rPr>
            <a:t>Obs.: Multiplicar pelo Salário no final</a:t>
          </a:r>
        </a:p>
      </xdr:txBody>
    </xdr:sp>
    <xdr:clientData/>
  </xdr:twoCellAnchor>
  <xdr:twoCellAnchor>
    <xdr:from>
      <xdr:col>6</xdr:col>
      <xdr:colOff>729204</xdr:colOff>
      <xdr:row>15</xdr:row>
      <xdr:rowOff>0</xdr:rowOff>
    </xdr:from>
    <xdr:to>
      <xdr:col>6</xdr:col>
      <xdr:colOff>729204</xdr:colOff>
      <xdr:row>19</xdr:row>
      <xdr:rowOff>0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6398484" y="2697480"/>
          <a:ext cx="0" cy="64770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1029517</xdr:colOff>
      <xdr:row>15</xdr:row>
      <xdr:rowOff>0</xdr:rowOff>
    </xdr:from>
    <xdr:to>
      <xdr:col>7</xdr:col>
      <xdr:colOff>1029517</xdr:colOff>
      <xdr:row>23</xdr:row>
      <xdr:rowOff>64634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8801917" y="2697480"/>
          <a:ext cx="0" cy="1413374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385903</xdr:colOff>
      <xdr:row>15</xdr:row>
      <xdr:rowOff>0</xdr:rowOff>
    </xdr:from>
    <xdr:to>
      <xdr:col>8</xdr:col>
      <xdr:colOff>385903</xdr:colOff>
      <xdr:row>23</xdr:row>
      <xdr:rowOff>74906</xdr:rowOff>
    </xdr:to>
    <xdr:cxnSp macro="">
      <xdr:nvCxnSpPr>
        <xdr:cNvPr id="45" name="Conector de seta reta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>
          <a:off x="10225228" y="2790825"/>
          <a:ext cx="0" cy="1494131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274409</xdr:colOff>
      <xdr:row>15</xdr:row>
      <xdr:rowOff>0</xdr:rowOff>
    </xdr:from>
    <xdr:to>
      <xdr:col>9</xdr:col>
      <xdr:colOff>274409</xdr:colOff>
      <xdr:row>19</xdr:row>
      <xdr:rowOff>0</xdr:rowOff>
    </xdr:to>
    <xdr:cxnSp macro="">
      <xdr:nvCxnSpPr>
        <xdr:cNvPr id="52" name="Conector de seta reta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>
          <a:off x="11799659" y="2790825"/>
          <a:ext cx="0" cy="6572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13</xdr:row>
      <xdr:rowOff>180975</xdr:rowOff>
    </xdr:from>
    <xdr:to>
      <xdr:col>5</xdr:col>
      <xdr:colOff>266700</xdr:colOff>
      <xdr:row>18</xdr:row>
      <xdr:rowOff>33819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3C09A2-6CC6-45CF-9B94-7726C1CD8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57475"/>
          <a:ext cx="4676775" cy="8015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47625</xdr:colOff>
      <xdr:row>18</xdr:row>
      <xdr:rowOff>161925</xdr:rowOff>
    </xdr:from>
    <xdr:to>
      <xdr:col>14</xdr:col>
      <xdr:colOff>161925</xdr:colOff>
      <xdr:row>20</xdr:row>
      <xdr:rowOff>66674</xdr:rowOff>
    </xdr:to>
    <xdr:sp macro="" textlink="">
      <xdr:nvSpPr>
        <xdr:cNvPr id="6" name="Balão de Fala: Retângulo 5" descr="Montar a planilha abaixo e resolver as fórmulas conforme o texto.">
          <a:extLst>
            <a:ext uri="{FF2B5EF4-FFF2-40B4-BE49-F238E27FC236}">
              <a16:creationId xmlns:a16="http://schemas.microsoft.com/office/drawing/2014/main" id="{D7074139-9A80-4487-9F60-33337012D093}"/>
            </a:ext>
          </a:extLst>
        </xdr:cNvPr>
        <xdr:cNvSpPr/>
      </xdr:nvSpPr>
      <xdr:spPr>
        <a:xfrm>
          <a:off x="6267450" y="359092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483870</xdr:colOff>
      <xdr:row>2</xdr:row>
      <xdr:rowOff>139065</xdr:rowOff>
    </xdr:from>
    <xdr:to>
      <xdr:col>16</xdr:col>
      <xdr:colOff>338352</xdr:colOff>
      <xdr:row>16</xdr:row>
      <xdr:rowOff>33973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13433F-E684-4DF2-AE91-6988BA998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10565"/>
          <a:ext cx="5933337" cy="254285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136151</xdr:colOff>
      <xdr:row>10</xdr:row>
      <xdr:rowOff>29134</xdr:rowOff>
    </xdr:from>
    <xdr:to>
      <xdr:col>6</xdr:col>
      <xdr:colOff>415290</xdr:colOff>
      <xdr:row>16</xdr:row>
      <xdr:rowOff>75313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C0FE78-25F0-485F-82B9-3F323074C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151" y="1934134"/>
          <a:ext cx="6550399" cy="1189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123825</xdr:colOff>
      <xdr:row>17</xdr:row>
      <xdr:rowOff>0</xdr:rowOff>
    </xdr:from>
    <xdr:to>
      <xdr:col>8</xdr:col>
      <xdr:colOff>414593</xdr:colOff>
      <xdr:row>27</xdr:row>
      <xdr:rowOff>72665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397954-1ACA-40BB-9EBC-0C202A6A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238500"/>
          <a:ext cx="8659433" cy="1971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9</xdr:col>
      <xdr:colOff>66675</xdr:colOff>
      <xdr:row>16</xdr:row>
      <xdr:rowOff>180975</xdr:rowOff>
    </xdr:from>
    <xdr:to>
      <xdr:col>16</xdr:col>
      <xdr:colOff>180975</xdr:colOff>
      <xdr:row>18</xdr:row>
      <xdr:rowOff>85724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3E7D2433-EDFE-421A-8048-2DE89D3D73F1}"/>
            </a:ext>
          </a:extLst>
        </xdr:cNvPr>
        <xdr:cNvSpPr/>
      </xdr:nvSpPr>
      <xdr:spPr>
        <a:xfrm>
          <a:off x="9058275" y="322897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57151</xdr:colOff>
      <xdr:row>11</xdr:row>
      <xdr:rowOff>42587</xdr:rowOff>
    </xdr:from>
    <xdr:ext cx="4076700" cy="911113"/>
    <xdr:pic>
      <xdr:nvPicPr>
        <xdr:cNvPr id="2" name="Imagem 1">
          <a:extLst>
            <a:ext uri="{FF2B5EF4-FFF2-40B4-BE49-F238E27FC236}">
              <a16:creationId xmlns:a16="http://schemas.microsoft.com/office/drawing/2014/main" id="{1C5DAE40-8D9E-48E1-B3BB-EAA8CCED6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138087"/>
          <a:ext cx="4076700" cy="9111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3</xdr:col>
      <xdr:colOff>1104900</xdr:colOff>
      <xdr:row>11</xdr:row>
      <xdr:rowOff>28689</xdr:rowOff>
    </xdr:from>
    <xdr:to>
      <xdr:col>14</xdr:col>
      <xdr:colOff>114300</xdr:colOff>
      <xdr:row>22</xdr:row>
      <xdr:rowOff>19354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E0718E1-FF0A-4487-92E8-F9D8127F4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2124189"/>
          <a:ext cx="7734300" cy="2086165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16</xdr:row>
      <xdr:rowOff>85725</xdr:rowOff>
    </xdr:from>
    <xdr:to>
      <xdr:col>14</xdr:col>
      <xdr:colOff>352425</xdr:colOff>
      <xdr:row>17</xdr:row>
      <xdr:rowOff>180974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7A66005F-457E-4149-9035-99668E616E0D}"/>
            </a:ext>
          </a:extLst>
        </xdr:cNvPr>
        <xdr:cNvSpPr/>
      </xdr:nvSpPr>
      <xdr:spPr>
        <a:xfrm>
          <a:off x="8039100" y="313372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9</xdr:row>
      <xdr:rowOff>115197</xdr:rowOff>
    </xdr:from>
    <xdr:ext cx="5162550" cy="962941"/>
    <xdr:pic>
      <xdr:nvPicPr>
        <xdr:cNvPr id="2" name="Imagem 1">
          <a:extLst>
            <a:ext uri="{FF2B5EF4-FFF2-40B4-BE49-F238E27FC236}">
              <a16:creationId xmlns:a16="http://schemas.microsoft.com/office/drawing/2014/main" id="{DDE7BCF9-E01F-4E2F-8952-AF81D6877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829697"/>
          <a:ext cx="5162550" cy="96294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0</xdr:col>
      <xdr:colOff>1019175</xdr:colOff>
      <xdr:row>21</xdr:row>
      <xdr:rowOff>52640</xdr:rowOff>
    </xdr:from>
    <xdr:to>
      <xdr:col>8</xdr:col>
      <xdr:colOff>333375</xdr:colOff>
      <xdr:row>31</xdr:row>
      <xdr:rowOff>28850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EDF55E-EFFB-45F0-8A7F-2581AE67A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4053140"/>
          <a:ext cx="7724775" cy="188121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15</xdr:row>
      <xdr:rowOff>95250</xdr:rowOff>
    </xdr:from>
    <xdr:to>
      <xdr:col>14</xdr:col>
      <xdr:colOff>352425</xdr:colOff>
      <xdr:row>16</xdr:row>
      <xdr:rowOff>190499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F07BD904-F93B-4C2C-B1D9-C1A90858AC05}"/>
            </a:ext>
          </a:extLst>
        </xdr:cNvPr>
        <xdr:cNvSpPr/>
      </xdr:nvSpPr>
      <xdr:spPr>
        <a:xfrm>
          <a:off x="8039100" y="2952750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66674</xdr:colOff>
      <xdr:row>7</xdr:row>
      <xdr:rowOff>175191</xdr:rowOff>
    </xdr:from>
    <xdr:ext cx="5787211" cy="1015434"/>
    <xdr:pic>
      <xdr:nvPicPr>
        <xdr:cNvPr id="2" name="Imagem 1">
          <a:extLst>
            <a:ext uri="{FF2B5EF4-FFF2-40B4-BE49-F238E27FC236}">
              <a16:creationId xmlns:a16="http://schemas.microsoft.com/office/drawing/2014/main" id="{DF296526-EB96-4060-ABAA-E9B7E93D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1518216"/>
          <a:ext cx="5787211" cy="101543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0</xdr:col>
      <xdr:colOff>66675</xdr:colOff>
      <xdr:row>13</xdr:row>
      <xdr:rowOff>160321</xdr:rowOff>
    </xdr:from>
    <xdr:to>
      <xdr:col>7</xdr:col>
      <xdr:colOff>47625</xdr:colOff>
      <xdr:row>21</xdr:row>
      <xdr:rowOff>143093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9D8E1D-0668-4B32-A0CD-2D999BFE9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2636821"/>
          <a:ext cx="7781925" cy="1506772"/>
        </a:xfrm>
        <a:prstGeom prst="rect">
          <a:avLst/>
        </a:prstGeom>
      </xdr:spPr>
    </xdr:pic>
    <xdr:clientData/>
  </xdr:twoCellAnchor>
  <xdr:twoCellAnchor>
    <xdr:from>
      <xdr:col>7</xdr:col>
      <xdr:colOff>285750</xdr:colOff>
      <xdr:row>13</xdr:row>
      <xdr:rowOff>161925</xdr:rowOff>
    </xdr:from>
    <xdr:to>
      <xdr:col>14</xdr:col>
      <xdr:colOff>400050</xdr:colOff>
      <xdr:row>15</xdr:row>
      <xdr:rowOff>66674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ED553CB8-CA37-42EB-B6CF-F2F6E74844F7}"/>
            </a:ext>
          </a:extLst>
        </xdr:cNvPr>
        <xdr:cNvSpPr/>
      </xdr:nvSpPr>
      <xdr:spPr>
        <a:xfrm>
          <a:off x="8086725" y="263842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164663</xdr:rowOff>
    </xdr:from>
    <xdr:to>
      <xdr:col>5</xdr:col>
      <xdr:colOff>374737</xdr:colOff>
      <xdr:row>11</xdr:row>
      <xdr:rowOff>161924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ECE741-0902-4CB1-95BB-683EC5FAE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88663"/>
          <a:ext cx="5527762" cy="5687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66676</xdr:colOff>
      <xdr:row>12</xdr:row>
      <xdr:rowOff>99075</xdr:rowOff>
    </xdr:from>
    <xdr:to>
      <xdr:col>5</xdr:col>
      <xdr:colOff>390526</xdr:colOff>
      <xdr:row>21</xdr:row>
      <xdr:rowOff>66922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4207B1-41D7-440C-8E40-93D4D1D4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6" y="2385075"/>
          <a:ext cx="5562600" cy="1682347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12</xdr:row>
      <xdr:rowOff>104775</xdr:rowOff>
    </xdr:from>
    <xdr:to>
      <xdr:col>12</xdr:col>
      <xdr:colOff>419100</xdr:colOff>
      <xdr:row>14</xdr:row>
      <xdr:rowOff>9524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B746BCEB-EE69-49B8-A4E6-F940256DB762}"/>
            </a:ext>
          </a:extLst>
        </xdr:cNvPr>
        <xdr:cNvSpPr/>
      </xdr:nvSpPr>
      <xdr:spPr>
        <a:xfrm>
          <a:off x="5876925" y="239077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63720</xdr:colOff>
      <xdr:row>8</xdr:row>
      <xdr:rowOff>187226</xdr:rowOff>
    </xdr:from>
    <xdr:to>
      <xdr:col>4</xdr:col>
      <xdr:colOff>559020</xdr:colOff>
      <xdr:row>11</xdr:row>
      <xdr:rowOff>129736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6BA1CD-887C-4EBC-A632-CCB8B261E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0" y="1720751"/>
          <a:ext cx="5486400" cy="5140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66676</xdr:colOff>
      <xdr:row>12</xdr:row>
      <xdr:rowOff>57272</xdr:rowOff>
    </xdr:from>
    <xdr:to>
      <xdr:col>5</xdr:col>
      <xdr:colOff>19051</xdr:colOff>
      <xdr:row>21</xdr:row>
      <xdr:rowOff>28822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27EBDAE-36AF-4A59-BF81-13F5118D3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6" y="2343272"/>
          <a:ext cx="6191250" cy="1686050"/>
        </a:xfrm>
        <a:prstGeom prst="rect">
          <a:avLst/>
        </a:prstGeom>
      </xdr:spPr>
    </xdr:pic>
    <xdr:clientData/>
  </xdr:twoCellAnchor>
  <xdr:twoCellAnchor>
    <xdr:from>
      <xdr:col>5</xdr:col>
      <xdr:colOff>276225</xdr:colOff>
      <xdr:row>12</xdr:row>
      <xdr:rowOff>47625</xdr:rowOff>
    </xdr:from>
    <xdr:to>
      <xdr:col>12</xdr:col>
      <xdr:colOff>390525</xdr:colOff>
      <xdr:row>13</xdr:row>
      <xdr:rowOff>142874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25D59EA3-E0A9-4089-9375-6D7FB9E79C8B}"/>
            </a:ext>
          </a:extLst>
        </xdr:cNvPr>
        <xdr:cNvSpPr/>
      </xdr:nvSpPr>
      <xdr:spPr>
        <a:xfrm>
          <a:off x="6515100" y="233362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53537</xdr:colOff>
      <xdr:row>8</xdr:row>
      <xdr:rowOff>73542</xdr:rowOff>
    </xdr:from>
    <xdr:to>
      <xdr:col>5</xdr:col>
      <xdr:colOff>177362</xdr:colOff>
      <xdr:row>13</xdr:row>
      <xdr:rowOff>17485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E440C6-B144-4EB3-945A-123144A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7" y="1597542"/>
          <a:ext cx="5378997" cy="8964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85726</xdr:colOff>
      <xdr:row>14</xdr:row>
      <xdr:rowOff>39966</xdr:rowOff>
    </xdr:from>
    <xdr:to>
      <xdr:col>7</xdr:col>
      <xdr:colOff>257176</xdr:colOff>
      <xdr:row>23</xdr:row>
      <xdr:rowOff>28823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CADE11-5873-48B8-8128-419DD617A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2706966"/>
          <a:ext cx="7505700" cy="1703357"/>
        </a:xfrm>
        <a:prstGeom prst="rect">
          <a:avLst/>
        </a:prstGeom>
      </xdr:spPr>
    </xdr:pic>
    <xdr:clientData/>
  </xdr:twoCellAnchor>
  <xdr:twoCellAnchor>
    <xdr:from>
      <xdr:col>7</xdr:col>
      <xdr:colOff>257175</xdr:colOff>
      <xdr:row>14</xdr:row>
      <xdr:rowOff>28575</xdr:rowOff>
    </xdr:from>
    <xdr:to>
      <xdr:col>14</xdr:col>
      <xdr:colOff>371475</xdr:colOff>
      <xdr:row>15</xdr:row>
      <xdr:rowOff>123824</xdr:rowOff>
    </xdr:to>
    <xdr:sp macro="" textlink="">
      <xdr:nvSpPr>
        <xdr:cNvPr id="4" name="Balão de Fala: Retângulo 3" descr="Montar a planilha abaixo e resolver as fórmulas conforme o texto.">
          <a:extLst>
            <a:ext uri="{FF2B5EF4-FFF2-40B4-BE49-F238E27FC236}">
              <a16:creationId xmlns:a16="http://schemas.microsoft.com/office/drawing/2014/main" id="{3B94D527-6AC4-486E-B998-C1A001F16F22}"/>
            </a:ext>
          </a:extLst>
        </xdr:cNvPr>
        <xdr:cNvSpPr/>
      </xdr:nvSpPr>
      <xdr:spPr>
        <a:xfrm>
          <a:off x="7839075" y="2695575"/>
          <a:ext cx="4381500" cy="285749"/>
        </a:xfrm>
        <a:prstGeom prst="wedgeRectCallout">
          <a:avLst>
            <a:gd name="adj1" fmla="val -55693"/>
            <a:gd name="adj2" fmla="val 232750"/>
          </a:avLst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Montar</a:t>
          </a:r>
          <a:r>
            <a:rPr lang="pt-BR" sz="1100" baseline="0">
              <a:solidFill>
                <a:sysClr val="windowText" lastClr="000000"/>
              </a:solidFill>
            </a:rPr>
            <a:t> a planilha, e resolver as fórmulas, conforme o texto explicativo.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9</xdr:row>
      <xdr:rowOff>28575</xdr:rowOff>
    </xdr:from>
    <xdr:to>
      <xdr:col>5</xdr:col>
      <xdr:colOff>36196</xdr:colOff>
      <xdr:row>15</xdr:row>
      <xdr:rowOff>29766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9D6B59-6846-4401-8893-A6CF4D6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43075"/>
          <a:ext cx="5497593" cy="11441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171450</xdr:colOff>
      <xdr:row>8</xdr:row>
      <xdr:rowOff>154309</xdr:rowOff>
    </xdr:from>
    <xdr:to>
      <xdr:col>12</xdr:col>
      <xdr:colOff>428625</xdr:colOff>
      <xdr:row>16</xdr:row>
      <xdr:rowOff>124046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E4F21A-6F49-449E-A86E-49B7D7A0E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3575" y="1678309"/>
          <a:ext cx="5534025" cy="149373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142877</xdr:rowOff>
    </xdr:from>
    <xdr:to>
      <xdr:col>6</xdr:col>
      <xdr:colOff>228601</xdr:colOff>
      <xdr:row>22</xdr:row>
      <xdr:rowOff>19050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61924" y="2962277"/>
          <a:ext cx="4191002" cy="1209673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-     FÓRMULAS:</a:t>
          </a:r>
        </a:p>
        <a:p>
          <a:endParaRPr lang="pt-BR" sz="1000" b="1"/>
        </a:p>
        <a:p>
          <a:r>
            <a:rPr lang="pt-BR" sz="1000" b="1"/>
            <a:t>-     Total (R$): Venda (R$) * Quantidade em Estoque</a:t>
          </a:r>
        </a:p>
        <a:p>
          <a:r>
            <a:rPr lang="pt-BR" sz="1000" b="1"/>
            <a:t>-     Custo (Dólar): Custo (R$) / Valor do Dólar do Dia</a:t>
          </a:r>
        </a:p>
        <a:p>
          <a:r>
            <a:rPr lang="pt-BR" sz="1000" b="1"/>
            <a:t>-     Venda (Dólar): Custo (Dólar) * Porcentagem de Lucro</a:t>
          </a:r>
          <a:r>
            <a:rPr lang="pt-BR" sz="1000" b="1" baseline="0"/>
            <a:t> + </a:t>
          </a:r>
          <a:r>
            <a:rPr lang="pt-BR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 (Dólar) </a:t>
          </a:r>
          <a:endParaRPr lang="pt-BR" sz="1000" b="1"/>
        </a:p>
        <a:p>
          <a:r>
            <a:rPr lang="pt-BR" sz="1000" b="1"/>
            <a:t>-     Total (Dólar): Venda (Dólar) * Quantidade em Estoque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29"/>
  <sheetViews>
    <sheetView showGridLines="0" zoomScaleNormal="100" workbookViewId="0">
      <selection activeCell="I8" sqref="I8"/>
    </sheetView>
  </sheetViews>
  <sheetFormatPr defaultRowHeight="15" x14ac:dyDescent="0.25"/>
  <cols>
    <col min="1" max="6" width="16.7109375" customWidth="1"/>
  </cols>
  <sheetData>
    <row r="1" spans="1:6" x14ac:dyDescent="0.25">
      <c r="A1" s="79" t="s">
        <v>87</v>
      </c>
      <c r="B1" s="80"/>
      <c r="C1" s="80"/>
      <c r="D1" s="80"/>
      <c r="E1" s="80"/>
      <c r="F1" s="81"/>
    </row>
    <row r="2" spans="1:6" x14ac:dyDescent="0.25">
      <c r="A2" s="53" t="s">
        <v>88</v>
      </c>
      <c r="B2" s="53" t="s">
        <v>89</v>
      </c>
      <c r="C2" s="53" t="s">
        <v>90</v>
      </c>
      <c r="D2" s="53" t="s">
        <v>91</v>
      </c>
      <c r="E2" s="53" t="s">
        <v>92</v>
      </c>
      <c r="F2" s="53" t="s">
        <v>93</v>
      </c>
    </row>
    <row r="3" spans="1:6" x14ac:dyDescent="0.25">
      <c r="A3" s="27" t="s">
        <v>94</v>
      </c>
      <c r="B3" s="55">
        <v>1230</v>
      </c>
      <c r="C3" s="55">
        <f>B3*2</f>
        <v>2460</v>
      </c>
      <c r="D3" s="55">
        <f>C3/3</f>
        <v>820</v>
      </c>
      <c r="E3" s="55">
        <f>D3+B3</f>
        <v>2050</v>
      </c>
      <c r="F3" s="55">
        <f>SUM(B3:E3)</f>
        <v>6560</v>
      </c>
    </row>
    <row r="4" spans="1:6" x14ac:dyDescent="0.25">
      <c r="A4" s="27" t="s">
        <v>95</v>
      </c>
      <c r="B4" s="55">
        <v>2300</v>
      </c>
      <c r="C4" s="55">
        <f t="shared" ref="C4:C7" si="0">B4*2</f>
        <v>4600</v>
      </c>
      <c r="D4" s="55">
        <f t="shared" ref="D4:D7" si="1">C4/3</f>
        <v>1533.3333333333333</v>
      </c>
      <c r="E4" s="55">
        <f t="shared" ref="E4:E7" si="2">D4+B4</f>
        <v>3833.333333333333</v>
      </c>
      <c r="F4" s="55">
        <f t="shared" ref="F4:F7" si="3">SUM(B4:E4)</f>
        <v>12266.666666666668</v>
      </c>
    </row>
    <row r="5" spans="1:6" x14ac:dyDescent="0.25">
      <c r="A5" s="27" t="s">
        <v>96</v>
      </c>
      <c r="B5" s="55">
        <v>780</v>
      </c>
      <c r="C5" s="55">
        <f t="shared" si="0"/>
        <v>1560</v>
      </c>
      <c r="D5" s="55">
        <f t="shared" si="1"/>
        <v>520</v>
      </c>
      <c r="E5" s="55">
        <f t="shared" si="2"/>
        <v>1300</v>
      </c>
      <c r="F5" s="55">
        <f t="shared" si="3"/>
        <v>4160</v>
      </c>
    </row>
    <row r="6" spans="1:6" x14ac:dyDescent="0.25">
      <c r="A6" s="27" t="s">
        <v>97</v>
      </c>
      <c r="B6" s="55">
        <v>3400</v>
      </c>
      <c r="C6" s="55">
        <f t="shared" si="0"/>
        <v>6800</v>
      </c>
      <c r="D6" s="55">
        <f t="shared" si="1"/>
        <v>2266.6666666666665</v>
      </c>
      <c r="E6" s="55">
        <f t="shared" si="2"/>
        <v>5666.6666666666661</v>
      </c>
      <c r="F6" s="55">
        <f t="shared" si="3"/>
        <v>18133.333333333332</v>
      </c>
    </row>
    <row r="7" spans="1:6" x14ac:dyDescent="0.25">
      <c r="A7" s="27" t="s">
        <v>98</v>
      </c>
      <c r="B7" s="55">
        <v>2450</v>
      </c>
      <c r="C7" s="55">
        <f t="shared" si="0"/>
        <v>4900</v>
      </c>
      <c r="D7" s="55">
        <f t="shared" si="1"/>
        <v>1633.3333333333333</v>
      </c>
      <c r="E7" s="55">
        <f t="shared" si="2"/>
        <v>4083.333333333333</v>
      </c>
      <c r="F7" s="55">
        <f t="shared" si="3"/>
        <v>13066.666666666668</v>
      </c>
    </row>
    <row r="8" spans="1:6" x14ac:dyDescent="0.25">
      <c r="A8" s="54" t="s">
        <v>99</v>
      </c>
      <c r="B8" s="56">
        <f>SUM(B3:B7)</f>
        <v>10160</v>
      </c>
      <c r="C8" s="56">
        <f t="shared" ref="C8:D8" si="4">SUM(C3:C7)</f>
        <v>20320</v>
      </c>
      <c r="D8" s="56">
        <f t="shared" si="4"/>
        <v>6773.333333333333</v>
      </c>
      <c r="E8" s="56">
        <f>SUM(E3:E7)</f>
        <v>16933.333333333332</v>
      </c>
      <c r="F8" s="56">
        <f t="shared" ref="F8" si="5">SUM(F3:F7)</f>
        <v>54186.666666666672</v>
      </c>
    </row>
    <row r="11" spans="1:6" x14ac:dyDescent="0.25">
      <c r="B11" s="1"/>
    </row>
    <row r="16" spans="1:6" x14ac:dyDescent="0.25">
      <c r="C16" s="23"/>
    </row>
    <row r="17" spans="1:4" x14ac:dyDescent="0.25">
      <c r="B17" s="23"/>
      <c r="C17" s="23"/>
      <c r="D17" s="23"/>
    </row>
    <row r="29" spans="1:4" x14ac:dyDescent="0.25">
      <c r="A29" s="52" t="s">
        <v>86</v>
      </c>
    </row>
  </sheetData>
  <mergeCells count="1">
    <mergeCell ref="A1:F1"/>
  </mergeCells>
  <phoneticPr fontId="1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J11"/>
  <sheetViews>
    <sheetView showGridLines="0" zoomScaleNormal="100" workbookViewId="0">
      <selection activeCell="B11" sqref="B11:E11"/>
    </sheetView>
  </sheetViews>
  <sheetFormatPr defaultRowHeight="15" x14ac:dyDescent="0.25"/>
  <cols>
    <col min="1" max="5" width="20.7109375" customWidth="1"/>
    <col min="9" max="9" width="10.85546875" bestFit="1" customWidth="1"/>
  </cols>
  <sheetData>
    <row r="1" spans="1:10" x14ac:dyDescent="0.25">
      <c r="A1" s="111" t="s">
        <v>166</v>
      </c>
      <c r="B1" s="112"/>
      <c r="C1" s="112"/>
      <c r="D1" s="112"/>
      <c r="E1" s="113"/>
    </row>
    <row r="2" spans="1:10" x14ac:dyDescent="0.25">
      <c r="A2" s="114" t="s">
        <v>167</v>
      </c>
      <c r="B2" s="114" t="s">
        <v>168</v>
      </c>
      <c r="C2" s="114" t="s">
        <v>169</v>
      </c>
      <c r="D2" s="114" t="s">
        <v>170</v>
      </c>
      <c r="E2" s="114" t="s">
        <v>171</v>
      </c>
    </row>
    <row r="3" spans="1:10" x14ac:dyDescent="0.25">
      <c r="A3" s="16" t="s">
        <v>175</v>
      </c>
      <c r="B3" s="122">
        <v>5432</v>
      </c>
      <c r="C3" s="122">
        <f>IF(B3&lt;I10,20%*B3,14.7*B3)</f>
        <v>79850.399999999994</v>
      </c>
      <c r="D3" s="122">
        <f>11%*B3</f>
        <v>597.52</v>
      </c>
      <c r="E3" s="122">
        <f>B3+C3-D3</f>
        <v>84684.87999999999</v>
      </c>
    </row>
    <row r="4" spans="1:10" x14ac:dyDescent="0.25">
      <c r="A4" s="16" t="s">
        <v>176</v>
      </c>
      <c r="B4" s="122">
        <v>2145</v>
      </c>
      <c r="C4" s="122">
        <f t="shared" ref="C4:C7" si="0">IF(B4&lt;I11,20%*B4,14.7*B4)</f>
        <v>31531.5</v>
      </c>
      <c r="D4" s="122">
        <f t="shared" ref="D4:D7" si="1">11%*B4</f>
        <v>235.95</v>
      </c>
      <c r="E4" s="122">
        <f t="shared" ref="E4:E7" si="2">B4+C4-D4</f>
        <v>33440.550000000003</v>
      </c>
    </row>
    <row r="5" spans="1:10" x14ac:dyDescent="0.25">
      <c r="A5" s="16" t="s">
        <v>177</v>
      </c>
      <c r="B5" s="122">
        <v>4541</v>
      </c>
      <c r="C5" s="122">
        <f t="shared" si="0"/>
        <v>66752.7</v>
      </c>
      <c r="D5" s="122">
        <f t="shared" si="1"/>
        <v>499.51</v>
      </c>
      <c r="E5" s="122">
        <f t="shared" si="2"/>
        <v>70794.19</v>
      </c>
    </row>
    <row r="6" spans="1:10" x14ac:dyDescent="0.25">
      <c r="A6" s="16" t="s">
        <v>178</v>
      </c>
      <c r="B6" s="122">
        <v>3241</v>
      </c>
      <c r="C6" s="122">
        <f t="shared" si="0"/>
        <v>47642.7</v>
      </c>
      <c r="D6" s="122">
        <f t="shared" si="1"/>
        <v>356.51</v>
      </c>
      <c r="E6" s="122">
        <f t="shared" si="2"/>
        <v>50527.189999999995</v>
      </c>
    </row>
    <row r="7" spans="1:10" x14ac:dyDescent="0.25">
      <c r="A7" s="16" t="s">
        <v>179</v>
      </c>
      <c r="B7" s="122">
        <v>7541</v>
      </c>
      <c r="C7" s="122">
        <f t="shared" si="0"/>
        <v>110852.7</v>
      </c>
      <c r="D7" s="122">
        <f t="shared" si="1"/>
        <v>829.51</v>
      </c>
      <c r="E7" s="122">
        <f t="shared" si="2"/>
        <v>117564.19</v>
      </c>
    </row>
    <row r="8" spans="1:10" x14ac:dyDescent="0.25">
      <c r="A8" s="115" t="s">
        <v>0</v>
      </c>
      <c r="B8" s="125">
        <f>SUM(B3:B7)</f>
        <v>22900</v>
      </c>
      <c r="C8" s="125">
        <f>SUM(C3:C7)</f>
        <v>336630</v>
      </c>
      <c r="D8" s="125">
        <f>SUM(D3:D7)</f>
        <v>2519</v>
      </c>
      <c r="E8" s="125">
        <f>SUM(E3:E7)</f>
        <v>357011</v>
      </c>
      <c r="H8" s="123"/>
      <c r="I8" s="123"/>
      <c r="J8" s="123"/>
    </row>
    <row r="9" spans="1:10" x14ac:dyDescent="0.25">
      <c r="A9" s="116" t="s">
        <v>172</v>
      </c>
      <c r="B9" s="126">
        <f>AVERAGE(B3:B7)</f>
        <v>4580</v>
      </c>
      <c r="C9" s="126">
        <f t="shared" ref="C9:E9" si="3">AVERAGE(C3:C7)</f>
        <v>67326</v>
      </c>
      <c r="D9" s="126">
        <f t="shared" si="3"/>
        <v>503.8</v>
      </c>
      <c r="E9" s="126">
        <f t="shared" si="3"/>
        <v>71402.2</v>
      </c>
      <c r="H9" s="123"/>
      <c r="I9" s="123"/>
      <c r="J9" s="123"/>
    </row>
    <row r="10" spans="1:10" x14ac:dyDescent="0.25">
      <c r="A10" s="117" t="s">
        <v>173</v>
      </c>
      <c r="B10" s="127">
        <f>MAX(B3:B7)</f>
        <v>7541</v>
      </c>
      <c r="C10" s="127">
        <f t="shared" ref="C10:E10" si="4">MAX(C3:C7)</f>
        <v>110852.7</v>
      </c>
      <c r="D10" s="127">
        <f t="shared" si="4"/>
        <v>829.51</v>
      </c>
      <c r="E10" s="127">
        <f t="shared" si="4"/>
        <v>117564.19</v>
      </c>
      <c r="H10" s="123"/>
      <c r="I10" s="124">
        <v>5000</v>
      </c>
      <c r="J10" s="123"/>
    </row>
    <row r="11" spans="1:10" x14ac:dyDescent="0.25">
      <c r="A11" s="118" t="s">
        <v>174</v>
      </c>
      <c r="B11" s="128">
        <f>MIN(B3:B7)</f>
        <v>2145</v>
      </c>
      <c r="C11" s="128">
        <f t="shared" ref="C11:E11" si="5">MIN(C3:C7)</f>
        <v>31531.5</v>
      </c>
      <c r="D11" s="128">
        <f t="shared" si="5"/>
        <v>235.95</v>
      </c>
      <c r="E11" s="128">
        <f t="shared" si="5"/>
        <v>33440.550000000003</v>
      </c>
      <c r="H11" s="123"/>
      <c r="I11" s="123"/>
      <c r="J11" s="123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G13"/>
  <sheetViews>
    <sheetView showGridLines="0" zoomScaleNormal="100" workbookViewId="0">
      <selection activeCell="C3" sqref="C3"/>
    </sheetView>
  </sheetViews>
  <sheetFormatPr defaultRowHeight="15" x14ac:dyDescent="0.25"/>
  <cols>
    <col min="1" max="1" width="14.85546875" customWidth="1"/>
    <col min="2" max="2" width="18.5703125" bestFit="1" customWidth="1"/>
    <col min="3" max="3" width="27.140625" customWidth="1"/>
    <col min="4" max="4" width="29.85546875" customWidth="1"/>
    <col min="5" max="5" width="20.85546875" bestFit="1" customWidth="1"/>
    <col min="6" max="6" width="23.5703125" bestFit="1" customWidth="1"/>
    <col min="7" max="7" width="20.28515625" bestFit="1" customWidth="1"/>
  </cols>
  <sheetData>
    <row r="1" spans="1:7" x14ac:dyDescent="0.25">
      <c r="A1" s="111" t="s">
        <v>180</v>
      </c>
      <c r="B1" s="112"/>
      <c r="C1" s="112"/>
      <c r="D1" s="112"/>
      <c r="E1" s="112"/>
      <c r="F1" s="112"/>
      <c r="G1" s="113"/>
    </row>
    <row r="2" spans="1:7" x14ac:dyDescent="0.25">
      <c r="A2" s="45" t="s">
        <v>1</v>
      </c>
      <c r="B2" s="45" t="s">
        <v>168</v>
      </c>
      <c r="C2" s="45" t="s">
        <v>170</v>
      </c>
      <c r="D2" s="45" t="s">
        <v>181</v>
      </c>
      <c r="E2" s="45" t="s">
        <v>182</v>
      </c>
      <c r="F2" s="45" t="s">
        <v>183</v>
      </c>
      <c r="G2" s="45" t="s">
        <v>171</v>
      </c>
    </row>
    <row r="3" spans="1:7" x14ac:dyDescent="0.25">
      <c r="A3" s="16" t="s">
        <v>161</v>
      </c>
      <c r="B3" s="122">
        <v>1523</v>
      </c>
      <c r="C3" s="16"/>
      <c r="D3" s="16"/>
      <c r="E3" s="16"/>
      <c r="F3" s="16"/>
      <c r="G3" s="16"/>
    </row>
    <row r="4" spans="1:7" x14ac:dyDescent="0.25">
      <c r="A4" s="16" t="s">
        <v>184</v>
      </c>
      <c r="B4" s="122">
        <v>2351</v>
      </c>
      <c r="C4" s="16"/>
      <c r="D4" s="16"/>
      <c r="E4" s="16"/>
      <c r="F4" s="16"/>
      <c r="G4" s="16"/>
    </row>
    <row r="5" spans="1:7" x14ac:dyDescent="0.25">
      <c r="A5" s="16" t="s">
        <v>185</v>
      </c>
      <c r="B5" s="122">
        <v>6521</v>
      </c>
      <c r="C5" s="16"/>
      <c r="D5" s="16"/>
      <c r="E5" s="16"/>
      <c r="F5" s="16"/>
      <c r="G5" s="16"/>
    </row>
    <row r="6" spans="1:7" x14ac:dyDescent="0.25">
      <c r="A6" s="16" t="s">
        <v>163</v>
      </c>
      <c r="B6" s="122">
        <v>5691</v>
      </c>
      <c r="C6" s="16"/>
      <c r="D6" s="16"/>
      <c r="E6" s="16"/>
      <c r="F6" s="16"/>
      <c r="G6" s="16"/>
    </row>
    <row r="7" spans="1:7" x14ac:dyDescent="0.25">
      <c r="A7" s="16" t="s">
        <v>186</v>
      </c>
      <c r="B7" s="122">
        <v>7851</v>
      </c>
      <c r="C7" s="16"/>
      <c r="D7" s="16"/>
      <c r="E7" s="16"/>
      <c r="F7" s="16"/>
      <c r="G7" s="16"/>
    </row>
    <row r="8" spans="1:7" x14ac:dyDescent="0.25">
      <c r="A8" s="16" t="s">
        <v>187</v>
      </c>
      <c r="B8" s="122">
        <v>1456</v>
      </c>
      <c r="C8" s="16"/>
      <c r="D8" s="16"/>
      <c r="E8" s="16"/>
      <c r="F8" s="16"/>
      <c r="G8" s="16"/>
    </row>
    <row r="9" spans="1:7" x14ac:dyDescent="0.25">
      <c r="A9" s="16" t="s">
        <v>188</v>
      </c>
      <c r="B9" s="122">
        <v>2895</v>
      </c>
      <c r="C9" s="16"/>
      <c r="D9" s="16"/>
      <c r="E9" s="16"/>
      <c r="F9" s="16"/>
      <c r="G9" s="16"/>
    </row>
    <row r="10" spans="1:7" x14ac:dyDescent="0.25">
      <c r="A10" s="121" t="s">
        <v>0</v>
      </c>
      <c r="B10" s="121"/>
      <c r="C10" s="121"/>
      <c r="D10" s="121"/>
      <c r="E10" s="121"/>
      <c r="F10" s="121"/>
      <c r="G10" s="121"/>
    </row>
    <row r="11" spans="1:7" x14ac:dyDescent="0.25">
      <c r="A11" s="129" t="s">
        <v>172</v>
      </c>
      <c r="B11" s="129"/>
      <c r="C11" s="129"/>
      <c r="D11" s="129"/>
      <c r="E11" s="129"/>
      <c r="F11" s="129"/>
      <c r="G11" s="129"/>
    </row>
    <row r="12" spans="1:7" x14ac:dyDescent="0.25">
      <c r="A12" s="119" t="s">
        <v>189</v>
      </c>
      <c r="B12" s="119"/>
      <c r="C12" s="119"/>
      <c r="D12" s="119"/>
      <c r="E12" s="119"/>
      <c r="F12" s="119"/>
      <c r="G12" s="119"/>
    </row>
    <row r="13" spans="1:7" x14ac:dyDescent="0.25">
      <c r="A13" s="130" t="s">
        <v>190</v>
      </c>
      <c r="B13" s="130"/>
      <c r="C13" s="130"/>
      <c r="D13" s="130"/>
      <c r="E13" s="130"/>
      <c r="F13" s="130"/>
      <c r="G13" s="130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L23"/>
  <sheetViews>
    <sheetView showGridLines="0" zoomScaleNormal="100" workbookViewId="0">
      <selection activeCell="L13" sqref="L13"/>
    </sheetView>
  </sheetViews>
  <sheetFormatPr defaultColWidth="9.140625" defaultRowHeight="15" x14ac:dyDescent="0.25"/>
  <cols>
    <col min="1" max="1" width="2.140625" customWidth="1"/>
    <col min="2" max="2" width="18.42578125" bestFit="1" customWidth="1"/>
    <col min="3" max="7" width="18.7109375" customWidth="1"/>
    <col min="8" max="8" width="8.28515625" bestFit="1" customWidth="1"/>
    <col min="9" max="9" width="15.7109375" customWidth="1"/>
    <col min="10" max="11" width="10.7109375" customWidth="1"/>
    <col min="12" max="12" width="50.7109375" customWidth="1"/>
  </cols>
  <sheetData>
    <row r="1" spans="2:12" ht="10.5" customHeight="1" x14ac:dyDescent="0.25"/>
    <row r="2" spans="2:12" ht="15.75" x14ac:dyDescent="0.25">
      <c r="B2" s="101" t="s">
        <v>49</v>
      </c>
      <c r="C2" s="101"/>
      <c r="D2" s="23"/>
      <c r="E2" s="23"/>
      <c r="F2" s="23"/>
      <c r="G2" s="23"/>
      <c r="H2" s="23"/>
      <c r="I2" s="23"/>
      <c r="J2" s="23"/>
      <c r="K2" s="23"/>
      <c r="L2" s="23"/>
    </row>
    <row r="3" spans="2:12" ht="20.100000000000001" customHeight="1" x14ac:dyDescent="0.25">
      <c r="B3" s="24"/>
      <c r="C3" s="24"/>
      <c r="D3" s="41"/>
      <c r="E3" s="41"/>
      <c r="F3" s="41"/>
      <c r="G3" s="41"/>
      <c r="H3" s="41"/>
      <c r="I3" s="41"/>
      <c r="J3" s="41"/>
      <c r="K3" s="41"/>
      <c r="L3" s="41"/>
    </row>
    <row r="4" spans="2:12" ht="30" x14ac:dyDescent="0.25">
      <c r="B4" s="25" t="s">
        <v>50</v>
      </c>
      <c r="C4" s="25" t="s">
        <v>51</v>
      </c>
      <c r="D4" s="25" t="s">
        <v>52</v>
      </c>
      <c r="E4" s="25" t="s">
        <v>53</v>
      </c>
      <c r="F4" s="25" t="s">
        <v>54</v>
      </c>
      <c r="G4" s="25" t="s">
        <v>55</v>
      </c>
      <c r="H4" s="26" t="s">
        <v>56</v>
      </c>
      <c r="I4" s="26" t="s">
        <v>57</v>
      </c>
      <c r="J4" s="26" t="s">
        <v>58</v>
      </c>
      <c r="K4" s="26" t="s">
        <v>59</v>
      </c>
      <c r="L4" s="25" t="s">
        <v>60</v>
      </c>
    </row>
    <row r="5" spans="2:12" ht="20.100000000000001" customHeight="1" x14ac:dyDescent="0.25">
      <c r="B5" s="27" t="s">
        <v>61</v>
      </c>
      <c r="C5" s="16">
        <v>75</v>
      </c>
      <c r="D5" s="16">
        <v>90</v>
      </c>
      <c r="E5" s="16">
        <v>95</v>
      </c>
      <c r="F5" s="16">
        <v>230</v>
      </c>
      <c r="G5" s="16">
        <v>122</v>
      </c>
      <c r="H5" s="28">
        <v>0.8</v>
      </c>
      <c r="I5" s="33">
        <f>SUM(C5:G5)</f>
        <v>612</v>
      </c>
      <c r="J5" s="46">
        <f>I5*H5</f>
        <v>489.6</v>
      </c>
      <c r="K5" s="33">
        <f>AVERAGE(C5:G5)</f>
        <v>122.4</v>
      </c>
      <c r="L5" s="33" t="str">
        <f>IF(I5:I11&gt;=500,"META ALCANÇADA",IF(I5:I11&lt;500,"ABAIXO DA MÉDIA"))</f>
        <v>META ALCANÇADA</v>
      </c>
    </row>
    <row r="6" spans="2:12" ht="20.100000000000001" customHeight="1" x14ac:dyDescent="0.25">
      <c r="B6" s="27" t="s">
        <v>62</v>
      </c>
      <c r="C6" s="16">
        <v>140</v>
      </c>
      <c r="D6" s="16">
        <v>110</v>
      </c>
      <c r="E6" s="16">
        <v>150</v>
      </c>
      <c r="F6" s="16">
        <v>120</v>
      </c>
      <c r="G6" s="16">
        <v>90</v>
      </c>
      <c r="H6" s="28">
        <v>1</v>
      </c>
      <c r="I6" s="33">
        <f t="shared" ref="I6:I11" si="0">SUM(C6:G6)</f>
        <v>610</v>
      </c>
      <c r="J6" s="46">
        <f t="shared" ref="J6:J11" si="1">I6*H6</f>
        <v>610</v>
      </c>
      <c r="K6" s="33">
        <f t="shared" ref="K6:K11" si="2">AVERAGE(C6:G6)</f>
        <v>122</v>
      </c>
      <c r="L6" s="33" t="str">
        <f t="shared" ref="L6:L11" si="3">IF(I6:I12&gt;=500,"META ALCANÇADA",IF(I6:I12&lt;500,"ABAIXO DA MÉDIA"))</f>
        <v>META ALCANÇADA</v>
      </c>
    </row>
    <row r="7" spans="2:12" ht="20.100000000000001" customHeight="1" x14ac:dyDescent="0.25">
      <c r="B7" s="27" t="s">
        <v>63</v>
      </c>
      <c r="C7" s="16">
        <v>84</v>
      </c>
      <c r="D7" s="16">
        <v>109</v>
      </c>
      <c r="E7" s="16">
        <v>102</v>
      </c>
      <c r="F7" s="16">
        <v>180</v>
      </c>
      <c r="G7" s="16">
        <v>140</v>
      </c>
      <c r="H7" s="28">
        <v>0.8</v>
      </c>
      <c r="I7" s="33">
        <f t="shared" si="0"/>
        <v>615</v>
      </c>
      <c r="J7" s="46">
        <f t="shared" si="1"/>
        <v>492</v>
      </c>
      <c r="K7" s="33">
        <f t="shared" si="2"/>
        <v>123</v>
      </c>
      <c r="L7" s="33" t="str">
        <f t="shared" si="3"/>
        <v>META ALCANÇADA</v>
      </c>
    </row>
    <row r="8" spans="2:12" ht="20.100000000000001" customHeight="1" x14ac:dyDescent="0.25">
      <c r="B8" s="27" t="s">
        <v>64</v>
      </c>
      <c r="C8" s="16">
        <v>90</v>
      </c>
      <c r="D8" s="16">
        <v>100</v>
      </c>
      <c r="E8" s="16">
        <v>85</v>
      </c>
      <c r="F8" s="16">
        <v>80</v>
      </c>
      <c r="G8" s="16">
        <v>70</v>
      </c>
      <c r="H8" s="28">
        <v>0.8</v>
      </c>
      <c r="I8" s="33">
        <f t="shared" si="0"/>
        <v>425</v>
      </c>
      <c r="J8" s="46">
        <f t="shared" si="1"/>
        <v>340</v>
      </c>
      <c r="K8" s="33">
        <f t="shared" si="2"/>
        <v>85</v>
      </c>
      <c r="L8" s="33" t="str">
        <f t="shared" si="3"/>
        <v>ABAIXO DA MÉDIA</v>
      </c>
    </row>
    <row r="9" spans="2:12" ht="20.100000000000001" customHeight="1" x14ac:dyDescent="0.25">
      <c r="B9" s="27" t="s">
        <v>65</v>
      </c>
      <c r="C9" s="16">
        <v>240</v>
      </c>
      <c r="D9" s="16">
        <v>198</v>
      </c>
      <c r="E9" s="16">
        <v>257</v>
      </c>
      <c r="F9" s="16">
        <v>200</v>
      </c>
      <c r="G9" s="16">
        <v>290</v>
      </c>
      <c r="H9" s="28">
        <v>0.65</v>
      </c>
      <c r="I9" s="33">
        <f t="shared" si="0"/>
        <v>1185</v>
      </c>
      <c r="J9" s="46">
        <f t="shared" si="1"/>
        <v>770.25</v>
      </c>
      <c r="K9" s="33">
        <f t="shared" si="2"/>
        <v>237</v>
      </c>
      <c r="L9" s="33" t="str">
        <f t="shared" si="3"/>
        <v>META ALCANÇADA</v>
      </c>
    </row>
    <row r="10" spans="2:12" ht="20.100000000000001" customHeight="1" x14ac:dyDescent="0.25">
      <c r="B10" s="27" t="s">
        <v>66</v>
      </c>
      <c r="C10" s="16">
        <v>5</v>
      </c>
      <c r="D10" s="16">
        <v>105</v>
      </c>
      <c r="E10" s="16">
        <v>90</v>
      </c>
      <c r="F10" s="16">
        <v>110</v>
      </c>
      <c r="G10" s="16">
        <v>100</v>
      </c>
      <c r="H10" s="28">
        <v>0.8</v>
      </c>
      <c r="I10" s="33">
        <f t="shared" si="0"/>
        <v>410</v>
      </c>
      <c r="J10" s="46">
        <f t="shared" si="1"/>
        <v>328</v>
      </c>
      <c r="K10" s="33">
        <f t="shared" si="2"/>
        <v>82</v>
      </c>
      <c r="L10" s="33" t="str">
        <f t="shared" si="3"/>
        <v>ABAIXO DA MÉDIA</v>
      </c>
    </row>
    <row r="11" spans="2:12" ht="20.100000000000001" customHeight="1" x14ac:dyDescent="0.25">
      <c r="B11" s="27" t="s">
        <v>67</v>
      </c>
      <c r="C11" s="16">
        <v>135</v>
      </c>
      <c r="D11" s="16">
        <v>124</v>
      </c>
      <c r="E11" s="16">
        <v>172</v>
      </c>
      <c r="F11" s="16">
        <v>75</v>
      </c>
      <c r="G11" s="16">
        <v>75</v>
      </c>
      <c r="H11" s="28">
        <v>0.75</v>
      </c>
      <c r="I11" s="33">
        <f t="shared" si="0"/>
        <v>581</v>
      </c>
      <c r="J11" s="46">
        <f t="shared" si="1"/>
        <v>435.75</v>
      </c>
      <c r="K11" s="33">
        <f t="shared" si="2"/>
        <v>116.2</v>
      </c>
      <c r="L11" s="33" t="str">
        <f t="shared" si="3"/>
        <v>META ALCANÇADA</v>
      </c>
    </row>
    <row r="12" spans="2:12" s="23" customFormat="1" ht="9.9499999999999993" customHeight="1" x14ac:dyDescent="0.25">
      <c r="B12" s="24"/>
      <c r="C12" s="24"/>
      <c r="D12" s="24"/>
      <c r="E12" s="24"/>
      <c r="F12" s="24"/>
      <c r="G12" s="24"/>
      <c r="H12" s="29"/>
      <c r="I12" s="29"/>
      <c r="J12" s="29"/>
      <c r="K12" s="29"/>
      <c r="L12" s="29"/>
    </row>
    <row r="13" spans="2:12" ht="20.100000000000001" customHeight="1" x14ac:dyDescent="0.25">
      <c r="B13" s="45" t="s">
        <v>68</v>
      </c>
      <c r="C13" s="33"/>
      <c r="D13" s="33"/>
      <c r="E13" s="33"/>
      <c r="F13" s="33"/>
      <c r="G13" s="33"/>
    </row>
    <row r="14" spans="2:12" ht="20.100000000000001" customHeight="1" x14ac:dyDescent="0.25">
      <c r="B14" s="45" t="s">
        <v>69</v>
      </c>
      <c r="C14" s="33"/>
      <c r="D14" s="33"/>
      <c r="E14" s="33"/>
      <c r="F14" s="33"/>
      <c r="G14" s="33"/>
    </row>
    <row r="23" spans="12:12" x14ac:dyDescent="0.25">
      <c r="L23" t="s">
        <v>70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F11"/>
  <sheetViews>
    <sheetView showGridLines="0" workbookViewId="0">
      <selection activeCell="D2" sqref="D2"/>
    </sheetView>
  </sheetViews>
  <sheetFormatPr defaultRowHeight="15" x14ac:dyDescent="0.25"/>
  <cols>
    <col min="1" max="1" width="20" style="13" bestFit="1" customWidth="1"/>
    <col min="2" max="2" width="14.7109375" style="13" customWidth="1"/>
    <col min="3" max="3" width="32.7109375" style="13" customWidth="1"/>
    <col min="4" max="4" width="15.7109375" style="13" customWidth="1"/>
    <col min="5" max="5" width="13.7109375" style="13" customWidth="1"/>
    <col min="6" max="6" width="18.28515625" style="13" customWidth="1"/>
    <col min="7" max="16384" width="9.140625" style="13"/>
  </cols>
  <sheetData>
    <row r="1" spans="1:6" ht="18" customHeight="1" x14ac:dyDescent="0.25">
      <c r="A1" s="117" t="s">
        <v>167</v>
      </c>
      <c r="B1" s="117" t="s">
        <v>191</v>
      </c>
      <c r="C1" s="117" t="s">
        <v>192</v>
      </c>
      <c r="D1" s="117" t="s">
        <v>193</v>
      </c>
    </row>
    <row r="2" spans="1:6" ht="18" customHeight="1" x14ac:dyDescent="0.25">
      <c r="A2" s="61" t="s">
        <v>194</v>
      </c>
      <c r="B2" s="131">
        <v>900</v>
      </c>
      <c r="C2" s="61">
        <f>IF(B2&lt;=1000,40%*B2,30%*B2)</f>
        <v>360</v>
      </c>
      <c r="D2" s="61"/>
    </row>
    <row r="3" spans="1:6" ht="18" customHeight="1" x14ac:dyDescent="0.25">
      <c r="A3" s="61" t="s">
        <v>195</v>
      </c>
      <c r="B3" s="131">
        <v>1200</v>
      </c>
      <c r="C3" s="61">
        <f t="shared" ref="C3:C9" si="0">IF(B3&lt;=1000,40%*B3,30%*B3)</f>
        <v>360</v>
      </c>
      <c r="D3" s="61"/>
      <c r="F3" s="44"/>
    </row>
    <row r="4" spans="1:6" ht="18" customHeight="1" x14ac:dyDescent="0.25">
      <c r="A4" s="61" t="s">
        <v>196</v>
      </c>
      <c r="B4" s="131">
        <v>1500</v>
      </c>
      <c r="C4" s="61">
        <f t="shared" si="0"/>
        <v>450</v>
      </c>
      <c r="D4" s="61"/>
      <c r="F4" s="44"/>
    </row>
    <row r="5" spans="1:6" ht="18" customHeight="1" x14ac:dyDescent="0.25">
      <c r="A5" s="61" t="s">
        <v>197</v>
      </c>
      <c r="B5" s="131">
        <v>2000</v>
      </c>
      <c r="C5" s="61">
        <f t="shared" si="0"/>
        <v>600</v>
      </c>
      <c r="D5" s="61"/>
      <c r="F5" s="44"/>
    </row>
    <row r="6" spans="1:6" ht="18" customHeight="1" x14ac:dyDescent="0.25">
      <c r="A6" s="61" t="s">
        <v>198</v>
      </c>
      <c r="B6" s="131">
        <v>1400</v>
      </c>
      <c r="C6" s="61">
        <f t="shared" si="0"/>
        <v>420</v>
      </c>
      <c r="D6" s="61"/>
      <c r="F6" s="44"/>
    </row>
    <row r="7" spans="1:6" ht="18" customHeight="1" x14ac:dyDescent="0.25">
      <c r="A7" s="61" t="s">
        <v>199</v>
      </c>
      <c r="B7" s="131">
        <v>990</v>
      </c>
      <c r="C7" s="61">
        <f t="shared" si="0"/>
        <v>396</v>
      </c>
      <c r="D7" s="61"/>
      <c r="F7" s="44"/>
    </row>
    <row r="8" spans="1:6" ht="18" customHeight="1" x14ac:dyDescent="0.25">
      <c r="A8" s="61" t="s">
        <v>200</v>
      </c>
      <c r="B8" s="131">
        <v>854</v>
      </c>
      <c r="C8" s="61">
        <f t="shared" si="0"/>
        <v>341.6</v>
      </c>
      <c r="D8" s="61"/>
      <c r="F8" s="44"/>
    </row>
    <row r="9" spans="1:6" ht="18" customHeight="1" x14ac:dyDescent="0.25">
      <c r="A9" s="61" t="s">
        <v>201</v>
      </c>
      <c r="B9" s="131">
        <v>1100</v>
      </c>
      <c r="C9" s="61">
        <f t="shared" si="0"/>
        <v>330</v>
      </c>
      <c r="D9" s="61"/>
      <c r="F9" s="44"/>
    </row>
    <row r="10" spans="1:6" ht="15" customHeight="1" x14ac:dyDescent="0.25">
      <c r="A10" s="44"/>
      <c r="F10" s="44"/>
    </row>
    <row r="11" spans="1:6" ht="60.75" customHeight="1" x14ac:dyDescent="0.25">
      <c r="A11" s="102" t="s">
        <v>84</v>
      </c>
      <c r="B11" s="103"/>
      <c r="C11" s="103"/>
      <c r="D11" s="103"/>
      <c r="E11" s="103"/>
      <c r="F11" s="104"/>
    </row>
  </sheetData>
  <mergeCells count="1">
    <mergeCell ref="A11:F1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F895-72D3-4B5C-90C6-984A7C660C0A}">
  <sheetPr>
    <tabColor rgb="FF92D050"/>
  </sheetPr>
  <dimension ref="B2:G18"/>
  <sheetViews>
    <sheetView showGridLines="0" topLeftCell="A4" zoomScaleNormal="100" workbookViewId="0">
      <selection activeCell="E20" sqref="E20"/>
    </sheetView>
  </sheetViews>
  <sheetFormatPr defaultColWidth="9.140625" defaultRowHeight="15" x14ac:dyDescent="0.25"/>
  <cols>
    <col min="1" max="1" width="2.5703125" customWidth="1"/>
    <col min="2" max="4" width="20.7109375" customWidth="1"/>
    <col min="5" max="5" width="12.7109375" customWidth="1"/>
    <col min="6" max="6" width="13.28515625" customWidth="1"/>
    <col min="7" max="7" width="12.85546875" customWidth="1"/>
  </cols>
  <sheetData>
    <row r="2" spans="2:7" x14ac:dyDescent="0.25">
      <c r="B2" s="105" t="s">
        <v>202</v>
      </c>
      <c r="C2" s="105"/>
      <c r="D2" s="105"/>
      <c r="E2" s="105"/>
      <c r="F2" s="105"/>
      <c r="G2" s="105"/>
    </row>
    <row r="4" spans="2:7" x14ac:dyDescent="0.25">
      <c r="B4" s="133" t="s">
        <v>203</v>
      </c>
      <c r="C4" s="133" t="s">
        <v>204</v>
      </c>
      <c r="D4" s="133" t="s">
        <v>205</v>
      </c>
    </row>
    <row r="5" spans="2:7" x14ac:dyDescent="0.25">
      <c r="B5" s="134">
        <v>0.4</v>
      </c>
      <c r="C5" s="134">
        <v>0.18</v>
      </c>
      <c r="D5" s="134">
        <v>0.12</v>
      </c>
    </row>
    <row r="7" spans="2:7" ht="30" x14ac:dyDescent="0.25">
      <c r="B7" s="120" t="s">
        <v>206</v>
      </c>
      <c r="C7" s="120" t="s">
        <v>207</v>
      </c>
      <c r="D7" s="132" t="s">
        <v>208</v>
      </c>
      <c r="E7" s="132" t="s">
        <v>209</v>
      </c>
      <c r="F7" s="132" t="s">
        <v>210</v>
      </c>
      <c r="G7" s="132" t="s">
        <v>211</v>
      </c>
    </row>
    <row r="8" spans="2:7" ht="12.75" customHeight="1" x14ac:dyDescent="0.25">
      <c r="B8" s="135" t="s">
        <v>212</v>
      </c>
      <c r="C8" s="138">
        <v>9</v>
      </c>
      <c r="D8" s="138">
        <f>C8*B$5+C8</f>
        <v>12.6</v>
      </c>
      <c r="E8" s="139">
        <f>C$5*C8+D8</f>
        <v>14.219999999999999</v>
      </c>
      <c r="F8" s="139">
        <f>D$5*C8+D8</f>
        <v>13.68</v>
      </c>
      <c r="G8" s="138">
        <f>D8-C8</f>
        <v>3.5999999999999996</v>
      </c>
    </row>
    <row r="9" spans="2:7" ht="20.100000000000001" customHeight="1" x14ac:dyDescent="0.25">
      <c r="B9" s="135" t="s">
        <v>213</v>
      </c>
      <c r="C9" s="138">
        <v>275</v>
      </c>
      <c r="D9" s="138">
        <f t="shared" ref="D9:D13" si="0">C9*B$5+C9</f>
        <v>385</v>
      </c>
      <c r="E9" s="139">
        <f t="shared" ref="E9:E13" si="1">C$5*C9+D9</f>
        <v>434.5</v>
      </c>
      <c r="F9" s="139">
        <f t="shared" ref="F9:F13" si="2">D$5*C9+D9</f>
        <v>418</v>
      </c>
      <c r="G9" s="138">
        <f t="shared" ref="G9:G13" si="3">D9-C9</f>
        <v>110</v>
      </c>
    </row>
    <row r="10" spans="2:7" ht="12.75" customHeight="1" x14ac:dyDescent="0.25">
      <c r="B10" s="135" t="s">
        <v>216</v>
      </c>
      <c r="C10" s="138">
        <v>37</v>
      </c>
      <c r="D10" s="138">
        <f t="shared" si="0"/>
        <v>51.8</v>
      </c>
      <c r="E10" s="139">
        <f t="shared" si="1"/>
        <v>58.459999999999994</v>
      </c>
      <c r="F10" s="139">
        <f t="shared" si="2"/>
        <v>56.239999999999995</v>
      </c>
      <c r="G10" s="138">
        <f t="shared" si="3"/>
        <v>14.799999999999997</v>
      </c>
    </row>
    <row r="11" spans="2:7" ht="12.75" customHeight="1" x14ac:dyDescent="0.25">
      <c r="B11" s="135" t="s">
        <v>214</v>
      </c>
      <c r="C11" s="138">
        <v>125</v>
      </c>
      <c r="D11" s="138">
        <f t="shared" si="0"/>
        <v>175</v>
      </c>
      <c r="E11" s="139">
        <f t="shared" si="1"/>
        <v>197.5</v>
      </c>
      <c r="F11" s="139">
        <f t="shared" si="2"/>
        <v>190</v>
      </c>
      <c r="G11" s="138">
        <f t="shared" si="3"/>
        <v>50</v>
      </c>
    </row>
    <row r="12" spans="2:7" ht="12.75" customHeight="1" x14ac:dyDescent="0.25">
      <c r="B12" s="135" t="s">
        <v>215</v>
      </c>
      <c r="C12" s="138">
        <v>365</v>
      </c>
      <c r="D12" s="138">
        <f t="shared" si="0"/>
        <v>511</v>
      </c>
      <c r="E12" s="139">
        <f t="shared" si="1"/>
        <v>576.70000000000005</v>
      </c>
      <c r="F12" s="139">
        <f t="shared" si="2"/>
        <v>554.79999999999995</v>
      </c>
      <c r="G12" s="138">
        <f t="shared" si="3"/>
        <v>146</v>
      </c>
    </row>
    <row r="13" spans="2:7" ht="12.75" customHeight="1" x14ac:dyDescent="0.25">
      <c r="B13" s="135" t="s">
        <v>217</v>
      </c>
      <c r="C13" s="138">
        <v>85</v>
      </c>
      <c r="D13" s="138">
        <f t="shared" si="0"/>
        <v>119</v>
      </c>
      <c r="E13" s="139">
        <f t="shared" si="1"/>
        <v>134.30000000000001</v>
      </c>
      <c r="F13" s="139">
        <f t="shared" si="2"/>
        <v>129.19999999999999</v>
      </c>
      <c r="G13" s="138">
        <f t="shared" si="3"/>
        <v>34</v>
      </c>
    </row>
    <row r="14" spans="2:7" ht="12.75" customHeight="1" x14ac:dyDescent="0.25"/>
    <row r="15" spans="2:7" ht="12.75" customHeight="1" x14ac:dyDescent="0.25">
      <c r="B15" s="130" t="s">
        <v>0</v>
      </c>
      <c r="C15" s="122">
        <f>SUM(C8:C13)</f>
        <v>896</v>
      </c>
      <c r="D15" s="122">
        <f t="shared" ref="D15:G15" si="4">SUM(D8:D13)</f>
        <v>1254.4000000000001</v>
      </c>
      <c r="E15" s="122">
        <f t="shared" si="4"/>
        <v>1415.68</v>
      </c>
      <c r="F15" s="122">
        <f t="shared" si="4"/>
        <v>1361.92</v>
      </c>
      <c r="G15" s="122">
        <f t="shared" si="4"/>
        <v>358.4</v>
      </c>
    </row>
    <row r="16" spans="2:7" ht="12.75" customHeight="1" x14ac:dyDescent="0.25">
      <c r="B16" s="129" t="s">
        <v>172</v>
      </c>
      <c r="C16" s="122">
        <f>AVERAGE(G8:G13)</f>
        <v>59.733333333333327</v>
      </c>
      <c r="D16" s="122">
        <f>AVERAGE(D8:D13)</f>
        <v>209.06666666666669</v>
      </c>
      <c r="E16" s="122">
        <f>AVERAGE(E8:E13)</f>
        <v>235.94666666666669</v>
      </c>
      <c r="F16" s="122">
        <f>AVERAGE(F8:F13)</f>
        <v>226.98666666666668</v>
      </c>
      <c r="G16" s="122">
        <f>AVERAGE(G8:G13)</f>
        <v>59.733333333333327</v>
      </c>
    </row>
    <row r="17" spans="2:7" ht="12.75" customHeight="1" x14ac:dyDescent="0.25">
      <c r="B17" s="136" t="s">
        <v>218</v>
      </c>
      <c r="C17" s="122">
        <f>MAX(C8:C13)</f>
        <v>365</v>
      </c>
      <c r="D17" s="122">
        <f t="shared" ref="D17:G17" si="5">MAX(D8:D13)</f>
        <v>511</v>
      </c>
      <c r="E17" s="122">
        <f t="shared" si="5"/>
        <v>576.70000000000005</v>
      </c>
      <c r="F17" s="122">
        <f t="shared" si="5"/>
        <v>554.79999999999995</v>
      </c>
      <c r="G17" s="122">
        <f t="shared" si="5"/>
        <v>146</v>
      </c>
    </row>
    <row r="18" spans="2:7" ht="12.75" customHeight="1" x14ac:dyDescent="0.25">
      <c r="B18" s="137" t="s">
        <v>219</v>
      </c>
      <c r="C18" s="122">
        <f>MIN(C8:C13)</f>
        <v>9</v>
      </c>
      <c r="D18" s="122">
        <f t="shared" ref="D18:G18" si="6">MIN(D8:D13)</f>
        <v>12.6</v>
      </c>
      <c r="E18" s="122">
        <f t="shared" si="6"/>
        <v>14.219999999999999</v>
      </c>
      <c r="F18" s="122">
        <f t="shared" si="6"/>
        <v>13.68</v>
      </c>
      <c r="G18" s="122">
        <f t="shared" si="6"/>
        <v>3.5999999999999996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24"/>
  <sheetViews>
    <sheetView showGridLines="0" workbookViewId="0">
      <selection activeCell="C4" sqref="C4"/>
    </sheetView>
  </sheetViews>
  <sheetFormatPr defaultRowHeight="15" x14ac:dyDescent="0.25"/>
  <cols>
    <col min="1" max="1" width="13.85546875" customWidth="1"/>
    <col min="2" max="2" width="15.7109375" customWidth="1"/>
    <col min="3" max="3" width="22.7109375" customWidth="1"/>
    <col min="4" max="4" width="15.7109375" customWidth="1"/>
    <col min="5" max="5" width="22.7109375" customWidth="1"/>
    <col min="6" max="6" width="10.5703125" bestFit="1" customWidth="1"/>
    <col min="7" max="7" width="15.140625" bestFit="1" customWidth="1"/>
    <col min="8" max="8" width="2.28515625" customWidth="1"/>
    <col min="9" max="11" width="12.7109375" customWidth="1"/>
    <col min="13" max="13" width="10" customWidth="1"/>
    <col min="257" max="257" width="11.85546875" customWidth="1"/>
    <col min="258" max="258" width="11.7109375" customWidth="1"/>
    <col min="259" max="262" width="9.7109375" customWidth="1"/>
    <col min="263" max="263" width="11.7109375" customWidth="1"/>
    <col min="513" max="513" width="11.85546875" customWidth="1"/>
    <col min="514" max="514" width="11.7109375" customWidth="1"/>
    <col min="515" max="518" width="9.7109375" customWidth="1"/>
    <col min="519" max="519" width="11.7109375" customWidth="1"/>
    <col min="769" max="769" width="11.85546875" customWidth="1"/>
    <col min="770" max="770" width="11.7109375" customWidth="1"/>
    <col min="771" max="774" width="9.7109375" customWidth="1"/>
    <col min="775" max="775" width="11.7109375" customWidth="1"/>
    <col min="1025" max="1025" width="11.85546875" customWidth="1"/>
    <col min="1026" max="1026" width="11.7109375" customWidth="1"/>
    <col min="1027" max="1030" width="9.7109375" customWidth="1"/>
    <col min="1031" max="1031" width="11.7109375" customWidth="1"/>
    <col min="1281" max="1281" width="11.85546875" customWidth="1"/>
    <col min="1282" max="1282" width="11.7109375" customWidth="1"/>
    <col min="1283" max="1286" width="9.7109375" customWidth="1"/>
    <col min="1287" max="1287" width="11.7109375" customWidth="1"/>
    <col min="1537" max="1537" width="11.85546875" customWidth="1"/>
    <col min="1538" max="1538" width="11.7109375" customWidth="1"/>
    <col min="1539" max="1542" width="9.7109375" customWidth="1"/>
    <col min="1543" max="1543" width="11.7109375" customWidth="1"/>
    <col min="1793" max="1793" width="11.85546875" customWidth="1"/>
    <col min="1794" max="1794" width="11.7109375" customWidth="1"/>
    <col min="1795" max="1798" width="9.7109375" customWidth="1"/>
    <col min="1799" max="1799" width="11.7109375" customWidth="1"/>
    <col min="2049" max="2049" width="11.85546875" customWidth="1"/>
    <col min="2050" max="2050" width="11.7109375" customWidth="1"/>
    <col min="2051" max="2054" width="9.7109375" customWidth="1"/>
    <col min="2055" max="2055" width="11.7109375" customWidth="1"/>
    <col min="2305" max="2305" width="11.85546875" customWidth="1"/>
    <col min="2306" max="2306" width="11.7109375" customWidth="1"/>
    <col min="2307" max="2310" width="9.7109375" customWidth="1"/>
    <col min="2311" max="2311" width="11.7109375" customWidth="1"/>
    <col min="2561" max="2561" width="11.85546875" customWidth="1"/>
    <col min="2562" max="2562" width="11.7109375" customWidth="1"/>
    <col min="2563" max="2566" width="9.7109375" customWidth="1"/>
    <col min="2567" max="2567" width="11.7109375" customWidth="1"/>
    <col min="2817" max="2817" width="11.85546875" customWidth="1"/>
    <col min="2818" max="2818" width="11.7109375" customWidth="1"/>
    <col min="2819" max="2822" width="9.7109375" customWidth="1"/>
    <col min="2823" max="2823" width="11.7109375" customWidth="1"/>
    <col min="3073" max="3073" width="11.85546875" customWidth="1"/>
    <col min="3074" max="3074" width="11.7109375" customWidth="1"/>
    <col min="3075" max="3078" width="9.7109375" customWidth="1"/>
    <col min="3079" max="3079" width="11.7109375" customWidth="1"/>
    <col min="3329" max="3329" width="11.85546875" customWidth="1"/>
    <col min="3330" max="3330" width="11.7109375" customWidth="1"/>
    <col min="3331" max="3334" width="9.7109375" customWidth="1"/>
    <col min="3335" max="3335" width="11.7109375" customWidth="1"/>
    <col min="3585" max="3585" width="11.85546875" customWidth="1"/>
    <col min="3586" max="3586" width="11.7109375" customWidth="1"/>
    <col min="3587" max="3590" width="9.7109375" customWidth="1"/>
    <col min="3591" max="3591" width="11.7109375" customWidth="1"/>
    <col min="3841" max="3841" width="11.85546875" customWidth="1"/>
    <col min="3842" max="3842" width="11.7109375" customWidth="1"/>
    <col min="3843" max="3846" width="9.7109375" customWidth="1"/>
    <col min="3847" max="3847" width="11.7109375" customWidth="1"/>
    <col min="4097" max="4097" width="11.85546875" customWidth="1"/>
    <col min="4098" max="4098" width="11.7109375" customWidth="1"/>
    <col min="4099" max="4102" width="9.7109375" customWidth="1"/>
    <col min="4103" max="4103" width="11.7109375" customWidth="1"/>
    <col min="4353" max="4353" width="11.85546875" customWidth="1"/>
    <col min="4354" max="4354" width="11.7109375" customWidth="1"/>
    <col min="4355" max="4358" width="9.7109375" customWidth="1"/>
    <col min="4359" max="4359" width="11.7109375" customWidth="1"/>
    <col min="4609" max="4609" width="11.85546875" customWidth="1"/>
    <col min="4610" max="4610" width="11.7109375" customWidth="1"/>
    <col min="4611" max="4614" width="9.7109375" customWidth="1"/>
    <col min="4615" max="4615" width="11.7109375" customWidth="1"/>
    <col min="4865" max="4865" width="11.85546875" customWidth="1"/>
    <col min="4866" max="4866" width="11.7109375" customWidth="1"/>
    <col min="4867" max="4870" width="9.7109375" customWidth="1"/>
    <col min="4871" max="4871" width="11.7109375" customWidth="1"/>
    <col min="5121" max="5121" width="11.85546875" customWidth="1"/>
    <col min="5122" max="5122" width="11.7109375" customWidth="1"/>
    <col min="5123" max="5126" width="9.7109375" customWidth="1"/>
    <col min="5127" max="5127" width="11.7109375" customWidth="1"/>
    <col min="5377" max="5377" width="11.85546875" customWidth="1"/>
    <col min="5378" max="5378" width="11.7109375" customWidth="1"/>
    <col min="5379" max="5382" width="9.7109375" customWidth="1"/>
    <col min="5383" max="5383" width="11.7109375" customWidth="1"/>
    <col min="5633" max="5633" width="11.85546875" customWidth="1"/>
    <col min="5634" max="5634" width="11.7109375" customWidth="1"/>
    <col min="5635" max="5638" width="9.7109375" customWidth="1"/>
    <col min="5639" max="5639" width="11.7109375" customWidth="1"/>
    <col min="5889" max="5889" width="11.85546875" customWidth="1"/>
    <col min="5890" max="5890" width="11.7109375" customWidth="1"/>
    <col min="5891" max="5894" width="9.7109375" customWidth="1"/>
    <col min="5895" max="5895" width="11.7109375" customWidth="1"/>
    <col min="6145" max="6145" width="11.85546875" customWidth="1"/>
    <col min="6146" max="6146" width="11.7109375" customWidth="1"/>
    <col min="6147" max="6150" width="9.7109375" customWidth="1"/>
    <col min="6151" max="6151" width="11.7109375" customWidth="1"/>
    <col min="6401" max="6401" width="11.85546875" customWidth="1"/>
    <col min="6402" max="6402" width="11.7109375" customWidth="1"/>
    <col min="6403" max="6406" width="9.7109375" customWidth="1"/>
    <col min="6407" max="6407" width="11.7109375" customWidth="1"/>
    <col min="6657" max="6657" width="11.85546875" customWidth="1"/>
    <col min="6658" max="6658" width="11.7109375" customWidth="1"/>
    <col min="6659" max="6662" width="9.7109375" customWidth="1"/>
    <col min="6663" max="6663" width="11.7109375" customWidth="1"/>
    <col min="6913" max="6913" width="11.85546875" customWidth="1"/>
    <col min="6914" max="6914" width="11.7109375" customWidth="1"/>
    <col min="6915" max="6918" width="9.7109375" customWidth="1"/>
    <col min="6919" max="6919" width="11.7109375" customWidth="1"/>
    <col min="7169" max="7169" width="11.85546875" customWidth="1"/>
    <col min="7170" max="7170" width="11.7109375" customWidth="1"/>
    <col min="7171" max="7174" width="9.7109375" customWidth="1"/>
    <col min="7175" max="7175" width="11.7109375" customWidth="1"/>
    <col min="7425" max="7425" width="11.85546875" customWidth="1"/>
    <col min="7426" max="7426" width="11.7109375" customWidth="1"/>
    <col min="7427" max="7430" width="9.7109375" customWidth="1"/>
    <col min="7431" max="7431" width="11.7109375" customWidth="1"/>
    <col min="7681" max="7681" width="11.85546875" customWidth="1"/>
    <col min="7682" max="7682" width="11.7109375" customWidth="1"/>
    <col min="7683" max="7686" width="9.7109375" customWidth="1"/>
    <col min="7687" max="7687" width="11.7109375" customWidth="1"/>
    <col min="7937" max="7937" width="11.85546875" customWidth="1"/>
    <col min="7938" max="7938" width="11.7109375" customWidth="1"/>
    <col min="7939" max="7942" width="9.7109375" customWidth="1"/>
    <col min="7943" max="7943" width="11.7109375" customWidth="1"/>
    <col min="8193" max="8193" width="11.85546875" customWidth="1"/>
    <col min="8194" max="8194" width="11.7109375" customWidth="1"/>
    <col min="8195" max="8198" width="9.7109375" customWidth="1"/>
    <col min="8199" max="8199" width="11.7109375" customWidth="1"/>
    <col min="8449" max="8449" width="11.85546875" customWidth="1"/>
    <col min="8450" max="8450" width="11.7109375" customWidth="1"/>
    <col min="8451" max="8454" width="9.7109375" customWidth="1"/>
    <col min="8455" max="8455" width="11.7109375" customWidth="1"/>
    <col min="8705" max="8705" width="11.85546875" customWidth="1"/>
    <col min="8706" max="8706" width="11.7109375" customWidth="1"/>
    <col min="8707" max="8710" width="9.7109375" customWidth="1"/>
    <col min="8711" max="8711" width="11.7109375" customWidth="1"/>
    <col min="8961" max="8961" width="11.85546875" customWidth="1"/>
    <col min="8962" max="8962" width="11.7109375" customWidth="1"/>
    <col min="8963" max="8966" width="9.7109375" customWidth="1"/>
    <col min="8967" max="8967" width="11.7109375" customWidth="1"/>
    <col min="9217" max="9217" width="11.85546875" customWidth="1"/>
    <col min="9218" max="9218" width="11.7109375" customWidth="1"/>
    <col min="9219" max="9222" width="9.7109375" customWidth="1"/>
    <col min="9223" max="9223" width="11.7109375" customWidth="1"/>
    <col min="9473" max="9473" width="11.85546875" customWidth="1"/>
    <col min="9474" max="9474" width="11.7109375" customWidth="1"/>
    <col min="9475" max="9478" width="9.7109375" customWidth="1"/>
    <col min="9479" max="9479" width="11.7109375" customWidth="1"/>
    <col min="9729" max="9729" width="11.85546875" customWidth="1"/>
    <col min="9730" max="9730" width="11.7109375" customWidth="1"/>
    <col min="9731" max="9734" width="9.7109375" customWidth="1"/>
    <col min="9735" max="9735" width="11.7109375" customWidth="1"/>
    <col min="9985" max="9985" width="11.85546875" customWidth="1"/>
    <col min="9986" max="9986" width="11.7109375" customWidth="1"/>
    <col min="9987" max="9990" width="9.7109375" customWidth="1"/>
    <col min="9991" max="9991" width="11.7109375" customWidth="1"/>
    <col min="10241" max="10241" width="11.85546875" customWidth="1"/>
    <col min="10242" max="10242" width="11.7109375" customWidth="1"/>
    <col min="10243" max="10246" width="9.7109375" customWidth="1"/>
    <col min="10247" max="10247" width="11.7109375" customWidth="1"/>
    <col min="10497" max="10497" width="11.85546875" customWidth="1"/>
    <col min="10498" max="10498" width="11.7109375" customWidth="1"/>
    <col min="10499" max="10502" width="9.7109375" customWidth="1"/>
    <col min="10503" max="10503" width="11.7109375" customWidth="1"/>
    <col min="10753" max="10753" width="11.85546875" customWidth="1"/>
    <col min="10754" max="10754" width="11.7109375" customWidth="1"/>
    <col min="10755" max="10758" width="9.7109375" customWidth="1"/>
    <col min="10759" max="10759" width="11.7109375" customWidth="1"/>
    <col min="11009" max="11009" width="11.85546875" customWidth="1"/>
    <col min="11010" max="11010" width="11.7109375" customWidth="1"/>
    <col min="11011" max="11014" width="9.7109375" customWidth="1"/>
    <col min="11015" max="11015" width="11.7109375" customWidth="1"/>
    <col min="11265" max="11265" width="11.85546875" customWidth="1"/>
    <col min="11266" max="11266" width="11.7109375" customWidth="1"/>
    <col min="11267" max="11270" width="9.7109375" customWidth="1"/>
    <col min="11271" max="11271" width="11.7109375" customWidth="1"/>
    <col min="11521" max="11521" width="11.85546875" customWidth="1"/>
    <col min="11522" max="11522" width="11.7109375" customWidth="1"/>
    <col min="11523" max="11526" width="9.7109375" customWidth="1"/>
    <col min="11527" max="11527" width="11.7109375" customWidth="1"/>
    <col min="11777" max="11777" width="11.85546875" customWidth="1"/>
    <col min="11778" max="11778" width="11.7109375" customWidth="1"/>
    <col min="11779" max="11782" width="9.7109375" customWidth="1"/>
    <col min="11783" max="11783" width="11.7109375" customWidth="1"/>
    <col min="12033" max="12033" width="11.85546875" customWidth="1"/>
    <col min="12034" max="12034" width="11.7109375" customWidth="1"/>
    <col min="12035" max="12038" width="9.7109375" customWidth="1"/>
    <col min="12039" max="12039" width="11.7109375" customWidth="1"/>
    <col min="12289" max="12289" width="11.85546875" customWidth="1"/>
    <col min="12290" max="12290" width="11.7109375" customWidth="1"/>
    <col min="12291" max="12294" width="9.7109375" customWidth="1"/>
    <col min="12295" max="12295" width="11.7109375" customWidth="1"/>
    <col min="12545" max="12545" width="11.85546875" customWidth="1"/>
    <col min="12546" max="12546" width="11.7109375" customWidth="1"/>
    <col min="12547" max="12550" width="9.7109375" customWidth="1"/>
    <col min="12551" max="12551" width="11.7109375" customWidth="1"/>
    <col min="12801" max="12801" width="11.85546875" customWidth="1"/>
    <col min="12802" max="12802" width="11.7109375" customWidth="1"/>
    <col min="12803" max="12806" width="9.7109375" customWidth="1"/>
    <col min="12807" max="12807" width="11.7109375" customWidth="1"/>
    <col min="13057" max="13057" width="11.85546875" customWidth="1"/>
    <col min="13058" max="13058" width="11.7109375" customWidth="1"/>
    <col min="13059" max="13062" width="9.7109375" customWidth="1"/>
    <col min="13063" max="13063" width="11.7109375" customWidth="1"/>
    <col min="13313" max="13313" width="11.85546875" customWidth="1"/>
    <col min="13314" max="13314" width="11.7109375" customWidth="1"/>
    <col min="13315" max="13318" width="9.7109375" customWidth="1"/>
    <col min="13319" max="13319" width="11.7109375" customWidth="1"/>
    <col min="13569" max="13569" width="11.85546875" customWidth="1"/>
    <col min="13570" max="13570" width="11.7109375" customWidth="1"/>
    <col min="13571" max="13574" width="9.7109375" customWidth="1"/>
    <col min="13575" max="13575" width="11.7109375" customWidth="1"/>
    <col min="13825" max="13825" width="11.85546875" customWidth="1"/>
    <col min="13826" max="13826" width="11.7109375" customWidth="1"/>
    <col min="13827" max="13830" width="9.7109375" customWidth="1"/>
    <col min="13831" max="13831" width="11.7109375" customWidth="1"/>
    <col min="14081" max="14081" width="11.85546875" customWidth="1"/>
    <col min="14082" max="14082" width="11.7109375" customWidth="1"/>
    <col min="14083" max="14086" width="9.7109375" customWidth="1"/>
    <col min="14087" max="14087" width="11.7109375" customWidth="1"/>
    <col min="14337" max="14337" width="11.85546875" customWidth="1"/>
    <col min="14338" max="14338" width="11.7109375" customWidth="1"/>
    <col min="14339" max="14342" width="9.7109375" customWidth="1"/>
    <col min="14343" max="14343" width="11.7109375" customWidth="1"/>
    <col min="14593" max="14593" width="11.85546875" customWidth="1"/>
    <col min="14594" max="14594" width="11.7109375" customWidth="1"/>
    <col min="14595" max="14598" width="9.7109375" customWidth="1"/>
    <col min="14599" max="14599" width="11.7109375" customWidth="1"/>
    <col min="14849" max="14849" width="11.85546875" customWidth="1"/>
    <col min="14850" max="14850" width="11.7109375" customWidth="1"/>
    <col min="14851" max="14854" width="9.7109375" customWidth="1"/>
    <col min="14855" max="14855" width="11.7109375" customWidth="1"/>
    <col min="15105" max="15105" width="11.85546875" customWidth="1"/>
    <col min="15106" max="15106" width="11.7109375" customWidth="1"/>
    <col min="15107" max="15110" width="9.7109375" customWidth="1"/>
    <col min="15111" max="15111" width="11.7109375" customWidth="1"/>
    <col min="15361" max="15361" width="11.85546875" customWidth="1"/>
    <col min="15362" max="15362" width="11.7109375" customWidth="1"/>
    <col min="15363" max="15366" width="9.7109375" customWidth="1"/>
    <col min="15367" max="15367" width="11.7109375" customWidth="1"/>
    <col min="15617" max="15617" width="11.85546875" customWidth="1"/>
    <col min="15618" max="15618" width="11.7109375" customWidth="1"/>
    <col min="15619" max="15622" width="9.7109375" customWidth="1"/>
    <col min="15623" max="15623" width="11.7109375" customWidth="1"/>
    <col min="15873" max="15873" width="11.85546875" customWidth="1"/>
    <col min="15874" max="15874" width="11.7109375" customWidth="1"/>
    <col min="15875" max="15878" width="9.7109375" customWidth="1"/>
    <col min="15879" max="15879" width="11.7109375" customWidth="1"/>
    <col min="16129" max="16129" width="11.85546875" customWidth="1"/>
    <col min="16130" max="16130" width="11.7109375" customWidth="1"/>
    <col min="16131" max="16134" width="9.7109375" customWidth="1"/>
    <col min="16135" max="16135" width="11.7109375" customWidth="1"/>
  </cols>
  <sheetData>
    <row r="1" spans="1:11" x14ac:dyDescent="0.25">
      <c r="A1" s="140" t="s">
        <v>220</v>
      </c>
      <c r="B1" s="141"/>
      <c r="C1" s="141"/>
      <c r="D1" s="141"/>
      <c r="E1" s="141"/>
      <c r="F1" s="141"/>
      <c r="G1" s="142"/>
    </row>
    <row r="2" spans="1:11" x14ac:dyDescent="0.25">
      <c r="A2" s="145" t="s">
        <v>1</v>
      </c>
      <c r="B2" s="147" t="s">
        <v>221</v>
      </c>
      <c r="C2" s="149" t="s">
        <v>222</v>
      </c>
      <c r="D2" s="149"/>
      <c r="E2" s="149"/>
      <c r="F2" s="149"/>
      <c r="G2" s="143" t="s">
        <v>224</v>
      </c>
    </row>
    <row r="3" spans="1:11" x14ac:dyDescent="0.25">
      <c r="A3" s="146"/>
      <c r="B3" s="148"/>
      <c r="C3" s="150" t="s">
        <v>24</v>
      </c>
      <c r="D3" s="150" t="s">
        <v>73</v>
      </c>
      <c r="E3" s="150" t="s">
        <v>74</v>
      </c>
      <c r="F3" s="150" t="s">
        <v>223</v>
      </c>
      <c r="G3" s="144"/>
      <c r="I3" s="151" t="s">
        <v>230</v>
      </c>
      <c r="J3" s="152"/>
      <c r="K3" s="153"/>
    </row>
    <row r="4" spans="1:11" x14ac:dyDescent="0.25">
      <c r="A4" s="27" t="s">
        <v>225</v>
      </c>
      <c r="B4" s="122">
        <v>1000</v>
      </c>
      <c r="C4" s="27"/>
      <c r="D4" s="27"/>
      <c r="E4" s="27"/>
      <c r="F4" s="27"/>
      <c r="G4" s="27"/>
      <c r="I4" s="118" t="s">
        <v>231</v>
      </c>
      <c r="J4" s="117" t="s">
        <v>24</v>
      </c>
      <c r="K4" s="115" t="s">
        <v>74</v>
      </c>
    </row>
    <row r="5" spans="1:11" x14ac:dyDescent="0.25">
      <c r="A5" s="27" t="s">
        <v>226</v>
      </c>
      <c r="B5" s="122">
        <v>1500</v>
      </c>
      <c r="C5" s="27"/>
      <c r="D5" s="27"/>
      <c r="E5" s="27"/>
      <c r="F5" s="27"/>
      <c r="G5" s="27"/>
      <c r="I5" s="122">
        <v>0</v>
      </c>
      <c r="J5" s="122">
        <v>0</v>
      </c>
      <c r="K5" s="122">
        <v>0</v>
      </c>
    </row>
    <row r="6" spans="1:11" x14ac:dyDescent="0.25">
      <c r="A6" s="27" t="s">
        <v>227</v>
      </c>
      <c r="B6" s="122">
        <v>2000</v>
      </c>
      <c r="C6" s="27"/>
      <c r="D6" s="27"/>
      <c r="E6" s="27"/>
      <c r="F6" s="27"/>
      <c r="G6" s="27"/>
      <c r="I6" s="122">
        <v>1257</v>
      </c>
      <c r="J6" s="122">
        <v>15</v>
      </c>
      <c r="K6" s="122">
        <v>188</v>
      </c>
    </row>
    <row r="7" spans="1:11" x14ac:dyDescent="0.25">
      <c r="A7" s="27" t="s">
        <v>228</v>
      </c>
      <c r="B7" s="122">
        <v>2500</v>
      </c>
      <c r="C7" s="27"/>
      <c r="D7" s="27"/>
      <c r="E7" s="27"/>
      <c r="F7" s="27"/>
      <c r="G7" s="27"/>
      <c r="I7" s="122">
        <v>2512</v>
      </c>
      <c r="J7" s="122">
        <v>27</v>
      </c>
      <c r="K7" s="122">
        <v>502</v>
      </c>
    </row>
    <row r="8" spans="1:11" x14ac:dyDescent="0.25">
      <c r="A8" s="27" t="s">
        <v>229</v>
      </c>
      <c r="B8" s="122">
        <v>3000</v>
      </c>
      <c r="C8" s="27"/>
      <c r="D8" s="27"/>
      <c r="E8" s="27"/>
      <c r="F8" s="27"/>
      <c r="G8" s="27"/>
    </row>
    <row r="9" spans="1:11" ht="20.100000000000001" customHeight="1" x14ac:dyDescent="0.25"/>
    <row r="20" spans="1:3" x14ac:dyDescent="0.25">
      <c r="A20" s="35" t="s">
        <v>24</v>
      </c>
      <c r="B20" s="38" t="s">
        <v>77</v>
      </c>
      <c r="C20" s="36"/>
    </row>
    <row r="21" spans="1:3" x14ac:dyDescent="0.25">
      <c r="A21" s="35" t="s">
        <v>73</v>
      </c>
      <c r="B21" s="40" t="s">
        <v>78</v>
      </c>
      <c r="C21" s="39"/>
    </row>
    <row r="22" spans="1:3" x14ac:dyDescent="0.25">
      <c r="A22" s="35" t="s">
        <v>74</v>
      </c>
      <c r="B22" s="38" t="s">
        <v>77</v>
      </c>
      <c r="C22" s="36"/>
    </row>
    <row r="23" spans="1:3" x14ac:dyDescent="0.25">
      <c r="A23" s="35" t="s">
        <v>75</v>
      </c>
      <c r="B23" s="40" t="s">
        <v>79</v>
      </c>
      <c r="C23" s="37"/>
    </row>
    <row r="24" spans="1:3" x14ac:dyDescent="0.25">
      <c r="A24" s="35" t="s">
        <v>76</v>
      </c>
      <c r="B24" s="40" t="s">
        <v>80</v>
      </c>
      <c r="C24" s="37"/>
    </row>
  </sheetData>
  <mergeCells count="6">
    <mergeCell ref="I3:K3"/>
    <mergeCell ref="A1:G1"/>
    <mergeCell ref="A2:A3"/>
    <mergeCell ref="B2:B3"/>
    <mergeCell ref="G2:G3"/>
    <mergeCell ref="C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K33"/>
  <sheetViews>
    <sheetView showGridLines="0" zoomScaleNormal="100" workbookViewId="0">
      <selection activeCell="E4" sqref="E4"/>
    </sheetView>
  </sheetViews>
  <sheetFormatPr defaultRowHeight="15" x14ac:dyDescent="0.25"/>
  <cols>
    <col min="1" max="1" width="1.5703125" customWidth="1"/>
    <col min="2" max="5" width="12.7109375" customWidth="1"/>
    <col min="6" max="6" width="31.28515625" customWidth="1"/>
    <col min="7" max="7" width="30.7109375" customWidth="1"/>
    <col min="8" max="8" width="26.42578125" customWidth="1"/>
    <col min="9" max="9" width="25.28515625" customWidth="1"/>
    <col min="10" max="10" width="14.28515625" bestFit="1" customWidth="1"/>
    <col min="11" max="11" width="20.42578125" customWidth="1"/>
    <col min="255" max="255" width="13.140625" bestFit="1" customWidth="1"/>
    <col min="256" max="256" width="12.42578125" bestFit="1" customWidth="1"/>
    <col min="257" max="257" width="19" bestFit="1" customWidth="1"/>
    <col min="258" max="258" width="12.7109375" bestFit="1" customWidth="1"/>
    <col min="259" max="259" width="7" bestFit="1" customWidth="1"/>
    <col min="260" max="267" width="22.7109375" customWidth="1"/>
    <col min="511" max="511" width="13.140625" bestFit="1" customWidth="1"/>
    <col min="512" max="512" width="12.42578125" bestFit="1" customWidth="1"/>
    <col min="513" max="513" width="19" bestFit="1" customWidth="1"/>
    <col min="514" max="514" width="12.7109375" bestFit="1" customWidth="1"/>
    <col min="515" max="515" width="7" bestFit="1" customWidth="1"/>
    <col min="516" max="523" width="22.7109375" customWidth="1"/>
    <col min="767" max="767" width="13.140625" bestFit="1" customWidth="1"/>
    <col min="768" max="768" width="12.42578125" bestFit="1" customWidth="1"/>
    <col min="769" max="769" width="19" bestFit="1" customWidth="1"/>
    <col min="770" max="770" width="12.7109375" bestFit="1" customWidth="1"/>
    <col min="771" max="771" width="7" bestFit="1" customWidth="1"/>
    <col min="772" max="779" width="22.7109375" customWidth="1"/>
    <col min="1023" max="1023" width="13.140625" bestFit="1" customWidth="1"/>
    <col min="1024" max="1024" width="12.42578125" bestFit="1" customWidth="1"/>
    <col min="1025" max="1025" width="19" bestFit="1" customWidth="1"/>
    <col min="1026" max="1026" width="12.7109375" bestFit="1" customWidth="1"/>
    <col min="1027" max="1027" width="7" bestFit="1" customWidth="1"/>
    <col min="1028" max="1035" width="22.7109375" customWidth="1"/>
    <col min="1279" max="1279" width="13.140625" bestFit="1" customWidth="1"/>
    <col min="1280" max="1280" width="12.42578125" bestFit="1" customWidth="1"/>
    <col min="1281" max="1281" width="19" bestFit="1" customWidth="1"/>
    <col min="1282" max="1282" width="12.7109375" bestFit="1" customWidth="1"/>
    <col min="1283" max="1283" width="7" bestFit="1" customWidth="1"/>
    <col min="1284" max="1291" width="22.7109375" customWidth="1"/>
    <col min="1535" max="1535" width="13.140625" bestFit="1" customWidth="1"/>
    <col min="1536" max="1536" width="12.42578125" bestFit="1" customWidth="1"/>
    <col min="1537" max="1537" width="19" bestFit="1" customWidth="1"/>
    <col min="1538" max="1538" width="12.7109375" bestFit="1" customWidth="1"/>
    <col min="1539" max="1539" width="7" bestFit="1" customWidth="1"/>
    <col min="1540" max="1547" width="22.7109375" customWidth="1"/>
    <col min="1791" max="1791" width="13.140625" bestFit="1" customWidth="1"/>
    <col min="1792" max="1792" width="12.42578125" bestFit="1" customWidth="1"/>
    <col min="1793" max="1793" width="19" bestFit="1" customWidth="1"/>
    <col min="1794" max="1794" width="12.7109375" bestFit="1" customWidth="1"/>
    <col min="1795" max="1795" width="7" bestFit="1" customWidth="1"/>
    <col min="1796" max="1803" width="22.7109375" customWidth="1"/>
    <col min="2047" max="2047" width="13.140625" bestFit="1" customWidth="1"/>
    <col min="2048" max="2048" width="12.42578125" bestFit="1" customWidth="1"/>
    <col min="2049" max="2049" width="19" bestFit="1" customWidth="1"/>
    <col min="2050" max="2050" width="12.7109375" bestFit="1" customWidth="1"/>
    <col min="2051" max="2051" width="7" bestFit="1" customWidth="1"/>
    <col min="2052" max="2059" width="22.7109375" customWidth="1"/>
    <col min="2303" max="2303" width="13.140625" bestFit="1" customWidth="1"/>
    <col min="2304" max="2304" width="12.42578125" bestFit="1" customWidth="1"/>
    <col min="2305" max="2305" width="19" bestFit="1" customWidth="1"/>
    <col min="2306" max="2306" width="12.7109375" bestFit="1" customWidth="1"/>
    <col min="2307" max="2307" width="7" bestFit="1" customWidth="1"/>
    <col min="2308" max="2315" width="22.7109375" customWidth="1"/>
    <col min="2559" max="2559" width="13.140625" bestFit="1" customWidth="1"/>
    <col min="2560" max="2560" width="12.42578125" bestFit="1" customWidth="1"/>
    <col min="2561" max="2561" width="19" bestFit="1" customWidth="1"/>
    <col min="2562" max="2562" width="12.7109375" bestFit="1" customWidth="1"/>
    <col min="2563" max="2563" width="7" bestFit="1" customWidth="1"/>
    <col min="2564" max="2571" width="22.7109375" customWidth="1"/>
    <col min="2815" max="2815" width="13.140625" bestFit="1" customWidth="1"/>
    <col min="2816" max="2816" width="12.42578125" bestFit="1" customWidth="1"/>
    <col min="2817" max="2817" width="19" bestFit="1" customWidth="1"/>
    <col min="2818" max="2818" width="12.7109375" bestFit="1" customWidth="1"/>
    <col min="2819" max="2819" width="7" bestFit="1" customWidth="1"/>
    <col min="2820" max="2827" width="22.7109375" customWidth="1"/>
    <col min="3071" max="3071" width="13.140625" bestFit="1" customWidth="1"/>
    <col min="3072" max="3072" width="12.42578125" bestFit="1" customWidth="1"/>
    <col min="3073" max="3073" width="19" bestFit="1" customWidth="1"/>
    <col min="3074" max="3074" width="12.7109375" bestFit="1" customWidth="1"/>
    <col min="3075" max="3075" width="7" bestFit="1" customWidth="1"/>
    <col min="3076" max="3083" width="22.7109375" customWidth="1"/>
    <col min="3327" max="3327" width="13.140625" bestFit="1" customWidth="1"/>
    <col min="3328" max="3328" width="12.42578125" bestFit="1" customWidth="1"/>
    <col min="3329" max="3329" width="19" bestFit="1" customWidth="1"/>
    <col min="3330" max="3330" width="12.7109375" bestFit="1" customWidth="1"/>
    <col min="3331" max="3331" width="7" bestFit="1" customWidth="1"/>
    <col min="3332" max="3339" width="22.7109375" customWidth="1"/>
    <col min="3583" max="3583" width="13.140625" bestFit="1" customWidth="1"/>
    <col min="3584" max="3584" width="12.42578125" bestFit="1" customWidth="1"/>
    <col min="3585" max="3585" width="19" bestFit="1" customWidth="1"/>
    <col min="3586" max="3586" width="12.7109375" bestFit="1" customWidth="1"/>
    <col min="3587" max="3587" width="7" bestFit="1" customWidth="1"/>
    <col min="3588" max="3595" width="22.7109375" customWidth="1"/>
    <col min="3839" max="3839" width="13.140625" bestFit="1" customWidth="1"/>
    <col min="3840" max="3840" width="12.42578125" bestFit="1" customWidth="1"/>
    <col min="3841" max="3841" width="19" bestFit="1" customWidth="1"/>
    <col min="3842" max="3842" width="12.7109375" bestFit="1" customWidth="1"/>
    <col min="3843" max="3843" width="7" bestFit="1" customWidth="1"/>
    <col min="3844" max="3851" width="22.7109375" customWidth="1"/>
    <col min="4095" max="4095" width="13.140625" bestFit="1" customWidth="1"/>
    <col min="4096" max="4096" width="12.42578125" bestFit="1" customWidth="1"/>
    <col min="4097" max="4097" width="19" bestFit="1" customWidth="1"/>
    <col min="4098" max="4098" width="12.7109375" bestFit="1" customWidth="1"/>
    <col min="4099" max="4099" width="7" bestFit="1" customWidth="1"/>
    <col min="4100" max="4107" width="22.7109375" customWidth="1"/>
    <col min="4351" max="4351" width="13.140625" bestFit="1" customWidth="1"/>
    <col min="4352" max="4352" width="12.42578125" bestFit="1" customWidth="1"/>
    <col min="4353" max="4353" width="19" bestFit="1" customWidth="1"/>
    <col min="4354" max="4354" width="12.7109375" bestFit="1" customWidth="1"/>
    <col min="4355" max="4355" width="7" bestFit="1" customWidth="1"/>
    <col min="4356" max="4363" width="22.7109375" customWidth="1"/>
    <col min="4607" max="4607" width="13.140625" bestFit="1" customWidth="1"/>
    <col min="4608" max="4608" width="12.42578125" bestFit="1" customWidth="1"/>
    <col min="4609" max="4609" width="19" bestFit="1" customWidth="1"/>
    <col min="4610" max="4610" width="12.7109375" bestFit="1" customWidth="1"/>
    <col min="4611" max="4611" width="7" bestFit="1" customWidth="1"/>
    <col min="4612" max="4619" width="22.7109375" customWidth="1"/>
    <col min="4863" max="4863" width="13.140625" bestFit="1" customWidth="1"/>
    <col min="4864" max="4864" width="12.42578125" bestFit="1" customWidth="1"/>
    <col min="4865" max="4865" width="19" bestFit="1" customWidth="1"/>
    <col min="4866" max="4866" width="12.7109375" bestFit="1" customWidth="1"/>
    <col min="4867" max="4867" width="7" bestFit="1" customWidth="1"/>
    <col min="4868" max="4875" width="22.7109375" customWidth="1"/>
    <col min="5119" max="5119" width="13.140625" bestFit="1" customWidth="1"/>
    <col min="5120" max="5120" width="12.42578125" bestFit="1" customWidth="1"/>
    <col min="5121" max="5121" width="19" bestFit="1" customWidth="1"/>
    <col min="5122" max="5122" width="12.7109375" bestFit="1" customWidth="1"/>
    <col min="5123" max="5123" width="7" bestFit="1" customWidth="1"/>
    <col min="5124" max="5131" width="22.7109375" customWidth="1"/>
    <col min="5375" max="5375" width="13.140625" bestFit="1" customWidth="1"/>
    <col min="5376" max="5376" width="12.42578125" bestFit="1" customWidth="1"/>
    <col min="5377" max="5377" width="19" bestFit="1" customWidth="1"/>
    <col min="5378" max="5378" width="12.7109375" bestFit="1" customWidth="1"/>
    <col min="5379" max="5379" width="7" bestFit="1" customWidth="1"/>
    <col min="5380" max="5387" width="22.7109375" customWidth="1"/>
    <col min="5631" max="5631" width="13.140625" bestFit="1" customWidth="1"/>
    <col min="5632" max="5632" width="12.42578125" bestFit="1" customWidth="1"/>
    <col min="5633" max="5633" width="19" bestFit="1" customWidth="1"/>
    <col min="5634" max="5634" width="12.7109375" bestFit="1" customWidth="1"/>
    <col min="5635" max="5635" width="7" bestFit="1" customWidth="1"/>
    <col min="5636" max="5643" width="22.7109375" customWidth="1"/>
    <col min="5887" max="5887" width="13.140625" bestFit="1" customWidth="1"/>
    <col min="5888" max="5888" width="12.42578125" bestFit="1" customWidth="1"/>
    <col min="5889" max="5889" width="19" bestFit="1" customWidth="1"/>
    <col min="5890" max="5890" width="12.7109375" bestFit="1" customWidth="1"/>
    <col min="5891" max="5891" width="7" bestFit="1" customWidth="1"/>
    <col min="5892" max="5899" width="22.7109375" customWidth="1"/>
    <col min="6143" max="6143" width="13.140625" bestFit="1" customWidth="1"/>
    <col min="6144" max="6144" width="12.42578125" bestFit="1" customWidth="1"/>
    <col min="6145" max="6145" width="19" bestFit="1" customWidth="1"/>
    <col min="6146" max="6146" width="12.7109375" bestFit="1" customWidth="1"/>
    <col min="6147" max="6147" width="7" bestFit="1" customWidth="1"/>
    <col min="6148" max="6155" width="22.7109375" customWidth="1"/>
    <col min="6399" max="6399" width="13.140625" bestFit="1" customWidth="1"/>
    <col min="6400" max="6400" width="12.42578125" bestFit="1" customWidth="1"/>
    <col min="6401" max="6401" width="19" bestFit="1" customWidth="1"/>
    <col min="6402" max="6402" width="12.7109375" bestFit="1" customWidth="1"/>
    <col min="6403" max="6403" width="7" bestFit="1" customWidth="1"/>
    <col min="6404" max="6411" width="22.7109375" customWidth="1"/>
    <col min="6655" max="6655" width="13.140625" bestFit="1" customWidth="1"/>
    <col min="6656" max="6656" width="12.42578125" bestFit="1" customWidth="1"/>
    <col min="6657" max="6657" width="19" bestFit="1" customWidth="1"/>
    <col min="6658" max="6658" width="12.7109375" bestFit="1" customWidth="1"/>
    <col min="6659" max="6659" width="7" bestFit="1" customWidth="1"/>
    <col min="6660" max="6667" width="22.7109375" customWidth="1"/>
    <col min="6911" max="6911" width="13.140625" bestFit="1" customWidth="1"/>
    <col min="6912" max="6912" width="12.42578125" bestFit="1" customWidth="1"/>
    <col min="6913" max="6913" width="19" bestFit="1" customWidth="1"/>
    <col min="6914" max="6914" width="12.7109375" bestFit="1" customWidth="1"/>
    <col min="6915" max="6915" width="7" bestFit="1" customWidth="1"/>
    <col min="6916" max="6923" width="22.7109375" customWidth="1"/>
    <col min="7167" max="7167" width="13.140625" bestFit="1" customWidth="1"/>
    <col min="7168" max="7168" width="12.42578125" bestFit="1" customWidth="1"/>
    <col min="7169" max="7169" width="19" bestFit="1" customWidth="1"/>
    <col min="7170" max="7170" width="12.7109375" bestFit="1" customWidth="1"/>
    <col min="7171" max="7171" width="7" bestFit="1" customWidth="1"/>
    <col min="7172" max="7179" width="22.7109375" customWidth="1"/>
    <col min="7423" max="7423" width="13.140625" bestFit="1" customWidth="1"/>
    <col min="7424" max="7424" width="12.42578125" bestFit="1" customWidth="1"/>
    <col min="7425" max="7425" width="19" bestFit="1" customWidth="1"/>
    <col min="7426" max="7426" width="12.7109375" bestFit="1" customWidth="1"/>
    <col min="7427" max="7427" width="7" bestFit="1" customWidth="1"/>
    <col min="7428" max="7435" width="22.7109375" customWidth="1"/>
    <col min="7679" max="7679" width="13.140625" bestFit="1" customWidth="1"/>
    <col min="7680" max="7680" width="12.42578125" bestFit="1" customWidth="1"/>
    <col min="7681" max="7681" width="19" bestFit="1" customWidth="1"/>
    <col min="7682" max="7682" width="12.7109375" bestFit="1" customWidth="1"/>
    <col min="7683" max="7683" width="7" bestFit="1" customWidth="1"/>
    <col min="7684" max="7691" width="22.7109375" customWidth="1"/>
    <col min="7935" max="7935" width="13.140625" bestFit="1" customWidth="1"/>
    <col min="7936" max="7936" width="12.42578125" bestFit="1" customWidth="1"/>
    <col min="7937" max="7937" width="19" bestFit="1" customWidth="1"/>
    <col min="7938" max="7938" width="12.7109375" bestFit="1" customWidth="1"/>
    <col min="7939" max="7939" width="7" bestFit="1" customWidth="1"/>
    <col min="7940" max="7947" width="22.7109375" customWidth="1"/>
    <col min="8191" max="8191" width="13.140625" bestFit="1" customWidth="1"/>
    <col min="8192" max="8192" width="12.42578125" bestFit="1" customWidth="1"/>
    <col min="8193" max="8193" width="19" bestFit="1" customWidth="1"/>
    <col min="8194" max="8194" width="12.7109375" bestFit="1" customWidth="1"/>
    <col min="8195" max="8195" width="7" bestFit="1" customWidth="1"/>
    <col min="8196" max="8203" width="22.7109375" customWidth="1"/>
    <col min="8447" max="8447" width="13.140625" bestFit="1" customWidth="1"/>
    <col min="8448" max="8448" width="12.42578125" bestFit="1" customWidth="1"/>
    <col min="8449" max="8449" width="19" bestFit="1" customWidth="1"/>
    <col min="8450" max="8450" width="12.7109375" bestFit="1" customWidth="1"/>
    <col min="8451" max="8451" width="7" bestFit="1" customWidth="1"/>
    <col min="8452" max="8459" width="22.7109375" customWidth="1"/>
    <col min="8703" max="8703" width="13.140625" bestFit="1" customWidth="1"/>
    <col min="8704" max="8704" width="12.42578125" bestFit="1" customWidth="1"/>
    <col min="8705" max="8705" width="19" bestFit="1" customWidth="1"/>
    <col min="8706" max="8706" width="12.7109375" bestFit="1" customWidth="1"/>
    <col min="8707" max="8707" width="7" bestFit="1" customWidth="1"/>
    <col min="8708" max="8715" width="22.7109375" customWidth="1"/>
    <col min="8959" max="8959" width="13.140625" bestFit="1" customWidth="1"/>
    <col min="8960" max="8960" width="12.42578125" bestFit="1" customWidth="1"/>
    <col min="8961" max="8961" width="19" bestFit="1" customWidth="1"/>
    <col min="8962" max="8962" width="12.7109375" bestFit="1" customWidth="1"/>
    <col min="8963" max="8963" width="7" bestFit="1" customWidth="1"/>
    <col min="8964" max="8971" width="22.7109375" customWidth="1"/>
    <col min="9215" max="9215" width="13.140625" bestFit="1" customWidth="1"/>
    <col min="9216" max="9216" width="12.42578125" bestFit="1" customWidth="1"/>
    <col min="9217" max="9217" width="19" bestFit="1" customWidth="1"/>
    <col min="9218" max="9218" width="12.7109375" bestFit="1" customWidth="1"/>
    <col min="9219" max="9219" width="7" bestFit="1" customWidth="1"/>
    <col min="9220" max="9227" width="22.7109375" customWidth="1"/>
    <col min="9471" max="9471" width="13.140625" bestFit="1" customWidth="1"/>
    <col min="9472" max="9472" width="12.42578125" bestFit="1" customWidth="1"/>
    <col min="9473" max="9473" width="19" bestFit="1" customWidth="1"/>
    <col min="9474" max="9474" width="12.7109375" bestFit="1" customWidth="1"/>
    <col min="9475" max="9475" width="7" bestFit="1" customWidth="1"/>
    <col min="9476" max="9483" width="22.7109375" customWidth="1"/>
    <col min="9727" max="9727" width="13.140625" bestFit="1" customWidth="1"/>
    <col min="9728" max="9728" width="12.42578125" bestFit="1" customWidth="1"/>
    <col min="9729" max="9729" width="19" bestFit="1" customWidth="1"/>
    <col min="9730" max="9730" width="12.7109375" bestFit="1" customWidth="1"/>
    <col min="9731" max="9731" width="7" bestFit="1" customWidth="1"/>
    <col min="9732" max="9739" width="22.7109375" customWidth="1"/>
    <col min="9983" max="9983" width="13.140625" bestFit="1" customWidth="1"/>
    <col min="9984" max="9984" width="12.42578125" bestFit="1" customWidth="1"/>
    <col min="9985" max="9985" width="19" bestFit="1" customWidth="1"/>
    <col min="9986" max="9986" width="12.7109375" bestFit="1" customWidth="1"/>
    <col min="9987" max="9987" width="7" bestFit="1" customWidth="1"/>
    <col min="9988" max="9995" width="22.7109375" customWidth="1"/>
    <col min="10239" max="10239" width="13.140625" bestFit="1" customWidth="1"/>
    <col min="10240" max="10240" width="12.42578125" bestFit="1" customWidth="1"/>
    <col min="10241" max="10241" width="19" bestFit="1" customWidth="1"/>
    <col min="10242" max="10242" width="12.7109375" bestFit="1" customWidth="1"/>
    <col min="10243" max="10243" width="7" bestFit="1" customWidth="1"/>
    <col min="10244" max="10251" width="22.7109375" customWidth="1"/>
    <col min="10495" max="10495" width="13.140625" bestFit="1" customWidth="1"/>
    <col min="10496" max="10496" width="12.42578125" bestFit="1" customWidth="1"/>
    <col min="10497" max="10497" width="19" bestFit="1" customWidth="1"/>
    <col min="10498" max="10498" width="12.7109375" bestFit="1" customWidth="1"/>
    <col min="10499" max="10499" width="7" bestFit="1" customWidth="1"/>
    <col min="10500" max="10507" width="22.7109375" customWidth="1"/>
    <col min="10751" max="10751" width="13.140625" bestFit="1" customWidth="1"/>
    <col min="10752" max="10752" width="12.42578125" bestFit="1" customWidth="1"/>
    <col min="10753" max="10753" width="19" bestFit="1" customWidth="1"/>
    <col min="10754" max="10754" width="12.7109375" bestFit="1" customWidth="1"/>
    <col min="10755" max="10755" width="7" bestFit="1" customWidth="1"/>
    <col min="10756" max="10763" width="22.7109375" customWidth="1"/>
    <col min="11007" max="11007" width="13.140625" bestFit="1" customWidth="1"/>
    <col min="11008" max="11008" width="12.42578125" bestFit="1" customWidth="1"/>
    <col min="11009" max="11009" width="19" bestFit="1" customWidth="1"/>
    <col min="11010" max="11010" width="12.7109375" bestFit="1" customWidth="1"/>
    <col min="11011" max="11011" width="7" bestFit="1" customWidth="1"/>
    <col min="11012" max="11019" width="22.7109375" customWidth="1"/>
    <col min="11263" max="11263" width="13.140625" bestFit="1" customWidth="1"/>
    <col min="11264" max="11264" width="12.42578125" bestFit="1" customWidth="1"/>
    <col min="11265" max="11265" width="19" bestFit="1" customWidth="1"/>
    <col min="11266" max="11266" width="12.7109375" bestFit="1" customWidth="1"/>
    <col min="11267" max="11267" width="7" bestFit="1" customWidth="1"/>
    <col min="11268" max="11275" width="22.7109375" customWidth="1"/>
    <col min="11519" max="11519" width="13.140625" bestFit="1" customWidth="1"/>
    <col min="11520" max="11520" width="12.42578125" bestFit="1" customWidth="1"/>
    <col min="11521" max="11521" width="19" bestFit="1" customWidth="1"/>
    <col min="11522" max="11522" width="12.7109375" bestFit="1" customWidth="1"/>
    <col min="11523" max="11523" width="7" bestFit="1" customWidth="1"/>
    <col min="11524" max="11531" width="22.7109375" customWidth="1"/>
    <col min="11775" max="11775" width="13.140625" bestFit="1" customWidth="1"/>
    <col min="11776" max="11776" width="12.42578125" bestFit="1" customWidth="1"/>
    <col min="11777" max="11777" width="19" bestFit="1" customWidth="1"/>
    <col min="11778" max="11778" width="12.7109375" bestFit="1" customWidth="1"/>
    <col min="11779" max="11779" width="7" bestFit="1" customWidth="1"/>
    <col min="11780" max="11787" width="22.7109375" customWidth="1"/>
    <col min="12031" max="12031" width="13.140625" bestFit="1" customWidth="1"/>
    <col min="12032" max="12032" width="12.42578125" bestFit="1" customWidth="1"/>
    <col min="12033" max="12033" width="19" bestFit="1" customWidth="1"/>
    <col min="12034" max="12034" width="12.7109375" bestFit="1" customWidth="1"/>
    <col min="12035" max="12035" width="7" bestFit="1" customWidth="1"/>
    <col min="12036" max="12043" width="22.7109375" customWidth="1"/>
    <col min="12287" max="12287" width="13.140625" bestFit="1" customWidth="1"/>
    <col min="12288" max="12288" width="12.42578125" bestFit="1" customWidth="1"/>
    <col min="12289" max="12289" width="19" bestFit="1" customWidth="1"/>
    <col min="12290" max="12290" width="12.7109375" bestFit="1" customWidth="1"/>
    <col min="12291" max="12291" width="7" bestFit="1" customWidth="1"/>
    <col min="12292" max="12299" width="22.7109375" customWidth="1"/>
    <col min="12543" max="12543" width="13.140625" bestFit="1" customWidth="1"/>
    <col min="12544" max="12544" width="12.42578125" bestFit="1" customWidth="1"/>
    <col min="12545" max="12545" width="19" bestFit="1" customWidth="1"/>
    <col min="12546" max="12546" width="12.7109375" bestFit="1" customWidth="1"/>
    <col min="12547" max="12547" width="7" bestFit="1" customWidth="1"/>
    <col min="12548" max="12555" width="22.7109375" customWidth="1"/>
    <col min="12799" max="12799" width="13.140625" bestFit="1" customWidth="1"/>
    <col min="12800" max="12800" width="12.42578125" bestFit="1" customWidth="1"/>
    <col min="12801" max="12801" width="19" bestFit="1" customWidth="1"/>
    <col min="12802" max="12802" width="12.7109375" bestFit="1" customWidth="1"/>
    <col min="12803" max="12803" width="7" bestFit="1" customWidth="1"/>
    <col min="12804" max="12811" width="22.7109375" customWidth="1"/>
    <col min="13055" max="13055" width="13.140625" bestFit="1" customWidth="1"/>
    <col min="13056" max="13056" width="12.42578125" bestFit="1" customWidth="1"/>
    <col min="13057" max="13057" width="19" bestFit="1" customWidth="1"/>
    <col min="13058" max="13058" width="12.7109375" bestFit="1" customWidth="1"/>
    <col min="13059" max="13059" width="7" bestFit="1" customWidth="1"/>
    <col min="13060" max="13067" width="22.7109375" customWidth="1"/>
    <col min="13311" max="13311" width="13.140625" bestFit="1" customWidth="1"/>
    <col min="13312" max="13312" width="12.42578125" bestFit="1" customWidth="1"/>
    <col min="13313" max="13313" width="19" bestFit="1" customWidth="1"/>
    <col min="13314" max="13314" width="12.7109375" bestFit="1" customWidth="1"/>
    <col min="13315" max="13315" width="7" bestFit="1" customWidth="1"/>
    <col min="13316" max="13323" width="22.7109375" customWidth="1"/>
    <col min="13567" max="13567" width="13.140625" bestFit="1" customWidth="1"/>
    <col min="13568" max="13568" width="12.42578125" bestFit="1" customWidth="1"/>
    <col min="13569" max="13569" width="19" bestFit="1" customWidth="1"/>
    <col min="13570" max="13570" width="12.7109375" bestFit="1" customWidth="1"/>
    <col min="13571" max="13571" width="7" bestFit="1" customWidth="1"/>
    <col min="13572" max="13579" width="22.7109375" customWidth="1"/>
    <col min="13823" max="13823" width="13.140625" bestFit="1" customWidth="1"/>
    <col min="13824" max="13824" width="12.42578125" bestFit="1" customWidth="1"/>
    <col min="13825" max="13825" width="19" bestFit="1" customWidth="1"/>
    <col min="13826" max="13826" width="12.7109375" bestFit="1" customWidth="1"/>
    <col min="13827" max="13827" width="7" bestFit="1" customWidth="1"/>
    <col min="13828" max="13835" width="22.7109375" customWidth="1"/>
    <col min="14079" max="14079" width="13.140625" bestFit="1" customWidth="1"/>
    <col min="14080" max="14080" width="12.42578125" bestFit="1" customWidth="1"/>
    <col min="14081" max="14081" width="19" bestFit="1" customWidth="1"/>
    <col min="14082" max="14082" width="12.7109375" bestFit="1" customWidth="1"/>
    <col min="14083" max="14083" width="7" bestFit="1" customWidth="1"/>
    <col min="14084" max="14091" width="22.7109375" customWidth="1"/>
    <col min="14335" max="14335" width="13.140625" bestFit="1" customWidth="1"/>
    <col min="14336" max="14336" width="12.42578125" bestFit="1" customWidth="1"/>
    <col min="14337" max="14337" width="19" bestFit="1" customWidth="1"/>
    <col min="14338" max="14338" width="12.7109375" bestFit="1" customWidth="1"/>
    <col min="14339" max="14339" width="7" bestFit="1" customWidth="1"/>
    <col min="14340" max="14347" width="22.7109375" customWidth="1"/>
    <col min="14591" max="14591" width="13.140625" bestFit="1" customWidth="1"/>
    <col min="14592" max="14592" width="12.42578125" bestFit="1" customWidth="1"/>
    <col min="14593" max="14593" width="19" bestFit="1" customWidth="1"/>
    <col min="14594" max="14594" width="12.7109375" bestFit="1" customWidth="1"/>
    <col min="14595" max="14595" width="7" bestFit="1" customWidth="1"/>
    <col min="14596" max="14603" width="22.7109375" customWidth="1"/>
    <col min="14847" max="14847" width="13.140625" bestFit="1" customWidth="1"/>
    <col min="14848" max="14848" width="12.42578125" bestFit="1" customWidth="1"/>
    <col min="14849" max="14849" width="19" bestFit="1" customWidth="1"/>
    <col min="14850" max="14850" width="12.7109375" bestFit="1" customWidth="1"/>
    <col min="14851" max="14851" width="7" bestFit="1" customWidth="1"/>
    <col min="14852" max="14859" width="22.7109375" customWidth="1"/>
    <col min="15103" max="15103" width="13.140625" bestFit="1" customWidth="1"/>
    <col min="15104" max="15104" width="12.42578125" bestFit="1" customWidth="1"/>
    <col min="15105" max="15105" width="19" bestFit="1" customWidth="1"/>
    <col min="15106" max="15106" width="12.7109375" bestFit="1" customWidth="1"/>
    <col min="15107" max="15107" width="7" bestFit="1" customWidth="1"/>
    <col min="15108" max="15115" width="22.7109375" customWidth="1"/>
    <col min="15359" max="15359" width="13.140625" bestFit="1" customWidth="1"/>
    <col min="15360" max="15360" width="12.42578125" bestFit="1" customWidth="1"/>
    <col min="15361" max="15361" width="19" bestFit="1" customWidth="1"/>
    <col min="15362" max="15362" width="12.7109375" bestFit="1" customWidth="1"/>
    <col min="15363" max="15363" width="7" bestFit="1" customWidth="1"/>
    <col min="15364" max="15371" width="22.7109375" customWidth="1"/>
    <col min="15615" max="15615" width="13.140625" bestFit="1" customWidth="1"/>
    <col min="15616" max="15616" width="12.42578125" bestFit="1" customWidth="1"/>
    <col min="15617" max="15617" width="19" bestFit="1" customWidth="1"/>
    <col min="15618" max="15618" width="12.7109375" bestFit="1" customWidth="1"/>
    <col min="15619" max="15619" width="7" bestFit="1" customWidth="1"/>
    <col min="15620" max="15627" width="22.7109375" customWidth="1"/>
    <col min="15871" max="15871" width="13.140625" bestFit="1" customWidth="1"/>
    <col min="15872" max="15872" width="12.42578125" bestFit="1" customWidth="1"/>
    <col min="15873" max="15873" width="19" bestFit="1" customWidth="1"/>
    <col min="15874" max="15874" width="12.7109375" bestFit="1" customWidth="1"/>
    <col min="15875" max="15875" width="7" bestFit="1" customWidth="1"/>
    <col min="15876" max="15883" width="22.7109375" customWidth="1"/>
    <col min="16127" max="16127" width="13.140625" bestFit="1" customWidth="1"/>
    <col min="16128" max="16128" width="12.42578125" bestFit="1" customWidth="1"/>
    <col min="16129" max="16129" width="19" bestFit="1" customWidth="1"/>
    <col min="16130" max="16130" width="12.7109375" bestFit="1" customWidth="1"/>
    <col min="16131" max="16131" width="7" bestFit="1" customWidth="1"/>
    <col min="16132" max="16139" width="22.7109375" customWidth="1"/>
  </cols>
  <sheetData>
    <row r="1" spans="2:11" ht="9" customHeight="1" x14ac:dyDescent="0.25"/>
    <row r="2" spans="2:11" s="1" customFormat="1" ht="20.100000000000001" customHeight="1" x14ac:dyDescent="0.25">
      <c r="B2" s="107" t="s">
        <v>2</v>
      </c>
      <c r="C2" s="108"/>
      <c r="D2"/>
      <c r="E2"/>
      <c r="F2"/>
      <c r="G2"/>
      <c r="H2"/>
      <c r="I2"/>
      <c r="J2"/>
      <c r="K2"/>
    </row>
    <row r="3" spans="2:11" s="1" customFormat="1" ht="20.100000000000001" customHeight="1" x14ac:dyDescent="0.25">
      <c r="B3" s="21" t="s">
        <v>1</v>
      </c>
      <c r="C3" s="21" t="s">
        <v>3</v>
      </c>
      <c r="D3" s="21" t="s">
        <v>4</v>
      </c>
      <c r="E3" s="21" t="s">
        <v>5</v>
      </c>
      <c r="F3" s="43" t="s">
        <v>6</v>
      </c>
      <c r="G3" s="42" t="s">
        <v>48</v>
      </c>
      <c r="H3" s="21" t="s">
        <v>71</v>
      </c>
      <c r="I3" s="21" t="s">
        <v>72</v>
      </c>
      <c r="J3" s="21" t="s">
        <v>7</v>
      </c>
      <c r="K3" s="21" t="s">
        <v>81</v>
      </c>
    </row>
    <row r="4" spans="2:11" s="1" customFormat="1" ht="20.100000000000001" customHeight="1" x14ac:dyDescent="0.25">
      <c r="B4" s="14" t="s">
        <v>10</v>
      </c>
      <c r="C4" s="14" t="s">
        <v>82</v>
      </c>
      <c r="D4" s="32">
        <v>4500</v>
      </c>
      <c r="E4" s="17"/>
      <c r="F4" s="17"/>
      <c r="G4" s="17"/>
      <c r="H4" s="17"/>
      <c r="I4" s="17"/>
      <c r="J4" s="17"/>
      <c r="K4" s="17"/>
    </row>
    <row r="5" spans="2:11" s="1" customFormat="1" ht="20.100000000000001" customHeight="1" x14ac:dyDescent="0.25">
      <c r="B5" s="14" t="s">
        <v>15</v>
      </c>
      <c r="C5" s="14" t="s">
        <v>13</v>
      </c>
      <c r="D5" s="32">
        <v>3700</v>
      </c>
      <c r="E5" s="17"/>
      <c r="F5" s="17"/>
      <c r="G5" s="17"/>
      <c r="H5" s="17"/>
      <c r="I5" s="17"/>
      <c r="J5" s="17"/>
      <c r="K5" s="17"/>
    </row>
    <row r="6" spans="2:11" s="1" customFormat="1" ht="20.100000000000001" customHeight="1" x14ac:dyDescent="0.25">
      <c r="B6" s="14" t="s">
        <v>12</v>
      </c>
      <c r="C6" s="14" t="s">
        <v>13</v>
      </c>
      <c r="D6" s="32">
        <v>2200</v>
      </c>
      <c r="E6" s="17"/>
      <c r="F6" s="17"/>
      <c r="G6" s="17"/>
      <c r="H6" s="17"/>
      <c r="I6" s="17"/>
      <c r="J6" s="17"/>
      <c r="K6" s="17"/>
    </row>
    <row r="7" spans="2:11" s="1" customFormat="1" ht="20.100000000000001" customHeight="1" x14ac:dyDescent="0.25">
      <c r="B7" s="14" t="s">
        <v>14</v>
      </c>
      <c r="C7" s="14" t="s">
        <v>13</v>
      </c>
      <c r="D7" s="32">
        <v>3200</v>
      </c>
      <c r="E7" s="17"/>
      <c r="F7" s="17"/>
      <c r="G7" s="17"/>
      <c r="H7" s="17"/>
      <c r="I7" s="17"/>
      <c r="J7" s="17"/>
      <c r="K7" s="17"/>
    </row>
    <row r="8" spans="2:11" s="1" customFormat="1" ht="20.100000000000001" customHeight="1" x14ac:dyDescent="0.25">
      <c r="B8" s="14" t="s">
        <v>11</v>
      </c>
      <c r="C8" s="14" t="s">
        <v>47</v>
      </c>
      <c r="D8" s="32">
        <v>3800</v>
      </c>
      <c r="E8" s="17"/>
      <c r="F8" s="17"/>
      <c r="G8" s="17"/>
      <c r="H8" s="17"/>
      <c r="I8" s="17"/>
      <c r="J8" s="17"/>
      <c r="K8" s="17"/>
    </row>
    <row r="9" spans="2:11" s="1" customFormat="1" ht="20.100000000000001" customHeight="1" x14ac:dyDescent="0.25">
      <c r="B9" s="14" t="s">
        <v>16</v>
      </c>
      <c r="C9" s="14" t="s">
        <v>13</v>
      </c>
      <c r="D9" s="32">
        <v>1950</v>
      </c>
      <c r="E9" s="17"/>
      <c r="F9" s="17"/>
      <c r="G9" s="17"/>
      <c r="H9" s="17"/>
      <c r="I9" s="17"/>
      <c r="J9" s="17"/>
      <c r="K9" s="17"/>
    </row>
    <row r="10" spans="2:11" s="1" customFormat="1" ht="20.100000000000001" customHeight="1" x14ac:dyDescent="0.25">
      <c r="B10" s="14" t="s">
        <v>9</v>
      </c>
      <c r="C10" s="14" t="s">
        <v>46</v>
      </c>
      <c r="D10" s="32">
        <v>5700</v>
      </c>
      <c r="E10" s="17"/>
      <c r="F10" s="17"/>
      <c r="G10" s="17"/>
      <c r="H10" s="17"/>
      <c r="I10" s="17"/>
      <c r="J10" s="17"/>
      <c r="K10" s="17"/>
    </row>
    <row r="11" spans="2:11" s="1" customFormat="1" ht="20.100000000000001" customHeight="1" x14ac:dyDescent="0.25">
      <c r="B11" s="14" t="s">
        <v>17</v>
      </c>
      <c r="C11" s="14" t="s">
        <v>13</v>
      </c>
      <c r="D11" s="32">
        <v>2900</v>
      </c>
      <c r="E11" s="17"/>
      <c r="F11" s="17"/>
      <c r="G11" s="17"/>
      <c r="H11" s="17"/>
      <c r="I11" s="17"/>
      <c r="J11" s="17"/>
      <c r="K11" s="17"/>
    </row>
    <row r="12" spans="2:11" s="1" customFormat="1" ht="20.100000000000001" customHeight="1" x14ac:dyDescent="0.25">
      <c r="B12" s="14" t="s">
        <v>19</v>
      </c>
      <c r="C12" s="14" t="s">
        <v>18</v>
      </c>
      <c r="D12" s="32">
        <v>2100</v>
      </c>
      <c r="E12" s="17"/>
      <c r="F12" s="17"/>
      <c r="G12" s="17"/>
      <c r="H12" s="17"/>
      <c r="I12" s="17"/>
      <c r="J12" s="17"/>
      <c r="K12" s="17"/>
    </row>
    <row r="13" spans="2:11" s="1" customFormat="1" ht="20.100000000000001" customHeight="1" x14ac:dyDescent="0.25">
      <c r="B13" s="14" t="s">
        <v>83</v>
      </c>
      <c r="C13" s="14" t="s">
        <v>18</v>
      </c>
      <c r="D13" s="32">
        <v>3500</v>
      </c>
      <c r="E13" s="17"/>
      <c r="F13" s="17"/>
      <c r="G13" s="17"/>
      <c r="H13" s="17"/>
      <c r="I13" s="17"/>
      <c r="J13" s="17"/>
      <c r="K13" s="17"/>
    </row>
    <row r="14" spans="2:11" s="1" customFormat="1" ht="20.100000000000001" customHeight="1" x14ac:dyDescent="0.25">
      <c r="B14" s="14" t="s">
        <v>8</v>
      </c>
      <c r="C14" s="14" t="s">
        <v>45</v>
      </c>
      <c r="D14" s="32">
        <v>6200</v>
      </c>
      <c r="E14" s="17"/>
      <c r="F14" s="17"/>
      <c r="G14" s="17"/>
      <c r="H14" s="17"/>
      <c r="I14" s="17"/>
      <c r="J14" s="17"/>
      <c r="K14" s="17"/>
    </row>
    <row r="15" spans="2:11" s="1" customFormat="1" ht="20.100000000000001" customHeight="1" x14ac:dyDescent="0.25">
      <c r="B15" s="14" t="s">
        <v>20</v>
      </c>
      <c r="C15" s="14" t="s">
        <v>21</v>
      </c>
      <c r="D15" s="32">
        <v>5400</v>
      </c>
      <c r="E15" s="17"/>
      <c r="F15" s="17"/>
      <c r="G15" s="17"/>
      <c r="H15" s="17"/>
      <c r="I15" s="17"/>
      <c r="J15" s="17"/>
      <c r="K15" s="17"/>
    </row>
    <row r="16" spans="2:11" s="1" customFormat="1" ht="5.0999999999999996" customHeight="1" x14ac:dyDescent="0.25">
      <c r="B16" s="13"/>
      <c r="C16" s="13"/>
      <c r="D16" s="20"/>
      <c r="E16" s="20"/>
      <c r="F16" s="20"/>
      <c r="G16" s="20"/>
      <c r="H16" s="20"/>
      <c r="I16" s="20"/>
      <c r="J16" s="20"/>
      <c r="K16" s="20"/>
    </row>
    <row r="17" spans="2:11" s="1" customFormat="1" ht="20.100000000000001" customHeight="1" x14ac:dyDescent="0.25">
      <c r="B17" s="13"/>
      <c r="C17" s="13"/>
      <c r="D17" s="34" t="s">
        <v>22</v>
      </c>
      <c r="E17" s="18">
        <f t="shared" ref="E17:K17" si="0">SUM(E4:E15)</f>
        <v>0</v>
      </c>
      <c r="F17" s="18">
        <f t="shared" si="0"/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</row>
    <row r="18" spans="2:11" ht="15" customHeight="1" x14ac:dyDescent="0.25"/>
    <row r="19" spans="2:11" x14ac:dyDescent="0.25">
      <c r="B19" s="106" t="s">
        <v>44</v>
      </c>
      <c r="C19" s="106"/>
    </row>
    <row r="20" spans="2:11" ht="15" customHeight="1" x14ac:dyDescent="0.25">
      <c r="B20" s="22" t="s">
        <v>23</v>
      </c>
      <c r="C20" s="22" t="s">
        <v>24</v>
      </c>
    </row>
    <row r="21" spans="2:11" ht="15" customHeight="1" x14ac:dyDescent="0.25">
      <c r="B21" s="5">
        <v>0</v>
      </c>
      <c r="C21" s="15">
        <v>7.4999999999999997E-2</v>
      </c>
    </row>
    <row r="22" spans="2:11" ht="15" customHeight="1" x14ac:dyDescent="0.25">
      <c r="B22" s="5">
        <v>1045.01</v>
      </c>
      <c r="C22" s="15">
        <v>0.09</v>
      </c>
      <c r="H22" s="2"/>
    </row>
    <row r="23" spans="2:11" ht="15" customHeight="1" x14ac:dyDescent="0.25">
      <c r="B23" s="5">
        <v>2089.61</v>
      </c>
      <c r="C23" s="15">
        <v>0.12</v>
      </c>
    </row>
    <row r="24" spans="2:11" ht="15" customHeight="1" x14ac:dyDescent="0.25">
      <c r="B24" s="5">
        <v>3134.41</v>
      </c>
      <c r="C24" s="15">
        <v>0.14000000000000001</v>
      </c>
    </row>
    <row r="25" spans="2:11" ht="15" customHeight="1" x14ac:dyDescent="0.25"/>
    <row r="26" spans="2:11" ht="15" customHeight="1" x14ac:dyDescent="0.25">
      <c r="B26" s="109" t="s">
        <v>43</v>
      </c>
      <c r="C26" s="110"/>
    </row>
    <row r="27" spans="2:11" x14ac:dyDescent="0.25">
      <c r="B27" s="22" t="s">
        <v>23</v>
      </c>
      <c r="C27" s="22" t="s">
        <v>24</v>
      </c>
    </row>
    <row r="28" spans="2:11" ht="15" customHeight="1" x14ac:dyDescent="0.25">
      <c r="B28" s="5">
        <v>1903.99</v>
      </c>
      <c r="C28" s="15">
        <v>7.4999999999999997E-2</v>
      </c>
    </row>
    <row r="29" spans="2:11" ht="15" customHeight="1" x14ac:dyDescent="0.25">
      <c r="B29" s="5">
        <v>2826.66</v>
      </c>
      <c r="C29" s="15">
        <v>0.15</v>
      </c>
    </row>
    <row r="30" spans="2:11" ht="15" customHeight="1" x14ac:dyDescent="0.25">
      <c r="B30" s="5">
        <v>3751.06</v>
      </c>
      <c r="C30" s="15">
        <v>0.22500000000000001</v>
      </c>
    </row>
    <row r="31" spans="2:11" ht="15" customHeight="1" x14ac:dyDescent="0.25">
      <c r="B31" s="5">
        <v>4664.6899999999996</v>
      </c>
      <c r="C31" s="15">
        <v>0.27500000000000002</v>
      </c>
    </row>
    <row r="32" spans="2:11" ht="15" customHeight="1" x14ac:dyDescent="0.25"/>
    <row r="33" ht="15" customHeight="1" x14ac:dyDescent="0.25"/>
  </sheetData>
  <sortState ref="B4:K15">
    <sortCondition ref="B8"/>
  </sortState>
  <mergeCells count="3">
    <mergeCell ref="B19:C19"/>
    <mergeCell ref="B2:C2"/>
    <mergeCell ref="B26:C2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7:F17 G17:K17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D4B8-27C8-45FC-873A-B413BDC55F6C}">
  <sheetPr>
    <tabColor rgb="FFFFFF00"/>
  </sheetPr>
  <dimension ref="B2:F12"/>
  <sheetViews>
    <sheetView showGridLines="0" workbookViewId="0">
      <selection activeCell="G2" sqref="G2"/>
    </sheetView>
  </sheetViews>
  <sheetFormatPr defaultColWidth="9.140625" defaultRowHeight="15" x14ac:dyDescent="0.25"/>
  <cols>
    <col min="1" max="1" width="2.7109375" customWidth="1"/>
    <col min="2" max="2" width="18.5703125" customWidth="1"/>
    <col min="3" max="6" width="15.7109375" customWidth="1"/>
  </cols>
  <sheetData>
    <row r="2" spans="2:6" x14ac:dyDescent="0.25">
      <c r="B2" s="157" t="s">
        <v>232</v>
      </c>
      <c r="C2" s="158">
        <v>4.5</v>
      </c>
    </row>
    <row r="3" spans="2:6" x14ac:dyDescent="0.25">
      <c r="B3" s="154" t="s">
        <v>233</v>
      </c>
      <c r="C3" s="155"/>
      <c r="D3" s="155"/>
      <c r="E3" s="155"/>
      <c r="F3" s="156"/>
    </row>
    <row r="4" spans="2:6" x14ac:dyDescent="0.25">
      <c r="B4" s="118" t="s">
        <v>50</v>
      </c>
      <c r="C4" s="118" t="s">
        <v>234</v>
      </c>
      <c r="D4" s="118" t="s">
        <v>235</v>
      </c>
      <c r="E4" s="118" t="s">
        <v>99</v>
      </c>
      <c r="F4" s="118" t="s">
        <v>236</v>
      </c>
    </row>
    <row r="5" spans="2:6" x14ac:dyDescent="0.25">
      <c r="B5" s="16" t="s">
        <v>37</v>
      </c>
      <c r="C5" s="16">
        <v>500</v>
      </c>
      <c r="D5" s="122">
        <v>0.15</v>
      </c>
      <c r="E5" s="125">
        <f>C5*D5</f>
        <v>75</v>
      </c>
      <c r="F5" s="125">
        <f>E5/C$2</f>
        <v>16.666666666666668</v>
      </c>
    </row>
    <row r="6" spans="2:6" x14ac:dyDescent="0.25">
      <c r="B6" s="16" t="s">
        <v>38</v>
      </c>
      <c r="C6" s="16">
        <v>750</v>
      </c>
      <c r="D6" s="122">
        <v>0.15</v>
      </c>
      <c r="E6" s="125">
        <f t="shared" ref="E6:E12" si="0">C6*D6</f>
        <v>112.5</v>
      </c>
      <c r="F6" s="125">
        <f t="shared" ref="F6:F12" si="1">E6/C$2</f>
        <v>25</v>
      </c>
    </row>
    <row r="7" spans="2:6" x14ac:dyDescent="0.25">
      <c r="B7" s="16" t="s">
        <v>243</v>
      </c>
      <c r="C7" s="16">
        <v>250</v>
      </c>
      <c r="D7" s="122">
        <v>0.15</v>
      </c>
      <c r="E7" s="125">
        <f t="shared" si="0"/>
        <v>37.5</v>
      </c>
      <c r="F7" s="125">
        <f t="shared" si="1"/>
        <v>8.3333333333333339</v>
      </c>
    </row>
    <row r="8" spans="2:6" x14ac:dyDescent="0.25">
      <c r="B8" s="16" t="s">
        <v>238</v>
      </c>
      <c r="C8" s="16">
        <v>310</v>
      </c>
      <c r="D8" s="122">
        <v>10</v>
      </c>
      <c r="E8" s="125">
        <f t="shared" si="0"/>
        <v>3100</v>
      </c>
      <c r="F8" s="125">
        <f t="shared" si="1"/>
        <v>688.88888888888891</v>
      </c>
    </row>
    <row r="9" spans="2:6" x14ac:dyDescent="0.25">
      <c r="B9" s="16" t="s">
        <v>239</v>
      </c>
      <c r="C9" s="16">
        <v>500</v>
      </c>
      <c r="D9" s="122">
        <v>0.5</v>
      </c>
      <c r="E9" s="125">
        <f t="shared" si="0"/>
        <v>250</v>
      </c>
      <c r="F9" s="125">
        <f t="shared" si="1"/>
        <v>55.555555555555557</v>
      </c>
    </row>
    <row r="10" spans="2:6" x14ac:dyDescent="0.25">
      <c r="B10" s="16" t="s">
        <v>241</v>
      </c>
      <c r="C10" s="16">
        <v>800</v>
      </c>
      <c r="D10" s="122">
        <v>0.1</v>
      </c>
      <c r="E10" s="125">
        <f t="shared" si="0"/>
        <v>80</v>
      </c>
      <c r="F10" s="125">
        <f t="shared" si="1"/>
        <v>17.777777777777779</v>
      </c>
    </row>
    <row r="11" spans="2:6" x14ac:dyDescent="0.25">
      <c r="B11" s="16" t="s">
        <v>240</v>
      </c>
      <c r="C11" s="16">
        <v>650</v>
      </c>
      <c r="D11" s="122">
        <v>6</v>
      </c>
      <c r="E11" s="125">
        <f t="shared" si="0"/>
        <v>3900</v>
      </c>
      <c r="F11" s="125">
        <f t="shared" si="1"/>
        <v>866.66666666666663</v>
      </c>
    </row>
    <row r="12" spans="2:6" x14ac:dyDescent="0.25">
      <c r="B12" s="16" t="s">
        <v>242</v>
      </c>
      <c r="C12" s="16">
        <v>190</v>
      </c>
      <c r="D12" s="122">
        <v>5</v>
      </c>
      <c r="E12" s="125">
        <f t="shared" si="0"/>
        <v>950</v>
      </c>
      <c r="F12" s="125">
        <f t="shared" si="1"/>
        <v>211.11111111111111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3711-CE95-47BA-B378-7C9215992E12}">
  <sheetPr>
    <tabColor rgb="FF92D050"/>
  </sheetPr>
  <dimension ref="A1:H9"/>
  <sheetViews>
    <sheetView showGridLines="0" tabSelected="1" zoomScaleNormal="100" workbookViewId="0">
      <selection activeCell="H2" sqref="H2:H7"/>
    </sheetView>
  </sheetViews>
  <sheetFormatPr defaultRowHeight="15" x14ac:dyDescent="0.25"/>
  <cols>
    <col min="1" max="8" width="15.7109375" customWidth="1"/>
  </cols>
  <sheetData>
    <row r="1" spans="1:8" x14ac:dyDescent="0.25">
      <c r="A1" s="61" t="s">
        <v>30</v>
      </c>
      <c r="B1" s="61" t="s">
        <v>244</v>
      </c>
      <c r="C1" s="61" t="s">
        <v>245</v>
      </c>
      <c r="D1" s="61" t="s">
        <v>246</v>
      </c>
      <c r="E1" s="61" t="s">
        <v>247</v>
      </c>
      <c r="F1" s="61" t="s">
        <v>248</v>
      </c>
      <c r="G1" s="61" t="s">
        <v>251</v>
      </c>
      <c r="H1" s="61" t="s">
        <v>252</v>
      </c>
    </row>
    <row r="2" spans="1:8" x14ac:dyDescent="0.25">
      <c r="A2" s="61" t="s">
        <v>237</v>
      </c>
      <c r="B2" s="159">
        <v>0.5</v>
      </c>
      <c r="C2" s="159">
        <f>B2*2</f>
        <v>1</v>
      </c>
      <c r="D2" s="159">
        <f>130%*B2</f>
        <v>0.65</v>
      </c>
      <c r="E2" s="159">
        <f>4*D2</f>
        <v>2.6</v>
      </c>
      <c r="F2" s="159">
        <f>E2/3</f>
        <v>0.8666666666666667</v>
      </c>
      <c r="G2" s="159">
        <f>MIN(B2:F2)</f>
        <v>0.5</v>
      </c>
      <c r="H2" s="159">
        <f>MAX(B2:F2)</f>
        <v>2.6</v>
      </c>
    </row>
    <row r="3" spans="1:8" x14ac:dyDescent="0.25">
      <c r="A3" s="61" t="s">
        <v>241</v>
      </c>
      <c r="B3" s="159">
        <v>0.2</v>
      </c>
      <c r="C3" s="159">
        <f t="shared" ref="C3:C7" si="0">B3*2</f>
        <v>0.4</v>
      </c>
      <c r="D3" s="159">
        <f t="shared" ref="D3:D7" si="1">130%*B3</f>
        <v>0.26</v>
      </c>
      <c r="E3" s="159">
        <f t="shared" ref="E3:E7" si="2">4*D3</f>
        <v>1.04</v>
      </c>
      <c r="F3" s="159">
        <f t="shared" ref="F3:F7" si="3">E3/3</f>
        <v>0.34666666666666668</v>
      </c>
      <c r="G3" s="159">
        <f t="shared" ref="G3:G7" si="4">MIN(B3:F3)</f>
        <v>0.2</v>
      </c>
      <c r="H3" s="159">
        <f t="shared" ref="H3:H7" si="5">MAX(B3:F3)</f>
        <v>1.04</v>
      </c>
    </row>
    <row r="4" spans="1:8" x14ac:dyDescent="0.25">
      <c r="A4" s="61" t="s">
        <v>249</v>
      </c>
      <c r="B4" s="159">
        <v>1.4</v>
      </c>
      <c r="C4" s="159">
        <f t="shared" si="0"/>
        <v>2.8</v>
      </c>
      <c r="D4" s="159">
        <f t="shared" si="1"/>
        <v>1.8199999999999998</v>
      </c>
      <c r="E4" s="159">
        <f t="shared" si="2"/>
        <v>7.2799999999999994</v>
      </c>
      <c r="F4" s="159">
        <f t="shared" si="3"/>
        <v>2.4266666666666663</v>
      </c>
      <c r="G4" s="159">
        <f t="shared" si="4"/>
        <v>1.4</v>
      </c>
      <c r="H4" s="159">
        <f t="shared" si="5"/>
        <v>7.2799999999999994</v>
      </c>
    </row>
    <row r="5" spans="1:8" x14ac:dyDescent="0.25">
      <c r="A5" s="61" t="s">
        <v>238</v>
      </c>
      <c r="B5" s="159">
        <v>2.89</v>
      </c>
      <c r="C5" s="159">
        <f t="shared" si="0"/>
        <v>5.78</v>
      </c>
      <c r="D5" s="159">
        <f t="shared" si="1"/>
        <v>3.7570000000000001</v>
      </c>
      <c r="E5" s="159">
        <f t="shared" si="2"/>
        <v>15.028</v>
      </c>
      <c r="F5" s="159">
        <f t="shared" si="3"/>
        <v>5.0093333333333332</v>
      </c>
      <c r="G5" s="159">
        <f t="shared" si="4"/>
        <v>2.89</v>
      </c>
      <c r="H5" s="159">
        <f t="shared" si="5"/>
        <v>15.028</v>
      </c>
    </row>
    <row r="6" spans="1:8" x14ac:dyDescent="0.25">
      <c r="A6" s="61" t="s">
        <v>250</v>
      </c>
      <c r="B6" s="159">
        <v>3.89</v>
      </c>
      <c r="C6" s="159">
        <f t="shared" si="0"/>
        <v>7.78</v>
      </c>
      <c r="D6" s="159">
        <f t="shared" si="1"/>
        <v>5.0570000000000004</v>
      </c>
      <c r="E6" s="159">
        <f t="shared" si="2"/>
        <v>20.228000000000002</v>
      </c>
      <c r="F6" s="159">
        <f t="shared" si="3"/>
        <v>6.7426666666666675</v>
      </c>
      <c r="G6" s="159">
        <f t="shared" si="4"/>
        <v>3.89</v>
      </c>
      <c r="H6" s="159">
        <f t="shared" si="5"/>
        <v>20.228000000000002</v>
      </c>
    </row>
    <row r="7" spans="1:8" x14ac:dyDescent="0.25">
      <c r="A7" s="61" t="s">
        <v>34</v>
      </c>
      <c r="B7" s="159">
        <v>0.2</v>
      </c>
      <c r="C7" s="159">
        <f t="shared" si="0"/>
        <v>0.4</v>
      </c>
      <c r="D7" s="159">
        <f t="shared" si="1"/>
        <v>0.26</v>
      </c>
      <c r="E7" s="159">
        <f t="shared" si="2"/>
        <v>1.04</v>
      </c>
      <c r="F7" s="159">
        <f t="shared" si="3"/>
        <v>0.34666666666666668</v>
      </c>
      <c r="G7" s="159">
        <f t="shared" si="4"/>
        <v>0.2</v>
      </c>
      <c r="H7" s="159">
        <f t="shared" si="5"/>
        <v>1.04</v>
      </c>
    </row>
    <row r="8" spans="1:8" x14ac:dyDescent="0.25">
      <c r="A8" s="160" t="s">
        <v>0</v>
      </c>
      <c r="B8" s="161">
        <v>9.08</v>
      </c>
      <c r="C8" s="161"/>
      <c r="D8" s="161"/>
      <c r="E8" s="161"/>
      <c r="F8" s="161"/>
      <c r="G8" s="161"/>
      <c r="H8" s="161"/>
    </row>
    <row r="9" spans="1:8" x14ac:dyDescent="0.25">
      <c r="A9" s="150" t="s">
        <v>172</v>
      </c>
      <c r="B9" s="162">
        <v>1.51</v>
      </c>
      <c r="C9" s="162"/>
      <c r="D9" s="162"/>
      <c r="E9" s="162"/>
      <c r="F9" s="162"/>
      <c r="G9" s="162"/>
      <c r="H9" s="16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10"/>
  <sheetViews>
    <sheetView showGridLines="0" workbookViewId="0">
      <selection activeCell="B10" sqref="B10:G10"/>
    </sheetView>
  </sheetViews>
  <sheetFormatPr defaultRowHeight="15" x14ac:dyDescent="0.25"/>
  <cols>
    <col min="1" max="7" width="16.7109375" customWidth="1"/>
  </cols>
  <sheetData>
    <row r="1" spans="1:7" x14ac:dyDescent="0.25">
      <c r="A1" s="82" t="s">
        <v>100</v>
      </c>
      <c r="B1" s="83"/>
      <c r="C1" s="83"/>
      <c r="D1" s="83"/>
      <c r="E1" s="83"/>
      <c r="F1" s="83"/>
      <c r="G1" s="84"/>
    </row>
    <row r="2" spans="1:7" x14ac:dyDescent="0.25">
      <c r="A2" s="27" t="s">
        <v>101</v>
      </c>
      <c r="B2" s="27" t="s">
        <v>89</v>
      </c>
      <c r="C2" s="27" t="s">
        <v>90</v>
      </c>
      <c r="D2" s="27" t="s">
        <v>91</v>
      </c>
      <c r="E2" s="27" t="s">
        <v>92</v>
      </c>
      <c r="F2" s="27" t="s">
        <v>102</v>
      </c>
      <c r="G2" s="27" t="s">
        <v>103</v>
      </c>
    </row>
    <row r="3" spans="1:7" x14ac:dyDescent="0.25">
      <c r="A3" s="27" t="s">
        <v>104</v>
      </c>
      <c r="B3" s="55">
        <v>56</v>
      </c>
      <c r="C3" s="55">
        <f>B3/3</f>
        <v>18.666666666666668</v>
      </c>
      <c r="D3" s="55">
        <f>40%*B3</f>
        <v>22.400000000000002</v>
      </c>
      <c r="E3" s="55">
        <f>SUM(C3,D3)</f>
        <v>41.06666666666667</v>
      </c>
      <c r="F3" s="55">
        <f>B3*3</f>
        <v>168</v>
      </c>
      <c r="G3" s="55">
        <f>F3/2</f>
        <v>84</v>
      </c>
    </row>
    <row r="4" spans="1:7" x14ac:dyDescent="0.25">
      <c r="A4" s="27" t="s">
        <v>105</v>
      </c>
      <c r="B4" s="55">
        <v>26</v>
      </c>
      <c r="C4" s="55">
        <f t="shared" ref="C4:C9" si="0">B4/3</f>
        <v>8.6666666666666661</v>
      </c>
      <c r="D4" s="55">
        <f t="shared" ref="D4:D9" si="1">40%*B4</f>
        <v>10.4</v>
      </c>
      <c r="E4" s="55">
        <f t="shared" ref="E4:E9" si="2">SUM(C4,D4)</f>
        <v>19.066666666666666</v>
      </c>
      <c r="F4" s="55">
        <f t="shared" ref="F4:F9" si="3">B4*3</f>
        <v>78</v>
      </c>
      <c r="G4" s="55">
        <f t="shared" ref="G4:G9" si="4">F4/2</f>
        <v>39</v>
      </c>
    </row>
    <row r="5" spans="1:7" x14ac:dyDescent="0.25">
      <c r="A5" s="27" t="s">
        <v>106</v>
      </c>
      <c r="B5" s="55">
        <v>85</v>
      </c>
      <c r="C5" s="55">
        <f t="shared" si="0"/>
        <v>28.333333333333332</v>
      </c>
      <c r="D5" s="55">
        <f t="shared" si="1"/>
        <v>34</v>
      </c>
      <c r="E5" s="55">
        <f t="shared" si="2"/>
        <v>62.333333333333329</v>
      </c>
      <c r="F5" s="55">
        <f t="shared" si="3"/>
        <v>255</v>
      </c>
      <c r="G5" s="55">
        <f t="shared" si="4"/>
        <v>127.5</v>
      </c>
    </row>
    <row r="6" spans="1:7" x14ac:dyDescent="0.25">
      <c r="A6" s="27" t="s">
        <v>107</v>
      </c>
      <c r="B6" s="55">
        <v>125</v>
      </c>
      <c r="C6" s="55">
        <f t="shared" si="0"/>
        <v>41.666666666666664</v>
      </c>
      <c r="D6" s="55">
        <f t="shared" si="1"/>
        <v>50</v>
      </c>
      <c r="E6" s="55">
        <f t="shared" si="2"/>
        <v>91.666666666666657</v>
      </c>
      <c r="F6" s="55">
        <f t="shared" si="3"/>
        <v>375</v>
      </c>
      <c r="G6" s="55">
        <f t="shared" si="4"/>
        <v>187.5</v>
      </c>
    </row>
    <row r="7" spans="1:7" x14ac:dyDescent="0.25">
      <c r="A7" s="27" t="s">
        <v>108</v>
      </c>
      <c r="B7" s="55">
        <v>35</v>
      </c>
      <c r="C7" s="55">
        <f t="shared" si="0"/>
        <v>11.666666666666666</v>
      </c>
      <c r="D7" s="55">
        <f t="shared" si="1"/>
        <v>14</v>
      </c>
      <c r="E7" s="55">
        <f t="shared" si="2"/>
        <v>25.666666666666664</v>
      </c>
      <c r="F7" s="55">
        <f t="shared" si="3"/>
        <v>105</v>
      </c>
      <c r="G7" s="55">
        <f t="shared" si="4"/>
        <v>52.5</v>
      </c>
    </row>
    <row r="8" spans="1:7" x14ac:dyDescent="0.25">
      <c r="A8" s="27" t="s">
        <v>109</v>
      </c>
      <c r="B8" s="55">
        <v>29</v>
      </c>
      <c r="C8" s="55">
        <f t="shared" si="0"/>
        <v>9.6666666666666661</v>
      </c>
      <c r="D8" s="55">
        <f t="shared" si="1"/>
        <v>11.600000000000001</v>
      </c>
      <c r="E8" s="55">
        <f t="shared" si="2"/>
        <v>21.266666666666666</v>
      </c>
      <c r="F8" s="55">
        <f t="shared" si="3"/>
        <v>87</v>
      </c>
      <c r="G8" s="55">
        <f t="shared" si="4"/>
        <v>43.5</v>
      </c>
    </row>
    <row r="9" spans="1:7" x14ac:dyDescent="0.25">
      <c r="A9" s="27" t="s">
        <v>110</v>
      </c>
      <c r="B9" s="55">
        <v>890</v>
      </c>
      <c r="C9" s="55">
        <f t="shared" si="0"/>
        <v>296.66666666666669</v>
      </c>
      <c r="D9" s="55">
        <f t="shared" si="1"/>
        <v>356</v>
      </c>
      <c r="E9" s="55">
        <f t="shared" si="2"/>
        <v>652.66666666666674</v>
      </c>
      <c r="F9" s="55">
        <f t="shared" si="3"/>
        <v>2670</v>
      </c>
      <c r="G9" s="55">
        <f t="shared" si="4"/>
        <v>1335</v>
      </c>
    </row>
    <row r="10" spans="1:7" x14ac:dyDescent="0.25">
      <c r="A10" s="54" t="s">
        <v>111</v>
      </c>
      <c r="B10" s="57">
        <f>SUM(B3:B9)</f>
        <v>1246</v>
      </c>
      <c r="C10" s="57">
        <f t="shared" ref="C10:G10" si="5">SUM(C3:C9)</f>
        <v>415.33333333333337</v>
      </c>
      <c r="D10" s="57">
        <f t="shared" si="5"/>
        <v>498.4</v>
      </c>
      <c r="E10" s="57">
        <f t="shared" si="5"/>
        <v>913.73333333333335</v>
      </c>
      <c r="F10" s="57">
        <f t="shared" si="5"/>
        <v>3738</v>
      </c>
      <c r="G10" s="57">
        <f t="shared" si="5"/>
        <v>1869</v>
      </c>
    </row>
  </sheetData>
  <mergeCells count="1">
    <mergeCell ref="A1:G1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9"/>
  <sheetViews>
    <sheetView showGridLines="0" workbookViewId="0">
      <selection activeCell="B13" sqref="B13"/>
    </sheetView>
  </sheetViews>
  <sheetFormatPr defaultRowHeight="15" x14ac:dyDescent="0.25"/>
  <cols>
    <col min="1" max="7" width="16.7109375" customWidth="1"/>
  </cols>
  <sheetData>
    <row r="1" spans="1:7" x14ac:dyDescent="0.25">
      <c r="A1" s="85" t="s">
        <v>112</v>
      </c>
      <c r="B1" s="86"/>
      <c r="C1" s="86"/>
      <c r="D1" s="86"/>
      <c r="E1" s="86"/>
      <c r="F1" s="86"/>
      <c r="G1" s="87"/>
    </row>
    <row r="2" spans="1:7" x14ac:dyDescent="0.25">
      <c r="A2" s="60" t="s">
        <v>30</v>
      </c>
      <c r="B2" s="60" t="s">
        <v>113</v>
      </c>
      <c r="C2" s="60" t="s">
        <v>114</v>
      </c>
      <c r="D2" s="60" t="s">
        <v>115</v>
      </c>
      <c r="E2" s="60" t="s">
        <v>116</v>
      </c>
      <c r="F2" s="60" t="s">
        <v>117</v>
      </c>
      <c r="G2" s="60" t="s">
        <v>118</v>
      </c>
    </row>
    <row r="3" spans="1:7" x14ac:dyDescent="0.25">
      <c r="A3" s="61" t="s">
        <v>119</v>
      </c>
      <c r="B3" s="16">
        <v>3736</v>
      </c>
      <c r="C3" s="16">
        <f>B3*2</f>
        <v>7472</v>
      </c>
      <c r="D3" s="16">
        <f>B3*3</f>
        <v>11208</v>
      </c>
      <c r="E3" s="16">
        <f>D3/4</f>
        <v>2802</v>
      </c>
      <c r="F3" s="16">
        <f>SUM(B3,E3)</f>
        <v>6538</v>
      </c>
      <c r="G3" s="16">
        <f>59%*D3</f>
        <v>6612.7199999999993</v>
      </c>
    </row>
    <row r="4" spans="1:7" x14ac:dyDescent="0.25">
      <c r="A4" s="61" t="s">
        <v>120</v>
      </c>
      <c r="B4" s="16">
        <v>2363</v>
      </c>
      <c r="C4" s="16">
        <f t="shared" ref="C4:C8" si="0">B4*2</f>
        <v>4726</v>
      </c>
      <c r="D4" s="16">
        <f t="shared" ref="D4:D8" si="1">B4*3</f>
        <v>7089</v>
      </c>
      <c r="E4" s="16">
        <f t="shared" ref="E4:E8" si="2">D4/4</f>
        <v>1772.25</v>
      </c>
      <c r="F4" s="16">
        <f t="shared" ref="F4:F8" si="3">SUM(B4,E4)</f>
        <v>4135.25</v>
      </c>
      <c r="G4" s="16">
        <f t="shared" ref="G4:G8" si="4">59%*D4</f>
        <v>4182.51</v>
      </c>
    </row>
    <row r="5" spans="1:7" x14ac:dyDescent="0.25">
      <c r="A5" s="61" t="s">
        <v>121</v>
      </c>
      <c r="B5" s="16">
        <v>6859</v>
      </c>
      <c r="C5" s="16">
        <f t="shared" si="0"/>
        <v>13718</v>
      </c>
      <c r="D5" s="16">
        <f t="shared" si="1"/>
        <v>20577</v>
      </c>
      <c r="E5" s="16">
        <f t="shared" si="2"/>
        <v>5144.25</v>
      </c>
      <c r="F5" s="16">
        <f t="shared" si="3"/>
        <v>12003.25</v>
      </c>
      <c r="G5" s="16">
        <f t="shared" si="4"/>
        <v>12140.429999999998</v>
      </c>
    </row>
    <row r="6" spans="1:7" x14ac:dyDescent="0.25">
      <c r="A6" s="61" t="s">
        <v>122</v>
      </c>
      <c r="B6" s="16">
        <v>7652</v>
      </c>
      <c r="C6" s="16">
        <f t="shared" si="0"/>
        <v>15304</v>
      </c>
      <c r="D6" s="16">
        <f t="shared" si="1"/>
        <v>22956</v>
      </c>
      <c r="E6" s="16">
        <f t="shared" si="2"/>
        <v>5739</v>
      </c>
      <c r="F6" s="16">
        <f t="shared" si="3"/>
        <v>13391</v>
      </c>
      <c r="G6" s="16">
        <f t="shared" si="4"/>
        <v>13544.039999999999</v>
      </c>
    </row>
    <row r="7" spans="1:7" x14ac:dyDescent="0.25">
      <c r="A7" s="61" t="s">
        <v>123</v>
      </c>
      <c r="B7" s="16">
        <v>9652</v>
      </c>
      <c r="C7" s="16">
        <f t="shared" si="0"/>
        <v>19304</v>
      </c>
      <c r="D7" s="16">
        <f t="shared" si="1"/>
        <v>28956</v>
      </c>
      <c r="E7" s="16">
        <f t="shared" si="2"/>
        <v>7239</v>
      </c>
      <c r="F7" s="16">
        <f t="shared" si="3"/>
        <v>16891</v>
      </c>
      <c r="G7" s="16">
        <f t="shared" si="4"/>
        <v>17084.04</v>
      </c>
    </row>
    <row r="8" spans="1:7" x14ac:dyDescent="0.25">
      <c r="A8" s="61" t="s">
        <v>124</v>
      </c>
      <c r="B8" s="16">
        <v>2563</v>
      </c>
      <c r="C8" s="16">
        <f t="shared" si="0"/>
        <v>5126</v>
      </c>
      <c r="D8" s="16">
        <f t="shared" si="1"/>
        <v>7689</v>
      </c>
      <c r="E8" s="16">
        <f t="shared" si="2"/>
        <v>1922.25</v>
      </c>
      <c r="F8" s="16">
        <f t="shared" si="3"/>
        <v>4485.25</v>
      </c>
      <c r="G8" s="16">
        <f t="shared" si="4"/>
        <v>4536.5099999999993</v>
      </c>
    </row>
    <row r="9" spans="1:7" x14ac:dyDescent="0.25">
      <c r="A9" s="59" t="s">
        <v>0</v>
      </c>
      <c r="B9" s="58">
        <f>SUM(B3:B8)</f>
        <v>32825</v>
      </c>
      <c r="C9" s="58">
        <f t="shared" ref="C9:G9" si="5">SUM(C3:C8)</f>
        <v>65650</v>
      </c>
      <c r="D9" s="58">
        <f t="shared" si="5"/>
        <v>98475</v>
      </c>
      <c r="E9" s="58">
        <f t="shared" si="5"/>
        <v>24618.75</v>
      </c>
      <c r="F9" s="58">
        <f t="shared" si="5"/>
        <v>57443.75</v>
      </c>
      <c r="G9" s="58">
        <f t="shared" si="5"/>
        <v>58100.25</v>
      </c>
    </row>
  </sheetData>
  <mergeCells count="1">
    <mergeCell ref="A1:G1"/>
  </mergeCells>
  <phoneticPr fontId="1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8"/>
  <sheetViews>
    <sheetView showGridLines="0" workbookViewId="0">
      <selection activeCell="G8" sqref="G8"/>
    </sheetView>
  </sheetViews>
  <sheetFormatPr defaultRowHeight="15" x14ac:dyDescent="0.25"/>
  <cols>
    <col min="1" max="7" width="16.7109375" customWidth="1"/>
  </cols>
  <sheetData>
    <row r="1" spans="1:7" x14ac:dyDescent="0.25">
      <c r="A1" s="88" t="s">
        <v>125</v>
      </c>
      <c r="B1" s="89"/>
      <c r="C1" s="89"/>
      <c r="D1" s="89"/>
      <c r="E1" s="89"/>
      <c r="F1" s="89"/>
      <c r="G1" s="90"/>
    </row>
    <row r="2" spans="1:7" x14ac:dyDescent="0.25">
      <c r="A2" s="62" t="s">
        <v>30</v>
      </c>
      <c r="B2" s="62" t="s">
        <v>126</v>
      </c>
      <c r="C2" s="62" t="s">
        <v>127</v>
      </c>
      <c r="D2" s="62" t="s">
        <v>128</v>
      </c>
      <c r="E2" s="62" t="s">
        <v>129</v>
      </c>
      <c r="F2" s="62" t="s">
        <v>130</v>
      </c>
      <c r="G2" s="62" t="s">
        <v>131</v>
      </c>
    </row>
    <row r="3" spans="1:7" x14ac:dyDescent="0.25">
      <c r="A3" s="27" t="s">
        <v>132</v>
      </c>
      <c r="B3" s="5">
        <v>230</v>
      </c>
      <c r="C3" s="27">
        <v>15</v>
      </c>
      <c r="D3" s="63">
        <f>B3*C3</f>
        <v>3450</v>
      </c>
      <c r="E3" s="65">
        <f>C3*2</f>
        <v>30</v>
      </c>
      <c r="F3" s="63">
        <f>B3*E3</f>
        <v>6900</v>
      </c>
      <c r="G3" s="63">
        <f>D3+F3</f>
        <v>10350</v>
      </c>
    </row>
    <row r="4" spans="1:7" x14ac:dyDescent="0.25">
      <c r="A4" s="27" t="s">
        <v>133</v>
      </c>
      <c r="B4" s="5">
        <v>159</v>
      </c>
      <c r="C4" s="27">
        <v>37</v>
      </c>
      <c r="D4" s="63">
        <f t="shared" ref="D4:D6" si="0">B4*C4</f>
        <v>5883</v>
      </c>
      <c r="E4" s="65">
        <f t="shared" ref="E4:E6" si="1">C4*2</f>
        <v>74</v>
      </c>
      <c r="F4" s="63">
        <f t="shared" ref="F4:F6" si="2">B4*E4</f>
        <v>11766</v>
      </c>
      <c r="G4" s="63">
        <f t="shared" ref="G4:G6" si="3">D4+F4</f>
        <v>17649</v>
      </c>
    </row>
    <row r="5" spans="1:7" x14ac:dyDescent="0.25">
      <c r="A5" s="27" t="s">
        <v>134</v>
      </c>
      <c r="B5" s="5">
        <v>489</v>
      </c>
      <c r="C5" s="27">
        <v>9</v>
      </c>
      <c r="D5" s="63">
        <f t="shared" si="0"/>
        <v>4401</v>
      </c>
      <c r="E5" s="65">
        <f t="shared" si="1"/>
        <v>18</v>
      </c>
      <c r="F5" s="63">
        <f t="shared" si="2"/>
        <v>8802</v>
      </c>
      <c r="G5" s="63">
        <f t="shared" si="3"/>
        <v>13203</v>
      </c>
    </row>
    <row r="6" spans="1:7" x14ac:dyDescent="0.25">
      <c r="A6" s="27" t="s">
        <v>135</v>
      </c>
      <c r="B6" s="5">
        <v>914</v>
      </c>
      <c r="C6" s="27">
        <v>13</v>
      </c>
      <c r="D6" s="63">
        <f t="shared" si="0"/>
        <v>11882</v>
      </c>
      <c r="E6" s="65">
        <f t="shared" si="1"/>
        <v>26</v>
      </c>
      <c r="F6" s="63">
        <f t="shared" si="2"/>
        <v>23764</v>
      </c>
      <c r="G6" s="63">
        <f t="shared" si="3"/>
        <v>35646</v>
      </c>
    </row>
    <row r="7" spans="1:7" x14ac:dyDescent="0.25">
      <c r="A7" s="62" t="s">
        <v>0</v>
      </c>
      <c r="B7" s="66">
        <f t="shared" ref="B7:G7" si="4">SUM(B3:B6)</f>
        <v>1792</v>
      </c>
      <c r="C7" s="62">
        <f t="shared" si="4"/>
        <v>74</v>
      </c>
      <c r="D7" s="66">
        <f t="shared" si="4"/>
        <v>25616</v>
      </c>
      <c r="E7" s="62">
        <f t="shared" si="4"/>
        <v>148</v>
      </c>
      <c r="F7" s="66">
        <f t="shared" si="4"/>
        <v>51232</v>
      </c>
      <c r="G7" s="66">
        <f t="shared" si="4"/>
        <v>76848</v>
      </c>
    </row>
    <row r="8" spans="1:7" x14ac:dyDescent="0.25">
      <c r="G8" s="67"/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E8"/>
  <sheetViews>
    <sheetView showGridLines="0" workbookViewId="0">
      <selection activeCell="G5" sqref="G5"/>
    </sheetView>
  </sheetViews>
  <sheetFormatPr defaultRowHeight="15" x14ac:dyDescent="0.25"/>
  <cols>
    <col min="1" max="5" width="15.7109375" customWidth="1"/>
  </cols>
  <sheetData>
    <row r="1" spans="1:5" x14ac:dyDescent="0.25">
      <c r="A1" s="91" t="s">
        <v>125</v>
      </c>
      <c r="B1" s="92"/>
      <c r="C1" s="92"/>
      <c r="D1" s="92"/>
      <c r="E1" s="93"/>
    </row>
    <row r="2" spans="1:5" x14ac:dyDescent="0.25">
      <c r="A2" s="68" t="s">
        <v>30</v>
      </c>
      <c r="B2" s="68" t="s">
        <v>136</v>
      </c>
      <c r="C2" s="68" t="s">
        <v>137</v>
      </c>
      <c r="D2" s="68" t="s">
        <v>138</v>
      </c>
      <c r="E2" s="68" t="s">
        <v>139</v>
      </c>
    </row>
    <row r="3" spans="1:5" x14ac:dyDescent="0.25">
      <c r="A3" s="27" t="s">
        <v>140</v>
      </c>
      <c r="B3" s="64">
        <v>7</v>
      </c>
      <c r="C3" s="64">
        <f>B3*2</f>
        <v>14</v>
      </c>
      <c r="D3" s="63">
        <v>70</v>
      </c>
      <c r="E3" s="63">
        <f>D3-B3+C3</f>
        <v>77</v>
      </c>
    </row>
    <row r="4" spans="1:5" x14ac:dyDescent="0.25">
      <c r="A4" s="27" t="s">
        <v>141</v>
      </c>
      <c r="B4" s="64">
        <v>6</v>
      </c>
      <c r="C4" s="64">
        <f t="shared" ref="C4:C7" si="0">B4*2</f>
        <v>12</v>
      </c>
      <c r="D4" s="63">
        <v>50</v>
      </c>
      <c r="E4" s="63">
        <f t="shared" ref="E4:E7" si="1">D4-B4+C4</f>
        <v>56</v>
      </c>
    </row>
    <row r="5" spans="1:5" x14ac:dyDescent="0.25">
      <c r="A5" s="27" t="s">
        <v>142</v>
      </c>
      <c r="B5" s="64">
        <v>3</v>
      </c>
      <c r="C5" s="64">
        <f t="shared" si="0"/>
        <v>6</v>
      </c>
      <c r="D5" s="63">
        <v>25</v>
      </c>
      <c r="E5" s="63">
        <f t="shared" si="1"/>
        <v>28</v>
      </c>
    </row>
    <row r="6" spans="1:5" x14ac:dyDescent="0.25">
      <c r="A6" s="27" t="s">
        <v>143</v>
      </c>
      <c r="B6" s="64">
        <v>2</v>
      </c>
      <c r="C6" s="64">
        <f t="shared" si="0"/>
        <v>4</v>
      </c>
      <c r="D6" s="63">
        <v>19</v>
      </c>
      <c r="E6" s="63">
        <f t="shared" si="1"/>
        <v>21</v>
      </c>
    </row>
    <row r="7" spans="1:5" x14ac:dyDescent="0.25">
      <c r="A7" s="27" t="s">
        <v>144</v>
      </c>
      <c r="B7" s="64">
        <v>3.5</v>
      </c>
      <c r="C7" s="64">
        <f t="shared" si="0"/>
        <v>7</v>
      </c>
      <c r="D7" s="63">
        <v>35</v>
      </c>
      <c r="E7" s="63">
        <f t="shared" si="1"/>
        <v>38.5</v>
      </c>
    </row>
    <row r="8" spans="1:5" x14ac:dyDescent="0.25">
      <c r="A8" s="54" t="s">
        <v>0</v>
      </c>
      <c r="B8" s="69">
        <f>SUM(B3:B7)</f>
        <v>21.5</v>
      </c>
      <c r="C8" s="69">
        <f>SUM(C3:C7)</f>
        <v>43</v>
      </c>
      <c r="D8" s="70">
        <f>SUM(D3:D7)</f>
        <v>199</v>
      </c>
      <c r="E8" s="70">
        <f>SUM(E3:E7)</f>
        <v>220.5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8"/>
  <sheetViews>
    <sheetView showGridLines="0" zoomScale="160" zoomScaleNormal="160" workbookViewId="0">
      <selection activeCell="A2" sqref="A2:E2"/>
    </sheetView>
  </sheetViews>
  <sheetFormatPr defaultRowHeight="15" x14ac:dyDescent="0.25"/>
  <cols>
    <col min="1" max="5" width="18.7109375" customWidth="1"/>
  </cols>
  <sheetData>
    <row r="1" spans="1:5" x14ac:dyDescent="0.25">
      <c r="A1" s="88" t="s">
        <v>148</v>
      </c>
      <c r="B1" s="89"/>
      <c r="C1" s="89"/>
      <c r="D1" s="89"/>
      <c r="E1" s="90"/>
    </row>
    <row r="2" spans="1:5" x14ac:dyDescent="0.25">
      <c r="A2" s="68" t="s">
        <v>145</v>
      </c>
      <c r="B2" s="68" t="s">
        <v>146</v>
      </c>
      <c r="C2" s="68" t="s">
        <v>147</v>
      </c>
      <c r="D2" s="68" t="s">
        <v>73</v>
      </c>
      <c r="E2" s="68" t="s">
        <v>0</v>
      </c>
    </row>
    <row r="3" spans="1:5" x14ac:dyDescent="0.25">
      <c r="A3" s="27" t="s">
        <v>140</v>
      </c>
      <c r="B3" s="27">
        <v>111</v>
      </c>
      <c r="C3" s="63">
        <v>10325</v>
      </c>
      <c r="D3" s="27">
        <f>10%*B3</f>
        <v>11.100000000000001</v>
      </c>
      <c r="E3" s="63">
        <f>C3-D3</f>
        <v>10313.9</v>
      </c>
    </row>
    <row r="4" spans="1:5" x14ac:dyDescent="0.25">
      <c r="A4" s="27" t="s">
        <v>141</v>
      </c>
      <c r="B4" s="27">
        <v>222</v>
      </c>
      <c r="C4" s="63">
        <v>8953</v>
      </c>
      <c r="D4" s="27">
        <f t="shared" ref="D4:D7" si="0">10%*B4</f>
        <v>22.200000000000003</v>
      </c>
      <c r="E4" s="63">
        <f t="shared" ref="E4:E7" si="1">C4-D4</f>
        <v>8930.7999999999993</v>
      </c>
    </row>
    <row r="5" spans="1:5" x14ac:dyDescent="0.25">
      <c r="A5" s="27" t="s">
        <v>142</v>
      </c>
      <c r="B5" s="27">
        <v>333</v>
      </c>
      <c r="C5" s="63">
        <v>2568</v>
      </c>
      <c r="D5" s="27">
        <f t="shared" si="0"/>
        <v>33.300000000000004</v>
      </c>
      <c r="E5" s="63">
        <f t="shared" si="1"/>
        <v>2534.6999999999998</v>
      </c>
    </row>
    <row r="6" spans="1:5" x14ac:dyDescent="0.25">
      <c r="A6" s="27" t="s">
        <v>143</v>
      </c>
      <c r="B6" s="27">
        <v>444</v>
      </c>
      <c r="C6" s="63">
        <v>7652</v>
      </c>
      <c r="D6" s="27">
        <f t="shared" si="0"/>
        <v>44.400000000000006</v>
      </c>
      <c r="E6" s="63">
        <f t="shared" si="1"/>
        <v>7607.6</v>
      </c>
    </row>
    <row r="7" spans="1:5" x14ac:dyDescent="0.25">
      <c r="A7" s="27" t="s">
        <v>144</v>
      </c>
      <c r="B7" s="27">
        <v>555</v>
      </c>
      <c r="C7" s="63">
        <v>6985</v>
      </c>
      <c r="D7" s="27">
        <f t="shared" si="0"/>
        <v>55.5</v>
      </c>
      <c r="E7" s="63">
        <f t="shared" si="1"/>
        <v>6929.5</v>
      </c>
    </row>
    <row r="8" spans="1:5" x14ac:dyDescent="0.25">
      <c r="B8" s="72" t="s">
        <v>0</v>
      </c>
      <c r="C8" s="73">
        <f>SUM(C3:C7)</f>
        <v>36483</v>
      </c>
      <c r="D8" s="71">
        <f>SUM(D3:D7)</f>
        <v>166.5</v>
      </c>
      <c r="E8" s="73">
        <f>SUM(E3:E7)</f>
        <v>36316.5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G8"/>
  <sheetViews>
    <sheetView showGridLines="0" zoomScale="145" zoomScaleNormal="145" workbookViewId="0">
      <selection activeCell="F8" sqref="F8"/>
    </sheetView>
  </sheetViews>
  <sheetFormatPr defaultRowHeight="15" x14ac:dyDescent="0.25"/>
  <cols>
    <col min="1" max="7" width="15.7109375" customWidth="1"/>
  </cols>
  <sheetData>
    <row r="1" spans="1:7" x14ac:dyDescent="0.25">
      <c r="A1" s="94" t="s">
        <v>149</v>
      </c>
      <c r="B1" s="95"/>
      <c r="C1" s="95"/>
      <c r="D1" s="95"/>
      <c r="E1" s="95"/>
      <c r="F1" s="95"/>
      <c r="G1" s="96"/>
    </row>
    <row r="2" spans="1:7" x14ac:dyDescent="0.25">
      <c r="A2" s="74" t="s">
        <v>30</v>
      </c>
      <c r="B2" s="74" t="s">
        <v>150</v>
      </c>
      <c r="C2" s="74" t="s">
        <v>151</v>
      </c>
      <c r="D2" s="74" t="s">
        <v>152</v>
      </c>
      <c r="E2" s="74" t="s">
        <v>153</v>
      </c>
      <c r="F2" s="74" t="s">
        <v>154</v>
      </c>
      <c r="G2" s="74" t="s">
        <v>155</v>
      </c>
    </row>
    <row r="3" spans="1:7" x14ac:dyDescent="0.25">
      <c r="A3" s="27" t="s">
        <v>140</v>
      </c>
      <c r="B3" s="64">
        <v>800</v>
      </c>
      <c r="C3" s="64">
        <f>B3*2</f>
        <v>1600</v>
      </c>
      <c r="D3" s="64">
        <f>30%*C3</f>
        <v>480</v>
      </c>
      <c r="E3" s="64">
        <f>C3+D3</f>
        <v>2080</v>
      </c>
      <c r="F3" s="27" t="b">
        <f>B3&lt;&gt;D3</f>
        <v>1</v>
      </c>
      <c r="G3" s="64">
        <f>E3/3</f>
        <v>693.33333333333337</v>
      </c>
    </row>
    <row r="4" spans="1:7" x14ac:dyDescent="0.25">
      <c r="A4" s="27" t="s">
        <v>141</v>
      </c>
      <c r="B4" s="64">
        <v>200</v>
      </c>
      <c r="C4" s="64">
        <f t="shared" ref="C4:C7" si="0">B4*2</f>
        <v>400</v>
      </c>
      <c r="D4" s="64">
        <f t="shared" ref="D4:D7" si="1">30%*C4</f>
        <v>120</v>
      </c>
      <c r="E4" s="64">
        <f t="shared" ref="E4:E7" si="2">C4+D4</f>
        <v>520</v>
      </c>
      <c r="F4" s="27" t="b">
        <f t="shared" ref="F4:F7" si="3">B4&lt;&gt;D4</f>
        <v>1</v>
      </c>
      <c r="G4" s="64">
        <f t="shared" ref="G4:G7" si="4">E4/3</f>
        <v>173.33333333333334</v>
      </c>
    </row>
    <row r="5" spans="1:7" x14ac:dyDescent="0.25">
      <c r="A5" s="27" t="s">
        <v>142</v>
      </c>
      <c r="B5" s="64">
        <v>300</v>
      </c>
      <c r="C5" s="64">
        <f t="shared" si="0"/>
        <v>600</v>
      </c>
      <c r="D5" s="64">
        <f t="shared" si="1"/>
        <v>180</v>
      </c>
      <c r="E5" s="64">
        <f t="shared" si="2"/>
        <v>780</v>
      </c>
      <c r="F5" s="27" t="b">
        <f t="shared" si="3"/>
        <v>1</v>
      </c>
      <c r="G5" s="64">
        <f t="shared" si="4"/>
        <v>260</v>
      </c>
    </row>
    <row r="6" spans="1:7" x14ac:dyDescent="0.25">
      <c r="A6" s="27" t="s">
        <v>143</v>
      </c>
      <c r="B6" s="64">
        <v>400</v>
      </c>
      <c r="C6" s="64">
        <f t="shared" si="0"/>
        <v>800</v>
      </c>
      <c r="D6" s="64">
        <f t="shared" si="1"/>
        <v>240</v>
      </c>
      <c r="E6" s="64">
        <f t="shared" si="2"/>
        <v>1040</v>
      </c>
      <c r="F6" s="27" t="b">
        <f t="shared" si="3"/>
        <v>1</v>
      </c>
      <c r="G6" s="64">
        <f t="shared" si="4"/>
        <v>346.66666666666669</v>
      </c>
    </row>
    <row r="7" spans="1:7" x14ac:dyDescent="0.25">
      <c r="A7" s="27" t="s">
        <v>144</v>
      </c>
      <c r="B7" s="64">
        <v>500</v>
      </c>
      <c r="C7" s="64">
        <f t="shared" si="0"/>
        <v>1000</v>
      </c>
      <c r="D7" s="64">
        <f t="shared" si="1"/>
        <v>300</v>
      </c>
      <c r="E7" s="64">
        <f t="shared" si="2"/>
        <v>1300</v>
      </c>
      <c r="F7" s="27" t="b">
        <f t="shared" si="3"/>
        <v>1</v>
      </c>
      <c r="G7" s="64">
        <f t="shared" si="4"/>
        <v>433.33333333333331</v>
      </c>
    </row>
    <row r="8" spans="1:7" x14ac:dyDescent="0.25">
      <c r="A8" s="75" t="s">
        <v>0</v>
      </c>
      <c r="B8" s="77">
        <f t="shared" ref="B8:G8" si="5">SUM(B3:B7)</f>
        <v>2200</v>
      </c>
      <c r="C8" s="77">
        <f t="shared" si="5"/>
        <v>4400</v>
      </c>
      <c r="D8" s="77">
        <f t="shared" si="5"/>
        <v>1320</v>
      </c>
      <c r="E8" s="77">
        <f t="shared" si="5"/>
        <v>5720</v>
      </c>
      <c r="F8" s="76">
        <f t="shared" si="5"/>
        <v>0</v>
      </c>
      <c r="G8" s="77">
        <f t="shared" si="5"/>
        <v>1906.6666666666667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E7"/>
  <sheetViews>
    <sheetView showGridLines="0" zoomScale="160" zoomScaleNormal="160" workbookViewId="0">
      <selection activeCell="E3" sqref="E3"/>
    </sheetView>
  </sheetViews>
  <sheetFormatPr defaultRowHeight="15" x14ac:dyDescent="0.25"/>
  <cols>
    <col min="1" max="7" width="16.7109375" customWidth="1"/>
  </cols>
  <sheetData>
    <row r="1" spans="1:5" x14ac:dyDescent="0.25">
      <c r="A1" s="78" t="s">
        <v>156</v>
      </c>
      <c r="B1" s="78" t="s">
        <v>157</v>
      </c>
      <c r="C1" s="78" t="s">
        <v>158</v>
      </c>
      <c r="D1" s="78" t="s">
        <v>159</v>
      </c>
      <c r="E1" s="78" t="s">
        <v>160</v>
      </c>
    </row>
    <row r="2" spans="1:5" x14ac:dyDescent="0.25">
      <c r="A2" s="27" t="s">
        <v>161</v>
      </c>
      <c r="B2" s="27">
        <v>9.1999999999999993</v>
      </c>
      <c r="C2" s="27">
        <f>B2*80%</f>
        <v>7.3599999999999994</v>
      </c>
      <c r="D2" s="27">
        <f>B2+C2</f>
        <v>16.559999999999999</v>
      </c>
      <c r="E2" s="27" t="b">
        <f>D2&lt;&gt;B2</f>
        <v>1</v>
      </c>
    </row>
    <row r="3" spans="1:5" x14ac:dyDescent="0.25">
      <c r="A3" s="27" t="s">
        <v>162</v>
      </c>
      <c r="B3" s="27">
        <v>6.7</v>
      </c>
      <c r="C3" s="27">
        <f t="shared" ref="C3:C7" si="0">B3*80%</f>
        <v>5.36</v>
      </c>
      <c r="D3" s="27">
        <f t="shared" ref="D3:D7" si="1">B3+C3</f>
        <v>12.06</v>
      </c>
      <c r="E3" s="27" t="b">
        <f t="shared" ref="E3:E7" si="2">D3&lt;&gt;B3</f>
        <v>1</v>
      </c>
    </row>
    <row r="4" spans="1:5" x14ac:dyDescent="0.25">
      <c r="A4" s="27" t="s">
        <v>163</v>
      </c>
      <c r="B4" s="27">
        <v>1</v>
      </c>
      <c r="C4" s="27">
        <f t="shared" si="0"/>
        <v>0.8</v>
      </c>
      <c r="D4" s="27">
        <f t="shared" si="1"/>
        <v>1.8</v>
      </c>
      <c r="E4" s="27" t="b">
        <f t="shared" si="2"/>
        <v>1</v>
      </c>
    </row>
    <row r="5" spans="1:5" x14ac:dyDescent="0.25">
      <c r="A5" s="27" t="s">
        <v>11</v>
      </c>
      <c r="B5" s="27">
        <v>8.5</v>
      </c>
      <c r="C5" s="27">
        <f t="shared" si="0"/>
        <v>6.8000000000000007</v>
      </c>
      <c r="D5" s="27">
        <f t="shared" si="1"/>
        <v>15.3</v>
      </c>
      <c r="E5" s="27" t="b">
        <f t="shared" si="2"/>
        <v>1</v>
      </c>
    </row>
    <row r="6" spans="1:5" x14ac:dyDescent="0.25">
      <c r="A6" s="27" t="s">
        <v>164</v>
      </c>
      <c r="B6" s="27">
        <v>8.5</v>
      </c>
      <c r="C6" s="27">
        <f t="shared" si="0"/>
        <v>6.8000000000000007</v>
      </c>
      <c r="D6" s="27">
        <f t="shared" si="1"/>
        <v>15.3</v>
      </c>
      <c r="E6" s="27" t="b">
        <f t="shared" si="2"/>
        <v>1</v>
      </c>
    </row>
    <row r="7" spans="1:5" x14ac:dyDescent="0.25">
      <c r="A7" s="27" t="s">
        <v>165</v>
      </c>
      <c r="B7" s="27">
        <v>4.5999999999999996</v>
      </c>
      <c r="C7" s="27">
        <f t="shared" si="0"/>
        <v>3.6799999999999997</v>
      </c>
      <c r="D7" s="27">
        <f t="shared" si="1"/>
        <v>8.2799999999999994</v>
      </c>
      <c r="E7" s="27" t="b">
        <f t="shared" si="2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I26"/>
  <sheetViews>
    <sheetView showGridLines="0" zoomScale="160" zoomScaleNormal="160" workbookViewId="0">
      <selection activeCell="H16" sqref="H16"/>
    </sheetView>
  </sheetViews>
  <sheetFormatPr defaultColWidth="9.140625" defaultRowHeight="15" x14ac:dyDescent="0.25"/>
  <cols>
    <col min="1" max="1" width="2.28515625" style="3" customWidth="1"/>
    <col min="2" max="2" width="17.7109375" style="3" bestFit="1" customWidth="1"/>
    <col min="3" max="5" width="8.5703125" style="3" bestFit="1" customWidth="1"/>
    <col min="6" max="9" width="16.140625" style="3" customWidth="1"/>
    <col min="10" max="10" width="13.85546875" style="3" customWidth="1"/>
    <col min="11" max="16384" width="9.140625" style="3"/>
  </cols>
  <sheetData>
    <row r="1" spans="2:9" ht="12" customHeight="1" x14ac:dyDescent="0.25"/>
    <row r="2" spans="2:9" ht="15" customHeight="1" x14ac:dyDescent="0.25">
      <c r="B2" s="19" t="s">
        <v>25</v>
      </c>
      <c r="C2" s="6"/>
      <c r="D2" s="6"/>
      <c r="E2" s="6"/>
      <c r="F2" s="6"/>
      <c r="G2" s="6"/>
      <c r="H2" s="6"/>
      <c r="I2" s="6"/>
    </row>
    <row r="3" spans="2:9" ht="15" customHeight="1" x14ac:dyDescent="0.25">
      <c r="B3" s="7" t="s">
        <v>26</v>
      </c>
      <c r="C3" s="49">
        <v>0.125</v>
      </c>
      <c r="D3" s="6"/>
      <c r="E3" s="6"/>
      <c r="F3" s="6"/>
      <c r="G3" s="6"/>
      <c r="H3" s="6"/>
      <c r="I3" s="6"/>
    </row>
    <row r="4" spans="2:9" ht="15" customHeight="1" x14ac:dyDescent="0.25">
      <c r="B4" s="8" t="s">
        <v>27</v>
      </c>
      <c r="C4" s="50">
        <v>4</v>
      </c>
      <c r="D4" s="6"/>
      <c r="E4" s="6"/>
      <c r="F4" s="6"/>
      <c r="G4" s="6"/>
      <c r="H4" s="6"/>
      <c r="I4" s="6"/>
    </row>
    <row r="5" spans="2:9" ht="15" customHeight="1" x14ac:dyDescent="0.25">
      <c r="B5" s="97"/>
      <c r="C5" s="98"/>
      <c r="D5" s="99" t="s">
        <v>28</v>
      </c>
      <c r="E5" s="99"/>
      <c r="F5" s="99"/>
      <c r="G5" s="100" t="s">
        <v>29</v>
      </c>
      <c r="H5" s="100"/>
      <c r="I5" s="100"/>
    </row>
    <row r="6" spans="2:9" ht="15" customHeight="1" x14ac:dyDescent="0.25">
      <c r="B6" s="9" t="s">
        <v>30</v>
      </c>
      <c r="C6" s="51" t="s">
        <v>31</v>
      </c>
      <c r="D6" s="47" t="s">
        <v>32</v>
      </c>
      <c r="E6" s="47" t="s">
        <v>33</v>
      </c>
      <c r="F6" s="47" t="s">
        <v>85</v>
      </c>
      <c r="G6" s="48" t="s">
        <v>32</v>
      </c>
      <c r="H6" s="48" t="s">
        <v>33</v>
      </c>
      <c r="I6" s="48" t="s">
        <v>0</v>
      </c>
    </row>
    <row r="7" spans="2:9" x14ac:dyDescent="0.25">
      <c r="B7" s="10" t="s">
        <v>34</v>
      </c>
      <c r="C7" s="11">
        <v>500</v>
      </c>
      <c r="D7" s="12">
        <v>0.5</v>
      </c>
      <c r="E7" s="12">
        <v>0.55000000000000004</v>
      </c>
      <c r="F7" s="30">
        <f>E7*C7</f>
        <v>275</v>
      </c>
      <c r="G7" s="31">
        <f>D7/C$4</f>
        <v>0.125</v>
      </c>
      <c r="H7" s="31">
        <f>G7*C$3+G7</f>
        <v>0.140625</v>
      </c>
      <c r="I7" s="31">
        <f>H7*C7</f>
        <v>70.3125</v>
      </c>
    </row>
    <row r="8" spans="2:9" x14ac:dyDescent="0.25">
      <c r="B8" s="10" t="s">
        <v>35</v>
      </c>
      <c r="C8" s="11">
        <v>200</v>
      </c>
      <c r="D8" s="12">
        <v>2.57</v>
      </c>
      <c r="E8" s="12">
        <v>2.7</v>
      </c>
      <c r="F8" s="30">
        <f t="shared" ref="F8:F15" si="0">E8*C8</f>
        <v>540</v>
      </c>
      <c r="G8" s="31">
        <f t="shared" ref="G8:G15" si="1">D8/C$4</f>
        <v>0.64249999999999996</v>
      </c>
      <c r="H8" s="31">
        <f t="shared" ref="H8:H15" si="2">G8*C$3+G8</f>
        <v>0.72281249999999997</v>
      </c>
      <c r="I8" s="31">
        <f t="shared" ref="I8:I15" si="3">H8*C8</f>
        <v>144.5625</v>
      </c>
    </row>
    <row r="9" spans="2:9" x14ac:dyDescent="0.25">
      <c r="B9" s="10" t="s">
        <v>36</v>
      </c>
      <c r="C9" s="11">
        <v>300</v>
      </c>
      <c r="D9" s="12">
        <v>5</v>
      </c>
      <c r="E9" s="12">
        <v>5.5</v>
      </c>
      <c r="F9" s="30">
        <f t="shared" si="0"/>
        <v>1650</v>
      </c>
      <c r="G9" s="31">
        <f t="shared" si="1"/>
        <v>1.25</v>
      </c>
      <c r="H9" s="31">
        <f t="shared" si="2"/>
        <v>1.40625</v>
      </c>
      <c r="I9" s="31">
        <f t="shared" si="3"/>
        <v>421.875</v>
      </c>
    </row>
    <row r="10" spans="2:9" x14ac:dyDescent="0.25">
      <c r="B10" s="10" t="s">
        <v>37</v>
      </c>
      <c r="C10" s="11">
        <v>1000</v>
      </c>
      <c r="D10" s="12">
        <v>0.15</v>
      </c>
      <c r="E10" s="12">
        <v>0.25</v>
      </c>
      <c r="F10" s="30">
        <f t="shared" si="0"/>
        <v>250</v>
      </c>
      <c r="G10" s="31">
        <f t="shared" si="1"/>
        <v>3.7499999999999999E-2</v>
      </c>
      <c r="H10" s="31">
        <f t="shared" si="2"/>
        <v>4.2187499999999996E-2</v>
      </c>
      <c r="I10" s="31">
        <f t="shared" si="3"/>
        <v>42.187499999999993</v>
      </c>
    </row>
    <row r="11" spans="2:9" x14ac:dyDescent="0.25">
      <c r="B11" s="10" t="s">
        <v>38</v>
      </c>
      <c r="C11" s="11">
        <v>1000</v>
      </c>
      <c r="D11" s="12">
        <v>0.15</v>
      </c>
      <c r="E11" s="12">
        <v>0.25</v>
      </c>
      <c r="F11" s="30">
        <f t="shared" si="0"/>
        <v>250</v>
      </c>
      <c r="G11" s="31">
        <f t="shared" si="1"/>
        <v>3.7499999999999999E-2</v>
      </c>
      <c r="H11" s="31">
        <f t="shared" si="2"/>
        <v>4.2187499999999996E-2</v>
      </c>
      <c r="I11" s="31">
        <f t="shared" si="3"/>
        <v>42.187499999999993</v>
      </c>
    </row>
    <row r="12" spans="2:9" x14ac:dyDescent="0.25">
      <c r="B12" s="10" t="s">
        <v>39</v>
      </c>
      <c r="C12" s="11">
        <v>200</v>
      </c>
      <c r="D12" s="12">
        <v>3</v>
      </c>
      <c r="E12" s="12">
        <v>3.5</v>
      </c>
      <c r="F12" s="30">
        <f t="shared" si="0"/>
        <v>700</v>
      </c>
      <c r="G12" s="31">
        <f t="shared" si="1"/>
        <v>0.75</v>
      </c>
      <c r="H12" s="31">
        <f t="shared" si="2"/>
        <v>0.84375</v>
      </c>
      <c r="I12" s="31">
        <f t="shared" si="3"/>
        <v>168.75</v>
      </c>
    </row>
    <row r="13" spans="2:9" x14ac:dyDescent="0.25">
      <c r="B13" s="10" t="s">
        <v>40</v>
      </c>
      <c r="C13" s="11">
        <v>500</v>
      </c>
      <c r="D13" s="12">
        <v>0.25</v>
      </c>
      <c r="E13" s="12">
        <v>0.3</v>
      </c>
      <c r="F13" s="30">
        <f t="shared" si="0"/>
        <v>150</v>
      </c>
      <c r="G13" s="31">
        <f t="shared" si="1"/>
        <v>6.25E-2</v>
      </c>
      <c r="H13" s="31">
        <f t="shared" si="2"/>
        <v>7.03125E-2</v>
      </c>
      <c r="I13" s="31">
        <f t="shared" si="3"/>
        <v>35.15625</v>
      </c>
    </row>
    <row r="14" spans="2:9" x14ac:dyDescent="0.25">
      <c r="B14" s="10" t="s">
        <v>41</v>
      </c>
      <c r="C14" s="11">
        <v>500</v>
      </c>
      <c r="D14" s="12">
        <v>0.35</v>
      </c>
      <c r="E14" s="12">
        <v>0.45</v>
      </c>
      <c r="F14" s="30">
        <f t="shared" si="0"/>
        <v>225</v>
      </c>
      <c r="G14" s="31">
        <f t="shared" si="1"/>
        <v>8.7499999999999994E-2</v>
      </c>
      <c r="H14" s="31">
        <f t="shared" si="2"/>
        <v>9.8437499999999997E-2</v>
      </c>
      <c r="I14" s="31">
        <f t="shared" si="3"/>
        <v>49.21875</v>
      </c>
    </row>
    <row r="15" spans="2:9" x14ac:dyDescent="0.25">
      <c r="B15" s="10" t="s">
        <v>42</v>
      </c>
      <c r="C15" s="11">
        <v>50</v>
      </c>
      <c r="D15" s="12">
        <v>6</v>
      </c>
      <c r="E15" s="12">
        <v>6.5</v>
      </c>
      <c r="F15" s="30">
        <f t="shared" si="0"/>
        <v>325</v>
      </c>
      <c r="G15" s="31">
        <f t="shared" si="1"/>
        <v>1.5</v>
      </c>
      <c r="H15" s="31">
        <f t="shared" si="2"/>
        <v>1.6875</v>
      </c>
      <c r="I15" s="31">
        <f t="shared" si="3"/>
        <v>84.375</v>
      </c>
    </row>
    <row r="17" spans="2:6" x14ac:dyDescent="0.25">
      <c r="B17" s="4"/>
      <c r="C17" s="4"/>
      <c r="D17" s="4"/>
      <c r="E17" s="4"/>
      <c r="F17" s="4"/>
    </row>
    <row r="18" spans="2:6" x14ac:dyDescent="0.25">
      <c r="B18" s="4"/>
      <c r="C18" s="4"/>
      <c r="D18" s="4"/>
      <c r="E18" s="4"/>
      <c r="F18" s="4"/>
    </row>
    <row r="19" spans="2:6" x14ac:dyDescent="0.25">
      <c r="B19" s="4"/>
      <c r="C19" s="4"/>
      <c r="D19" s="4"/>
      <c r="E19" s="4"/>
      <c r="F19" s="4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</sheetData>
  <mergeCells count="3">
    <mergeCell ref="B5:C5"/>
    <mergeCell ref="D5:F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Ex. 01</vt:lpstr>
      <vt:lpstr>Ex. 02</vt:lpstr>
      <vt:lpstr>Ex. 03</vt:lpstr>
      <vt:lpstr>Ex. 04</vt:lpstr>
      <vt:lpstr>Ex. 05</vt:lpstr>
      <vt:lpstr>Ex. 06</vt:lpstr>
      <vt:lpstr>Ex. 07</vt:lpstr>
      <vt:lpstr>Ex. 08</vt:lpstr>
      <vt:lpstr>Ex. 09</vt:lpstr>
      <vt:lpstr>Ex. 10</vt:lpstr>
      <vt:lpstr>Ex. 11</vt:lpstr>
      <vt:lpstr>Ex. 12</vt:lpstr>
      <vt:lpstr>Ex. 13</vt:lpstr>
      <vt:lpstr>Ex. 14</vt:lpstr>
      <vt:lpstr>Ex. 15</vt:lpstr>
      <vt:lpstr>Ex. 16</vt:lpstr>
      <vt:lpstr>Ex. 17</vt:lpstr>
      <vt:lpstr>Ex. 18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Aluno</cp:lastModifiedBy>
  <dcterms:created xsi:type="dcterms:W3CDTF">2018-09-11T23:01:18Z</dcterms:created>
  <dcterms:modified xsi:type="dcterms:W3CDTF">2022-10-22T19:24:54Z</dcterms:modified>
</cp:coreProperties>
</file>