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yltu\Desktop\ТРПИ\"/>
    </mc:Choice>
  </mc:AlternateContent>
  <xr:revisionPtr revIDLastSave="0" documentId="13_ncr:1_{E4BB11F9-AE22-49D5-BD4E-7C08A0741B1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Зарплаты и Доход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67" i="1"/>
  <c r="K71" i="1"/>
  <c r="D71" i="1"/>
  <c r="E71" i="1"/>
  <c r="F71" i="1"/>
  <c r="G71" i="1"/>
  <c r="H71" i="1"/>
  <c r="I71" i="1"/>
  <c r="J71" i="1"/>
  <c r="D70" i="1"/>
  <c r="D68" i="1"/>
  <c r="D67" i="1"/>
  <c r="D66" i="1"/>
  <c r="F45" i="1"/>
  <c r="F44" i="1"/>
  <c r="E69" i="1"/>
  <c r="F69" i="1"/>
  <c r="G69" i="1"/>
  <c r="H69" i="1"/>
  <c r="D69" i="1"/>
  <c r="G66" i="1"/>
  <c r="G67" i="1" s="1"/>
  <c r="H66" i="1"/>
  <c r="H67" i="1" s="1"/>
  <c r="I66" i="1"/>
  <c r="I67" i="1" s="1"/>
  <c r="J66" i="1"/>
  <c r="J67" i="1" s="1"/>
  <c r="K66" i="1"/>
  <c r="F66" i="1"/>
  <c r="F67" i="1" s="1"/>
  <c r="F68" i="1" s="1"/>
  <c r="E66" i="1"/>
  <c r="E67" i="1" s="1"/>
  <c r="E68" i="1" s="1"/>
  <c r="K53" i="1"/>
  <c r="K52" i="1"/>
  <c r="F46" i="1"/>
  <c r="F47" i="1"/>
  <c r="F48" i="1"/>
  <c r="J15" i="1"/>
  <c r="F15" i="1"/>
  <c r="G15" i="1" s="1"/>
  <c r="J14" i="1"/>
  <c r="F14" i="1"/>
  <c r="G14" i="1" s="1"/>
  <c r="J12" i="1"/>
  <c r="J13" i="1"/>
  <c r="J16" i="1"/>
  <c r="F13" i="1"/>
  <c r="G13" i="1" s="1"/>
  <c r="F12" i="1"/>
  <c r="G12" i="1" s="1"/>
  <c r="F8" i="1"/>
  <c r="G8" i="1" s="1"/>
  <c r="F9" i="1"/>
  <c r="G9" i="1" s="1"/>
  <c r="F10" i="1"/>
  <c r="G10" i="1" s="1"/>
  <c r="F11" i="1"/>
  <c r="G11" i="1" s="1"/>
  <c r="F16" i="1"/>
  <c r="G16" i="1" s="1"/>
  <c r="F7" i="1"/>
  <c r="G7" i="1" s="1"/>
  <c r="J8" i="1"/>
  <c r="J9" i="1"/>
  <c r="J10" i="1"/>
  <c r="J11" i="1"/>
  <c r="J7" i="1"/>
  <c r="K68" i="1" l="1"/>
  <c r="J68" i="1"/>
  <c r="J69" i="1" s="1"/>
  <c r="I68" i="1"/>
  <c r="I69" i="1" s="1"/>
  <c r="H68" i="1"/>
  <c r="G68" i="1"/>
  <c r="K15" i="1"/>
  <c r="K13" i="1"/>
  <c r="K12" i="1"/>
  <c r="K14" i="1"/>
  <c r="K16" i="1"/>
  <c r="K11" i="1"/>
  <c r="K10" i="1"/>
  <c r="K7" i="1"/>
  <c r="K9" i="1"/>
  <c r="K8" i="1"/>
  <c r="K17" i="1" l="1"/>
  <c r="K18" i="1" s="1"/>
  <c r="D23" i="1" s="1"/>
  <c r="D27" i="1" l="1"/>
  <c r="D24" i="1"/>
  <c r="D25" i="1" s="1"/>
  <c r="K19" i="1"/>
  <c r="D26" i="1"/>
  <c r="D28" i="1" l="1"/>
  <c r="D29" i="1" s="1"/>
  <c r="F70" i="1" l="1"/>
  <c r="E70" i="1"/>
  <c r="G70" i="1"/>
  <c r="H70" i="1"/>
  <c r="I70" i="1"/>
  <c r="J70" i="1"/>
  <c r="K70" i="1"/>
</calcChain>
</file>

<file path=xl/sharedStrings.xml><?xml version="1.0" encoding="utf-8"?>
<sst xmlns="http://schemas.openxmlformats.org/spreadsheetml/2006/main" count="77" uniqueCount="76">
  <si>
    <t>№</t>
  </si>
  <si>
    <t>Участник команды</t>
  </si>
  <si>
    <t>Заработная плата по тарифу, р.</t>
  </si>
  <si>
    <t>Руководитель</t>
  </si>
  <si>
    <t>Тестировщик</t>
  </si>
  <si>
    <t>Кол-во месяцев</t>
  </si>
  <si>
    <t>Трудоёмкость работ (ч)</t>
  </si>
  <si>
    <t>Ставка (ед)</t>
  </si>
  <si>
    <t>Часовая заработная плата (BYN)</t>
  </si>
  <si>
    <t>Месячная заработная плата (BYN)</t>
  </si>
  <si>
    <t>Премия</t>
  </si>
  <si>
    <t>Часов в месяц</t>
  </si>
  <si>
    <t>Месячная заработная плата ($)</t>
  </si>
  <si>
    <t>Курс доллара</t>
  </si>
  <si>
    <t>Программист (Middle)</t>
  </si>
  <si>
    <t>Программист (Junior)</t>
  </si>
  <si>
    <t>Геймдизайнер (Middle)</t>
  </si>
  <si>
    <t>UI Художник</t>
  </si>
  <si>
    <t>3D Художник (Middle)</t>
  </si>
  <si>
    <t>3D Художник (Junior)</t>
  </si>
  <si>
    <t>Итого  (BYN)</t>
  </si>
  <si>
    <t>Итого ($)</t>
  </si>
  <si>
    <t>Звуковик</t>
  </si>
  <si>
    <t>Маркетолог</t>
  </si>
  <si>
    <t>Наименование статьи затрат</t>
  </si>
  <si>
    <t>Основная заработная плата команды разработчиков</t>
  </si>
  <si>
    <t>Дополнительная заработная плата команды разработчиков</t>
  </si>
  <si>
    <t>Отчисления на социальные нужны</t>
  </si>
  <si>
    <t>Прочие затраты</t>
  </si>
  <si>
    <t>Расходы на продвижение и реализацию</t>
  </si>
  <si>
    <t>Общая сумма затрат на разработку</t>
  </si>
  <si>
    <t>Значение (BYN)</t>
  </si>
  <si>
    <t xml:space="preserve">Норматив дополнительной заработной платы </t>
  </si>
  <si>
    <t>Обязательное страхования</t>
  </si>
  <si>
    <t xml:space="preserve">Норматив прочих затрат </t>
  </si>
  <si>
    <t xml:space="preserve">норматив расходов на реализацию </t>
  </si>
  <si>
    <t xml:space="preserve">норматив расходов на продвижение </t>
  </si>
  <si>
    <t>Общая сумма затрат на разработку ($)</t>
  </si>
  <si>
    <t>Игра</t>
  </si>
  <si>
    <t>Продано копий</t>
  </si>
  <si>
    <t>Средняя цена (за все время)</t>
  </si>
  <si>
    <t>Game Dev Story</t>
  </si>
  <si>
    <t>Two Point Hospital</t>
  </si>
  <si>
    <t>E-Startup 2: Business Tycoon</t>
  </si>
  <si>
    <t>Against the Storm</t>
  </si>
  <si>
    <t>Peace Death</t>
  </si>
  <si>
    <t>Примерный доход</t>
  </si>
  <si>
    <t>Конкуренты</t>
  </si>
  <si>
    <t>Анализ по аналогам</t>
  </si>
  <si>
    <t>Анализ по аудитории</t>
  </si>
  <si>
    <t>Анализ целевой аудитории</t>
  </si>
  <si>
    <t>Примерное количество ЦА:</t>
  </si>
  <si>
    <t>Продажи при хорошем раскладе</t>
  </si>
  <si>
    <t>Продажи при плохом раскладе</t>
  </si>
  <si>
    <t>Коммисия платформ продажи игр</t>
  </si>
  <si>
    <t>Количество копий проданных в первый год</t>
  </si>
  <si>
    <t>КОНСТАНТЫ</t>
  </si>
  <si>
    <t>ставка налога на добавленную стоимость (Ндс)</t>
  </si>
  <si>
    <t>ставка налога на прибыль (Нп)</t>
  </si>
  <si>
    <t>рентабельность продаж копий (Рпр)</t>
  </si>
  <si>
    <t>НДС</t>
  </si>
  <si>
    <t>Цена копии игрового приложения</t>
  </si>
  <si>
    <t>Отпускная цена копии игрового приложения</t>
  </si>
  <si>
    <t>Return on Investment</t>
  </si>
  <si>
    <t>Рентабельность разработки для первого года продаж</t>
  </si>
  <si>
    <r>
      <t xml:space="preserve">Норматив отчислений </t>
    </r>
    <r>
      <rPr>
        <sz val="14"/>
        <color rgb="FF000000"/>
        <rFont val="Calibri"/>
        <family val="2"/>
        <scheme val="minor"/>
      </rPr>
      <t>в фонд социальной защиты населения</t>
    </r>
  </si>
  <si>
    <r>
      <t>Возраст</t>
    </r>
    <r>
      <rPr>
        <sz val="14"/>
        <color theme="1"/>
        <rFont val="Calibri"/>
        <family val="2"/>
        <scheme val="minor"/>
      </rPr>
      <t>: 18–45 лет</t>
    </r>
  </si>
  <si>
    <r>
      <t>Пол</t>
    </r>
    <r>
      <rPr>
        <sz val="14"/>
        <color theme="1"/>
        <rFont val="Calibri"/>
        <family val="2"/>
        <scheme val="minor"/>
      </rPr>
      <t>: Унисекс, но с небольшой предрасположенностью к мужчинам (из-за жанра симуляторов и стратегии)</t>
    </r>
  </si>
  <si>
    <r>
      <t>Интересы</t>
    </r>
    <r>
      <rPr>
        <sz val="14"/>
        <color theme="1"/>
        <rFont val="Calibri"/>
        <family val="2"/>
        <scheme val="minor"/>
      </rPr>
      <t>: Симуляторы, управление, стратегия, юмор</t>
    </r>
  </si>
  <si>
    <r>
      <t>Платформы</t>
    </r>
    <r>
      <rPr>
        <sz val="14"/>
        <color theme="1"/>
        <rFont val="Calibri"/>
        <family val="2"/>
        <scheme val="minor"/>
      </rPr>
      <t>: ПК, консоли (PlayStation, Xbox, Switch)</t>
    </r>
  </si>
  <si>
    <r>
      <t>Тип игроков</t>
    </r>
    <r>
      <rPr>
        <sz val="14"/>
        <color theme="1"/>
        <rFont val="Calibri"/>
        <family val="2"/>
        <scheme val="minor"/>
      </rPr>
      <t>: Фанаты стратегий и симуляторов, а также те, кто предпочитает расслабляющие, но при этом умные игры</t>
    </r>
  </si>
  <si>
    <r>
      <t>География</t>
    </r>
    <r>
      <rPr>
        <sz val="14"/>
        <color theme="1"/>
        <rFont val="Calibri"/>
        <family val="2"/>
        <scheme val="minor"/>
      </rPr>
      <t>: Преимущественно западная аудитория, но также популярна в странах СНГ</t>
    </r>
  </si>
  <si>
    <r>
      <t>Психографика</t>
    </r>
    <r>
      <rPr>
        <sz val="14"/>
        <color theme="1"/>
        <rFont val="Calibri"/>
        <family val="2"/>
        <scheme val="minor"/>
      </rPr>
      <t>: Люди, предпочитающие неторопливый и вдумчивый геймплей с элементами творчества и управления</t>
    </r>
  </si>
  <si>
    <t>Прирост чистой прибыли (BYN)</t>
  </si>
  <si>
    <t>Прирост чистой прибыли ($)</t>
  </si>
  <si>
    <t>Точка безубыточности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</si>
</sst>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.00\ [$BYN]_-;\-* #,##0.00\ [$BYN]_-;_-* &quot;-&quot;??\ [$BYN]_-;_-@_-"/>
    <numFmt numFmtId="165" formatCode="_-[$$-409]* #,##0.00_ ;_-[$$-409]* \-#,##0.00\ ;_-[$$-409]* &quot;-&quot;??_ ;_-@_ 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2" fillId="0" borderId="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justify" vertical="center"/>
    </xf>
    <xf numFmtId="164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/>
    </xf>
    <xf numFmtId="164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justify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9" fontId="2" fillId="0" borderId="5" xfId="2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9" fontId="2" fillId="0" borderId="6" xfId="2" applyFont="1" applyBorder="1"/>
    <xf numFmtId="0" fontId="2" fillId="0" borderId="7" xfId="0" applyFont="1" applyBorder="1" applyAlignment="1">
      <alignment wrapText="1"/>
    </xf>
    <xf numFmtId="9" fontId="2" fillId="0" borderId="8" xfId="2" applyFont="1" applyBorder="1"/>
    <xf numFmtId="0" fontId="2" fillId="0" borderId="7" xfId="0" applyFont="1" applyBorder="1"/>
    <xf numFmtId="166" fontId="2" fillId="0" borderId="8" xfId="2" applyNumberFormat="1" applyFont="1" applyBorder="1"/>
    <xf numFmtId="0" fontId="3" fillId="0" borderId="7" xfId="0" applyFont="1" applyBorder="1"/>
    <xf numFmtId="9" fontId="2" fillId="0" borderId="8" xfId="0" applyNumberFormat="1" applyFont="1" applyBorder="1"/>
    <xf numFmtId="0" fontId="3" fillId="0" borderId="9" xfId="0" applyFont="1" applyBorder="1"/>
    <xf numFmtId="9" fontId="2" fillId="0" borderId="11" xfId="0" applyNumberFormat="1" applyFont="1" applyBorder="1"/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3" fontId="2" fillId="0" borderId="10" xfId="0" applyNumberFormat="1" applyFont="1" applyBorder="1" applyAlignment="1">
      <alignment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165" fontId="2" fillId="0" borderId="0" xfId="0" applyNumberFormat="1" applyFont="1" applyBorder="1"/>
    <xf numFmtId="165" fontId="2" fillId="0" borderId="0" xfId="1" applyNumberFormat="1" applyFont="1" applyBorder="1"/>
    <xf numFmtId="9" fontId="2" fillId="0" borderId="3" xfId="0" applyNumberFormat="1" applyFont="1" applyBorder="1" applyAlignment="1"/>
    <xf numFmtId="1" fontId="2" fillId="0" borderId="0" xfId="0" applyNumberFormat="1" applyFont="1" applyBorder="1"/>
    <xf numFmtId="10" fontId="2" fillId="0" borderId="3" xfId="0" applyNumberFormat="1" applyFont="1" applyBorder="1" applyAlignment="1"/>
    <xf numFmtId="0" fontId="2" fillId="0" borderId="0" xfId="0" applyFont="1" applyBorder="1"/>
    <xf numFmtId="0" fontId="2" fillId="0" borderId="3" xfId="0" applyFont="1" applyFill="1" applyBorder="1" applyAlignment="1">
      <alignment vertical="center" wrapText="1"/>
    </xf>
    <xf numFmtId="9" fontId="2" fillId="0" borderId="3" xfId="2" applyFont="1" applyBorder="1"/>
    <xf numFmtId="0" fontId="3" fillId="0" borderId="3" xfId="0" applyFont="1" applyBorder="1"/>
    <xf numFmtId="0" fontId="2" fillId="0" borderId="3" xfId="0" applyFont="1" applyBorder="1"/>
    <xf numFmtId="9" fontId="2" fillId="0" borderId="3" xfId="0" applyNumberFormat="1" applyFont="1" applyBorder="1"/>
    <xf numFmtId="0" fontId="2" fillId="0" borderId="4" xfId="0" applyFont="1" applyBorder="1"/>
    <xf numFmtId="3" fontId="2" fillId="0" borderId="5" xfId="0" applyNumberFormat="1" applyFont="1" applyBorder="1"/>
    <xf numFmtId="0" fontId="2" fillId="0" borderId="9" xfId="0" applyFont="1" applyBorder="1"/>
    <xf numFmtId="165" fontId="2" fillId="0" borderId="10" xfId="0" applyNumberFormat="1" applyFont="1" applyBorder="1"/>
    <xf numFmtId="165" fontId="2" fillId="0" borderId="5" xfId="0" applyNumberFormat="1" applyFont="1" applyBorder="1"/>
    <xf numFmtId="165" fontId="2" fillId="0" borderId="3" xfId="0" applyNumberFormat="1" applyFont="1" applyBorder="1"/>
    <xf numFmtId="9" fontId="2" fillId="0" borderId="10" xfId="2" applyFont="1" applyBorder="1"/>
    <xf numFmtId="0" fontId="2" fillId="0" borderId="20" xfId="0" applyFont="1" applyBorder="1"/>
    <xf numFmtId="164" fontId="2" fillId="0" borderId="14" xfId="0" applyNumberFormat="1" applyFont="1" applyBorder="1"/>
    <xf numFmtId="0" fontId="2" fillId="0" borderId="0" xfId="0" applyFont="1" applyFill="1" applyAlignment="1"/>
    <xf numFmtId="0" fontId="2" fillId="0" borderId="16" xfId="0" applyFont="1" applyFill="1" applyBorder="1"/>
    <xf numFmtId="1" fontId="2" fillId="0" borderId="19" xfId="0" applyNumberFormat="1" applyFont="1" applyBorder="1"/>
    <xf numFmtId="165" fontId="0" fillId="0" borderId="0" xfId="0" applyNumberFormat="1"/>
    <xf numFmtId="3" fontId="2" fillId="0" borderId="6" xfId="0" applyNumberFormat="1" applyFont="1" applyBorder="1"/>
    <xf numFmtId="165" fontId="2" fillId="0" borderId="11" xfId="0" applyNumberFormat="1" applyFont="1" applyBorder="1"/>
    <xf numFmtId="165" fontId="2" fillId="0" borderId="6" xfId="0" applyNumberFormat="1" applyFont="1" applyBorder="1"/>
    <xf numFmtId="165" fontId="2" fillId="0" borderId="8" xfId="0" applyNumberFormat="1" applyFont="1" applyBorder="1"/>
    <xf numFmtId="164" fontId="2" fillId="0" borderId="21" xfId="0" applyNumberFormat="1" applyFont="1" applyBorder="1"/>
    <xf numFmtId="9" fontId="2" fillId="0" borderId="11" xfId="2" applyFont="1" applyBorder="1"/>
    <xf numFmtId="1" fontId="2" fillId="0" borderId="1" xfId="0" applyNumberFormat="1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15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9" xfId="0" applyFont="1" applyBorder="1" applyAlignment="1">
      <alignment horizontal="justify" vertical="center"/>
    </xf>
    <xf numFmtId="0" fontId="2" fillId="0" borderId="10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72"/>
  <sheetViews>
    <sheetView tabSelected="1" topLeftCell="A36" zoomScale="70" zoomScaleNormal="70" workbookViewId="0">
      <selection activeCell="K70" sqref="K70"/>
    </sheetView>
  </sheetViews>
  <sheetFormatPr defaultRowHeight="14.5" x14ac:dyDescent="0.35"/>
  <cols>
    <col min="3" max="3" width="54.36328125" customWidth="1"/>
    <col min="4" max="4" width="32.453125" customWidth="1"/>
    <col min="5" max="7" width="27.1796875" customWidth="1"/>
    <col min="8" max="8" width="23.26953125" customWidth="1"/>
    <col min="9" max="9" width="23.08984375" customWidth="1"/>
    <col min="10" max="11" width="27.1796875" customWidth="1"/>
  </cols>
  <sheetData>
    <row r="2" spans="3:16" ht="19" thickBot="1" x14ac:dyDescent="0.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3:16" ht="19" thickBot="1" x14ac:dyDescent="0.5">
      <c r="C3" s="5"/>
      <c r="D3" s="5"/>
      <c r="E3" s="5"/>
      <c r="F3" s="6" t="s">
        <v>13</v>
      </c>
      <c r="G3" s="7">
        <v>3.34</v>
      </c>
      <c r="H3" s="5"/>
      <c r="I3" s="5"/>
      <c r="J3" s="5"/>
      <c r="K3" s="5"/>
      <c r="L3" s="5"/>
      <c r="M3" s="5"/>
      <c r="N3" s="5"/>
      <c r="O3" s="5"/>
      <c r="P3" s="5"/>
    </row>
    <row r="4" spans="3:16" ht="19" thickBot="1" x14ac:dyDescent="0.5">
      <c r="C4" s="5"/>
      <c r="D4" s="5"/>
      <c r="E4" s="5"/>
      <c r="F4" s="6" t="s">
        <v>11</v>
      </c>
      <c r="G4" s="7">
        <v>160</v>
      </c>
      <c r="H4" s="5"/>
      <c r="I4" s="5"/>
      <c r="J4" s="5"/>
      <c r="K4" s="5"/>
      <c r="L4" s="5"/>
      <c r="M4" s="5"/>
      <c r="N4" s="5"/>
      <c r="O4" s="5"/>
      <c r="P4" s="5"/>
    </row>
    <row r="5" spans="3:16" ht="19" thickBot="1" x14ac:dyDescent="0.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3:16" ht="45" customHeight="1" thickBot="1" x14ac:dyDescent="0.5">
      <c r="C6" s="8" t="s">
        <v>0</v>
      </c>
      <c r="D6" s="9" t="s">
        <v>1</v>
      </c>
      <c r="E6" s="9" t="s">
        <v>12</v>
      </c>
      <c r="F6" s="9" t="s">
        <v>9</v>
      </c>
      <c r="G6" s="9" t="s">
        <v>8</v>
      </c>
      <c r="H6" s="9" t="s">
        <v>5</v>
      </c>
      <c r="I6" s="9" t="s">
        <v>7</v>
      </c>
      <c r="J6" s="9" t="s">
        <v>6</v>
      </c>
      <c r="K6" s="10" t="s">
        <v>2</v>
      </c>
      <c r="L6" s="5"/>
      <c r="M6" s="5"/>
      <c r="N6" s="5"/>
      <c r="O6" s="5"/>
      <c r="P6" s="5"/>
    </row>
    <row r="7" spans="3:16" ht="18.5" x14ac:dyDescent="0.45">
      <c r="C7" s="11">
        <v>1</v>
      </c>
      <c r="D7" s="12" t="s">
        <v>3</v>
      </c>
      <c r="E7" s="4">
        <v>1800</v>
      </c>
      <c r="F7" s="13">
        <f>E7*$G$3</f>
        <v>6012</v>
      </c>
      <c r="G7" s="13">
        <f>F7/$G$4</f>
        <v>37.575000000000003</v>
      </c>
      <c r="H7" s="14">
        <v>12</v>
      </c>
      <c r="I7" s="14">
        <v>1</v>
      </c>
      <c r="J7" s="15">
        <f>I7*H7*$G$4</f>
        <v>1920</v>
      </c>
      <c r="K7" s="16">
        <f>J7*G7</f>
        <v>72144</v>
      </c>
      <c r="L7" s="5"/>
      <c r="M7" s="5"/>
      <c r="N7" s="5"/>
      <c r="O7" s="5"/>
      <c r="P7" s="5"/>
    </row>
    <row r="8" spans="3:16" ht="21" customHeight="1" x14ac:dyDescent="0.45">
      <c r="C8" s="11">
        <v>2</v>
      </c>
      <c r="D8" s="17" t="s">
        <v>14</v>
      </c>
      <c r="E8" s="3">
        <v>1500</v>
      </c>
      <c r="F8" s="18">
        <f t="shared" ref="F8:F16" si="0">E8*$G$3</f>
        <v>5010</v>
      </c>
      <c r="G8" s="18">
        <f t="shared" ref="G8:G16" si="1">F8/$G$4</f>
        <v>31.3125</v>
      </c>
      <c r="H8" s="19">
        <v>12</v>
      </c>
      <c r="I8" s="19">
        <v>1</v>
      </c>
      <c r="J8" s="20">
        <f t="shared" ref="J8:J16" si="2">I8*H8*$G$4</f>
        <v>1920</v>
      </c>
      <c r="K8" s="21">
        <f t="shared" ref="K8:K16" si="3">J8*G8</f>
        <v>60120</v>
      </c>
      <c r="L8" s="5"/>
      <c r="M8" s="5"/>
      <c r="N8" s="5"/>
      <c r="O8" s="5"/>
      <c r="P8" s="5"/>
    </row>
    <row r="9" spans="3:16" ht="18.5" x14ac:dyDescent="0.45">
      <c r="C9" s="11">
        <v>3</v>
      </c>
      <c r="D9" s="17" t="s">
        <v>15</v>
      </c>
      <c r="E9" s="1">
        <v>820</v>
      </c>
      <c r="F9" s="18">
        <f t="shared" si="0"/>
        <v>2738.7999999999997</v>
      </c>
      <c r="G9" s="18">
        <f t="shared" si="1"/>
        <v>17.1175</v>
      </c>
      <c r="H9" s="19">
        <v>12</v>
      </c>
      <c r="I9" s="19">
        <v>0.5</v>
      </c>
      <c r="J9" s="20">
        <f t="shared" si="2"/>
        <v>960</v>
      </c>
      <c r="K9" s="21">
        <f t="shared" si="3"/>
        <v>16432.8</v>
      </c>
      <c r="L9" s="5"/>
      <c r="M9" s="5"/>
      <c r="N9" s="5"/>
      <c r="O9" s="5"/>
      <c r="P9" s="5"/>
    </row>
    <row r="10" spans="3:16" ht="18.5" customHeight="1" x14ac:dyDescent="0.45">
      <c r="C10" s="11">
        <v>4</v>
      </c>
      <c r="D10" s="17" t="s">
        <v>16</v>
      </c>
      <c r="E10" s="1">
        <v>1300</v>
      </c>
      <c r="F10" s="18">
        <f t="shared" si="0"/>
        <v>4342</v>
      </c>
      <c r="G10" s="18">
        <f t="shared" si="1"/>
        <v>27.137499999999999</v>
      </c>
      <c r="H10" s="19">
        <v>12</v>
      </c>
      <c r="I10" s="19">
        <v>1</v>
      </c>
      <c r="J10" s="20">
        <f t="shared" si="2"/>
        <v>1920</v>
      </c>
      <c r="K10" s="21">
        <f t="shared" si="3"/>
        <v>52104</v>
      </c>
      <c r="L10" s="5"/>
      <c r="M10" s="5"/>
      <c r="N10" s="5"/>
      <c r="O10" s="5"/>
      <c r="P10" s="5"/>
    </row>
    <row r="11" spans="3:16" ht="18.5" x14ac:dyDescent="0.45">
      <c r="C11" s="11">
        <v>5</v>
      </c>
      <c r="D11" s="17" t="s">
        <v>18</v>
      </c>
      <c r="E11" s="1">
        <v>1000</v>
      </c>
      <c r="F11" s="18">
        <f t="shared" si="0"/>
        <v>3340</v>
      </c>
      <c r="G11" s="18">
        <f t="shared" si="1"/>
        <v>20.875</v>
      </c>
      <c r="H11" s="19">
        <v>12</v>
      </c>
      <c r="I11" s="19">
        <v>1</v>
      </c>
      <c r="J11" s="20">
        <f t="shared" si="2"/>
        <v>1920</v>
      </c>
      <c r="K11" s="21">
        <f t="shared" si="3"/>
        <v>40080</v>
      </c>
      <c r="L11" s="5"/>
      <c r="M11" s="5"/>
      <c r="N11" s="5"/>
      <c r="O11" s="5"/>
      <c r="P11" s="5"/>
    </row>
    <row r="12" spans="3:16" ht="18.5" x14ac:dyDescent="0.45">
      <c r="C12" s="11">
        <v>6</v>
      </c>
      <c r="D12" s="22" t="s">
        <v>19</v>
      </c>
      <c r="E12" s="2">
        <v>800</v>
      </c>
      <c r="F12" s="18">
        <f t="shared" si="0"/>
        <v>2672</v>
      </c>
      <c r="G12" s="23">
        <f t="shared" si="1"/>
        <v>16.7</v>
      </c>
      <c r="H12" s="24">
        <v>12</v>
      </c>
      <c r="I12" s="19">
        <v>0.5</v>
      </c>
      <c r="J12" s="20">
        <f t="shared" si="2"/>
        <v>960</v>
      </c>
      <c r="K12" s="21">
        <f t="shared" si="3"/>
        <v>16032</v>
      </c>
      <c r="L12" s="5"/>
      <c r="M12" s="5"/>
      <c r="N12" s="5"/>
      <c r="O12" s="5"/>
      <c r="P12" s="5"/>
    </row>
    <row r="13" spans="3:16" ht="18.5" x14ac:dyDescent="0.45">
      <c r="C13" s="11">
        <v>7</v>
      </c>
      <c r="D13" s="22" t="s">
        <v>17</v>
      </c>
      <c r="E13" s="2">
        <v>1000</v>
      </c>
      <c r="F13" s="18">
        <f t="shared" si="0"/>
        <v>3340</v>
      </c>
      <c r="G13" s="23">
        <f t="shared" si="1"/>
        <v>20.875</v>
      </c>
      <c r="H13" s="24">
        <v>12</v>
      </c>
      <c r="I13" s="19">
        <v>0.7</v>
      </c>
      <c r="J13" s="20">
        <f t="shared" si="2"/>
        <v>1343.9999999999998</v>
      </c>
      <c r="K13" s="21">
        <f t="shared" si="3"/>
        <v>28055.999999999996</v>
      </c>
      <c r="L13" s="5"/>
      <c r="M13" s="5"/>
      <c r="N13" s="5"/>
      <c r="O13" s="5"/>
      <c r="P13" s="5"/>
    </row>
    <row r="14" spans="3:16" ht="18.5" x14ac:dyDescent="0.45">
      <c r="C14" s="11">
        <v>8</v>
      </c>
      <c r="D14" s="22" t="s">
        <v>4</v>
      </c>
      <c r="E14" s="2">
        <v>1200</v>
      </c>
      <c r="F14" s="18">
        <f t="shared" si="0"/>
        <v>4008</v>
      </c>
      <c r="G14" s="23">
        <f t="shared" si="1"/>
        <v>25.05</v>
      </c>
      <c r="H14" s="24">
        <v>6</v>
      </c>
      <c r="I14" s="24">
        <v>0.5</v>
      </c>
      <c r="J14" s="20">
        <f t="shared" ref="J14:J15" si="4">I14*H14*$G$4</f>
        <v>480</v>
      </c>
      <c r="K14" s="21">
        <f t="shared" ref="K14:K15" si="5">J14*G14</f>
        <v>12024</v>
      </c>
      <c r="L14" s="5"/>
      <c r="M14" s="5"/>
      <c r="N14" s="5"/>
      <c r="O14" s="5"/>
      <c r="P14" s="5"/>
    </row>
    <row r="15" spans="3:16" ht="18.5" x14ac:dyDescent="0.45">
      <c r="C15" s="11">
        <v>9</v>
      </c>
      <c r="D15" s="22" t="s">
        <v>22</v>
      </c>
      <c r="E15" s="2">
        <v>1000</v>
      </c>
      <c r="F15" s="18">
        <f t="shared" si="0"/>
        <v>3340</v>
      </c>
      <c r="G15" s="23">
        <f t="shared" si="1"/>
        <v>20.875</v>
      </c>
      <c r="H15" s="24">
        <v>6</v>
      </c>
      <c r="I15" s="24">
        <v>0.5</v>
      </c>
      <c r="J15" s="20">
        <f t="shared" si="4"/>
        <v>480</v>
      </c>
      <c r="K15" s="21">
        <f t="shared" si="5"/>
        <v>10020</v>
      </c>
      <c r="L15" s="5"/>
      <c r="M15" s="5"/>
      <c r="N15" s="5"/>
      <c r="O15" s="5"/>
      <c r="P15" s="5"/>
    </row>
    <row r="16" spans="3:16" ht="19" thickBot="1" x14ac:dyDescent="0.5">
      <c r="C16" s="11">
        <v>10</v>
      </c>
      <c r="D16" s="22" t="s">
        <v>23</v>
      </c>
      <c r="E16" s="2">
        <v>800</v>
      </c>
      <c r="F16" s="18">
        <f t="shared" si="0"/>
        <v>2672</v>
      </c>
      <c r="G16" s="23">
        <f t="shared" si="1"/>
        <v>16.7</v>
      </c>
      <c r="H16" s="24">
        <v>6</v>
      </c>
      <c r="I16" s="24">
        <v>0.5</v>
      </c>
      <c r="J16" s="20">
        <f t="shared" si="2"/>
        <v>480</v>
      </c>
      <c r="K16" s="21">
        <f t="shared" si="3"/>
        <v>8016</v>
      </c>
      <c r="L16" s="5"/>
      <c r="M16" s="5"/>
      <c r="N16" s="5"/>
      <c r="O16" s="5"/>
      <c r="P16" s="5"/>
    </row>
    <row r="17" spans="3:16" ht="18.5" x14ac:dyDescent="0.45">
      <c r="C17" s="113" t="s">
        <v>10</v>
      </c>
      <c r="D17" s="114"/>
      <c r="E17" s="114"/>
      <c r="F17" s="114"/>
      <c r="G17" s="114"/>
      <c r="H17" s="114"/>
      <c r="I17" s="114"/>
      <c r="J17" s="25">
        <v>0.3</v>
      </c>
      <c r="K17" s="26">
        <f>SUM(K7:K16)*J17</f>
        <v>94508.64</v>
      </c>
      <c r="L17" s="5"/>
      <c r="M17" s="5"/>
      <c r="N17" s="5"/>
      <c r="O17" s="5"/>
      <c r="P17" s="5"/>
    </row>
    <row r="18" spans="3:16" ht="18.5" x14ac:dyDescent="0.45">
      <c r="C18" s="111" t="s">
        <v>20</v>
      </c>
      <c r="D18" s="112"/>
      <c r="E18" s="112"/>
      <c r="F18" s="112"/>
      <c r="G18" s="112"/>
      <c r="H18" s="112"/>
      <c r="I18" s="112"/>
      <c r="J18" s="112"/>
      <c r="K18" s="21">
        <f>SUM(K7:K17)</f>
        <v>409537.44</v>
      </c>
      <c r="L18" s="5"/>
      <c r="M18" s="5"/>
      <c r="N18" s="5"/>
      <c r="O18" s="5"/>
      <c r="P18" s="5"/>
    </row>
    <row r="19" spans="3:16" ht="19" thickBot="1" x14ac:dyDescent="0.5">
      <c r="C19" s="115" t="s">
        <v>21</v>
      </c>
      <c r="D19" s="116"/>
      <c r="E19" s="116"/>
      <c r="F19" s="116"/>
      <c r="G19" s="116"/>
      <c r="H19" s="116"/>
      <c r="I19" s="116"/>
      <c r="J19" s="116"/>
      <c r="K19" s="27">
        <f>K18/G3</f>
        <v>122616</v>
      </c>
      <c r="L19" s="5"/>
      <c r="M19" s="5"/>
      <c r="N19" s="5"/>
      <c r="O19" s="5"/>
      <c r="P19" s="5"/>
    </row>
    <row r="20" spans="3:16" ht="18.5" x14ac:dyDescent="0.4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3:16" ht="19" thickBot="1" x14ac:dyDescent="0.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3:16" ht="18.5" x14ac:dyDescent="0.45">
      <c r="C22" s="28" t="s">
        <v>24</v>
      </c>
      <c r="D22" s="117" t="s">
        <v>31</v>
      </c>
      <c r="E22" s="11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3:16" ht="37" x14ac:dyDescent="0.45">
      <c r="C23" s="29" t="s">
        <v>25</v>
      </c>
      <c r="D23" s="107">
        <f>K18</f>
        <v>409537.44</v>
      </c>
      <c r="E23" s="11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3:16" ht="37" x14ac:dyDescent="0.45">
      <c r="C24" s="29" t="s">
        <v>26</v>
      </c>
      <c r="D24" s="107">
        <f>D23*D32/100%</f>
        <v>81907.488000000012</v>
      </c>
      <c r="E24" s="10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3:16" ht="18.5" x14ac:dyDescent="0.45">
      <c r="C25" s="29" t="s">
        <v>27</v>
      </c>
      <c r="D25" s="107">
        <f>(D23+D24)*(D33+D34)/100%</f>
        <v>170039.94508800001</v>
      </c>
      <c r="E25" s="108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3:16" ht="18.5" x14ac:dyDescent="0.45">
      <c r="C26" s="29" t="s">
        <v>28</v>
      </c>
      <c r="D26" s="107">
        <f>D23*D35/100%</f>
        <v>163814.97600000002</v>
      </c>
      <c r="E26" s="10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3:16" ht="23" customHeight="1" x14ac:dyDescent="0.45">
      <c r="C27" s="29" t="s">
        <v>29</v>
      </c>
      <c r="D27" s="107">
        <f>D23*(D36+D37)/100%</f>
        <v>225245.59200000003</v>
      </c>
      <c r="E27" s="10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3:16" ht="18.5" x14ac:dyDescent="0.45">
      <c r="C28" s="29" t="s">
        <v>30</v>
      </c>
      <c r="D28" s="107">
        <f>SUM(D23:E27)</f>
        <v>1050545.4410880001</v>
      </c>
      <c r="E28" s="10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3:16" ht="19" thickBot="1" x14ac:dyDescent="0.5">
      <c r="C29" s="30" t="s">
        <v>37</v>
      </c>
      <c r="D29" s="109">
        <f>D28/G3</f>
        <v>314534.56320000003</v>
      </c>
      <c r="E29" s="1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3:16" ht="19" thickBot="1" x14ac:dyDescent="0.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3:16" ht="19" thickBot="1" x14ac:dyDescent="0.5">
      <c r="C31" s="85" t="s">
        <v>56</v>
      </c>
      <c r="D31" s="8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3:16" ht="18.5" x14ac:dyDescent="0.45">
      <c r="C32" s="31" t="s">
        <v>32</v>
      </c>
      <c r="D32" s="32">
        <v>0.2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3:16" ht="37" x14ac:dyDescent="0.45">
      <c r="C33" s="33" t="s">
        <v>65</v>
      </c>
      <c r="D33" s="34">
        <v>0.34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3:16" ht="18.5" x14ac:dyDescent="0.45">
      <c r="C34" s="35" t="s">
        <v>33</v>
      </c>
      <c r="D34" s="36">
        <v>6.0000000000000001E-3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3:16" ht="18.5" x14ac:dyDescent="0.45">
      <c r="C35" s="37" t="s">
        <v>34</v>
      </c>
      <c r="D35" s="34">
        <v>0.4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3:16" ht="18.5" x14ac:dyDescent="0.45">
      <c r="C36" s="37" t="s">
        <v>35</v>
      </c>
      <c r="D36" s="38">
        <v>0.25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3:16" ht="19" thickBot="1" x14ac:dyDescent="0.5">
      <c r="C37" s="39" t="s">
        <v>36</v>
      </c>
      <c r="D37" s="40">
        <v>0.3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3:16" ht="18.5" x14ac:dyDescent="0.4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3:16" ht="18.5" x14ac:dyDescent="0.4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3:16" ht="18.5" x14ac:dyDescent="0.45">
      <c r="C40" s="90" t="s">
        <v>48</v>
      </c>
      <c r="D40" s="90"/>
      <c r="E40" s="90"/>
      <c r="F40" s="90"/>
      <c r="G40" s="5"/>
      <c r="H40" s="90" t="s">
        <v>49</v>
      </c>
      <c r="I40" s="90"/>
      <c r="J40" s="90"/>
      <c r="K40" s="90"/>
      <c r="L40" s="90"/>
      <c r="M40" s="73"/>
      <c r="N40" s="73"/>
      <c r="O40" s="73"/>
      <c r="P40" s="73"/>
    </row>
    <row r="41" spans="3:16" ht="19" thickBot="1" x14ac:dyDescent="0.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3:16" ht="19" thickBot="1" x14ac:dyDescent="0.5">
      <c r="C42" s="85" t="s">
        <v>47</v>
      </c>
      <c r="D42" s="103"/>
      <c r="E42" s="103"/>
      <c r="F42" s="86"/>
      <c r="G42" s="5"/>
      <c r="H42" s="100" t="s">
        <v>50</v>
      </c>
      <c r="I42" s="101"/>
      <c r="J42" s="101"/>
      <c r="K42" s="101"/>
      <c r="L42" s="102"/>
      <c r="M42" s="5"/>
      <c r="N42" s="5"/>
      <c r="O42" s="5"/>
      <c r="P42" s="5"/>
    </row>
    <row r="43" spans="3:16" ht="37" x14ac:dyDescent="0.45">
      <c r="C43" s="41" t="s">
        <v>38</v>
      </c>
      <c r="D43" s="42" t="s">
        <v>39</v>
      </c>
      <c r="E43" s="42" t="s">
        <v>40</v>
      </c>
      <c r="F43" s="43" t="s">
        <v>46</v>
      </c>
      <c r="G43" s="5"/>
      <c r="H43" s="104" t="s">
        <v>66</v>
      </c>
      <c r="I43" s="105"/>
      <c r="J43" s="105"/>
      <c r="K43" s="105"/>
      <c r="L43" s="106"/>
      <c r="M43" s="5"/>
      <c r="N43" s="5"/>
      <c r="O43" s="5"/>
      <c r="P43" s="5"/>
    </row>
    <row r="44" spans="3:16" ht="41" customHeight="1" x14ac:dyDescent="0.45">
      <c r="C44" s="44" t="s">
        <v>41</v>
      </c>
      <c r="D44" s="45">
        <v>1000000</v>
      </c>
      <c r="E44" s="46">
        <v>5</v>
      </c>
      <c r="F44" s="47">
        <f>E44*D44</f>
        <v>5000000</v>
      </c>
      <c r="G44" s="5"/>
      <c r="H44" s="94" t="s">
        <v>67</v>
      </c>
      <c r="I44" s="95"/>
      <c r="J44" s="95"/>
      <c r="K44" s="95"/>
      <c r="L44" s="96"/>
      <c r="M44" s="5"/>
      <c r="N44" s="5"/>
      <c r="O44" s="5"/>
      <c r="P44" s="5"/>
    </row>
    <row r="45" spans="3:16" ht="18.5" x14ac:dyDescent="0.45">
      <c r="C45" s="44" t="s">
        <v>42</v>
      </c>
      <c r="D45" s="45">
        <v>1500000</v>
      </c>
      <c r="E45" s="46">
        <v>30</v>
      </c>
      <c r="F45" s="47">
        <f>E45*D45</f>
        <v>45000000</v>
      </c>
      <c r="G45" s="5"/>
      <c r="H45" s="94" t="s">
        <v>68</v>
      </c>
      <c r="I45" s="95"/>
      <c r="J45" s="95"/>
      <c r="K45" s="95"/>
      <c r="L45" s="96"/>
      <c r="M45" s="5"/>
      <c r="N45" s="5"/>
      <c r="O45" s="5"/>
      <c r="P45" s="5"/>
    </row>
    <row r="46" spans="3:16" ht="18.5" x14ac:dyDescent="0.45">
      <c r="C46" s="44" t="s">
        <v>43</v>
      </c>
      <c r="D46" s="45">
        <v>70000</v>
      </c>
      <c r="E46" s="46">
        <v>10</v>
      </c>
      <c r="F46" s="47">
        <f t="shared" ref="F46:F48" si="6">E46*D46</f>
        <v>700000</v>
      </c>
      <c r="G46" s="5"/>
      <c r="H46" s="94" t="s">
        <v>69</v>
      </c>
      <c r="I46" s="95"/>
      <c r="J46" s="95"/>
      <c r="K46" s="95"/>
      <c r="L46" s="96"/>
      <c r="M46" s="5"/>
      <c r="N46" s="5"/>
      <c r="O46" s="5"/>
      <c r="P46" s="5"/>
    </row>
    <row r="47" spans="3:16" ht="37.5" customHeight="1" x14ac:dyDescent="0.45">
      <c r="C47" s="44" t="s">
        <v>44</v>
      </c>
      <c r="D47" s="45">
        <v>120000</v>
      </c>
      <c r="E47" s="46">
        <v>10</v>
      </c>
      <c r="F47" s="47">
        <f t="shared" si="6"/>
        <v>1200000</v>
      </c>
      <c r="G47" s="5"/>
      <c r="H47" s="94" t="s">
        <v>70</v>
      </c>
      <c r="I47" s="95"/>
      <c r="J47" s="95"/>
      <c r="K47" s="95"/>
      <c r="L47" s="96"/>
      <c r="M47" s="5"/>
      <c r="N47" s="5"/>
      <c r="O47" s="5"/>
      <c r="P47" s="5"/>
    </row>
    <row r="48" spans="3:16" ht="19" thickBot="1" x14ac:dyDescent="0.5">
      <c r="C48" s="48" t="s">
        <v>45</v>
      </c>
      <c r="D48" s="49">
        <v>70000</v>
      </c>
      <c r="E48" s="50">
        <v>5</v>
      </c>
      <c r="F48" s="51">
        <f t="shared" si="6"/>
        <v>350000</v>
      </c>
      <c r="G48" s="5"/>
      <c r="H48" s="94" t="s">
        <v>71</v>
      </c>
      <c r="I48" s="95"/>
      <c r="J48" s="95"/>
      <c r="K48" s="95"/>
      <c r="L48" s="96"/>
      <c r="M48" s="5"/>
      <c r="N48" s="5"/>
      <c r="O48" s="5"/>
      <c r="P48" s="5"/>
    </row>
    <row r="49" spans="3:16" ht="42" customHeight="1" thickBot="1" x14ac:dyDescent="0.5">
      <c r="C49" s="5"/>
      <c r="D49" s="5"/>
      <c r="E49" s="5"/>
      <c r="F49" s="5"/>
      <c r="G49" s="5"/>
      <c r="H49" s="97" t="s">
        <v>72</v>
      </c>
      <c r="I49" s="98"/>
      <c r="J49" s="98"/>
      <c r="K49" s="98"/>
      <c r="L49" s="99"/>
      <c r="M49" s="5"/>
      <c r="N49" s="5"/>
      <c r="O49" s="5"/>
      <c r="P49" s="5"/>
    </row>
    <row r="50" spans="3:16" ht="18.5" x14ac:dyDescent="0.4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3:16" ht="18.5" x14ac:dyDescent="0.45">
      <c r="C51" s="52"/>
      <c r="D51" s="53"/>
      <c r="E51" s="5"/>
      <c r="F51" s="5"/>
      <c r="G51" s="5"/>
      <c r="H51" s="93" t="s">
        <v>51</v>
      </c>
      <c r="I51" s="93"/>
      <c r="J51" s="93"/>
      <c r="K51" s="91">
        <v>7000000</v>
      </c>
      <c r="L51" s="92"/>
      <c r="M51" s="5"/>
      <c r="N51" s="5"/>
      <c r="O51" s="5"/>
      <c r="P51" s="5"/>
    </row>
    <row r="52" spans="3:16" ht="18.5" x14ac:dyDescent="0.45">
      <c r="C52" s="52"/>
      <c r="D52" s="54"/>
      <c r="F52" s="5"/>
      <c r="G52" s="5"/>
      <c r="H52" s="93" t="s">
        <v>52</v>
      </c>
      <c r="I52" s="93"/>
      <c r="J52" s="55">
        <v>0.03</v>
      </c>
      <c r="K52" s="92">
        <f>$K$51*J52</f>
        <v>210000</v>
      </c>
      <c r="L52" s="92"/>
      <c r="M52" s="5"/>
      <c r="N52" s="5"/>
      <c r="O52" s="5"/>
      <c r="P52" s="5"/>
    </row>
    <row r="53" spans="3:16" ht="18.5" x14ac:dyDescent="0.45">
      <c r="C53" s="52"/>
      <c r="D53" s="56"/>
      <c r="E53" s="5"/>
      <c r="F53" s="5"/>
      <c r="G53" s="5"/>
      <c r="H53" s="93" t="s">
        <v>53</v>
      </c>
      <c r="I53" s="93"/>
      <c r="J53" s="57">
        <v>2E-3</v>
      </c>
      <c r="K53" s="92">
        <f>$K$51*J53</f>
        <v>14000</v>
      </c>
      <c r="L53" s="92"/>
      <c r="M53" s="5"/>
      <c r="N53" s="5"/>
      <c r="O53" s="5"/>
      <c r="P53" s="5"/>
    </row>
    <row r="54" spans="3:16" ht="18.5" x14ac:dyDescent="0.45">
      <c r="C54" s="58"/>
      <c r="D54" s="58"/>
      <c r="F54" s="5"/>
      <c r="H54" s="5"/>
      <c r="I54" s="5"/>
      <c r="J54" s="5"/>
      <c r="K54" s="5"/>
      <c r="L54" s="5"/>
      <c r="M54" s="5"/>
      <c r="N54" s="5"/>
      <c r="O54" s="5"/>
      <c r="P54" s="5"/>
    </row>
    <row r="55" spans="3:16" ht="18.5" x14ac:dyDescent="0.45">
      <c r="C55" s="58"/>
      <c r="D55" s="5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3:16" ht="18.5" x14ac:dyDescent="0.45">
      <c r="C56" s="84" t="s">
        <v>56</v>
      </c>
      <c r="D56" s="84"/>
      <c r="F56" s="5"/>
      <c r="G56" s="5"/>
      <c r="I56" s="5"/>
      <c r="J56" s="5"/>
      <c r="L56" s="5"/>
      <c r="M56" s="5"/>
      <c r="N56" s="5"/>
      <c r="O56" s="5"/>
      <c r="P56" s="5"/>
    </row>
    <row r="57" spans="3:16" ht="18.5" x14ac:dyDescent="0.45">
      <c r="C57" s="59" t="s">
        <v>54</v>
      </c>
      <c r="D57" s="60">
        <v>0.3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3:16" ht="18.5" x14ac:dyDescent="0.45">
      <c r="C58" s="61" t="s">
        <v>57</v>
      </c>
      <c r="D58" s="60">
        <v>0.2</v>
      </c>
      <c r="E58" s="5"/>
      <c r="H58" s="5"/>
      <c r="I58" s="5"/>
      <c r="J58" s="5"/>
      <c r="K58" s="5"/>
      <c r="L58" s="5"/>
      <c r="M58" s="5"/>
      <c r="N58" s="5"/>
      <c r="O58" s="5"/>
      <c r="P58" s="5"/>
    </row>
    <row r="59" spans="3:16" ht="18.5" x14ac:dyDescent="0.45">
      <c r="C59" s="62" t="s">
        <v>58</v>
      </c>
      <c r="D59" s="63">
        <v>0.2</v>
      </c>
      <c r="E59" s="5"/>
      <c r="F59" s="5"/>
      <c r="G59" s="5"/>
      <c r="H59" s="5"/>
      <c r="I59" s="5"/>
      <c r="J59" s="5"/>
      <c r="L59" s="5"/>
      <c r="M59" s="5"/>
      <c r="N59" s="5"/>
      <c r="O59" s="5"/>
      <c r="P59" s="5"/>
    </row>
    <row r="60" spans="3:16" ht="18.5" x14ac:dyDescent="0.45">
      <c r="C60" s="62" t="s">
        <v>59</v>
      </c>
      <c r="D60" s="63">
        <v>0.4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3:16" ht="18.5" x14ac:dyDescent="0.45">
      <c r="C61" s="5"/>
      <c r="D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3:16" ht="19" thickBot="1" x14ac:dyDescent="0.5">
      <c r="C62" s="5"/>
      <c r="D62" s="5"/>
      <c r="F62" s="5"/>
      <c r="G62" s="5"/>
      <c r="I62" s="5"/>
      <c r="J62" s="5"/>
      <c r="K62" s="5"/>
      <c r="L62" s="5"/>
      <c r="M62" s="5"/>
      <c r="N62" s="5"/>
      <c r="O62" s="5"/>
      <c r="P62" s="5"/>
    </row>
    <row r="63" spans="3:16" ht="19" thickBot="1" x14ac:dyDescent="0.5">
      <c r="C63" s="87" t="s">
        <v>64</v>
      </c>
      <c r="D63" s="88"/>
      <c r="E63" s="88"/>
      <c r="F63" s="88"/>
      <c r="G63" s="88"/>
      <c r="H63" s="88"/>
      <c r="I63" s="88"/>
      <c r="J63" s="88"/>
      <c r="K63" s="89"/>
      <c r="L63" s="5"/>
      <c r="M63" s="5"/>
      <c r="N63" s="5"/>
      <c r="O63" s="5"/>
      <c r="P63" s="5"/>
    </row>
    <row r="64" spans="3:16" ht="18.5" x14ac:dyDescent="0.45">
      <c r="C64" s="64" t="s">
        <v>55</v>
      </c>
      <c r="D64" s="65">
        <v>14000</v>
      </c>
      <c r="E64" s="65">
        <v>14000</v>
      </c>
      <c r="F64" s="65">
        <v>14000</v>
      </c>
      <c r="G64" s="65">
        <v>100000</v>
      </c>
      <c r="H64" s="65">
        <v>150000</v>
      </c>
      <c r="I64" s="65">
        <v>210000</v>
      </c>
      <c r="J64" s="65">
        <v>500000</v>
      </c>
      <c r="K64" s="77">
        <v>14000</v>
      </c>
      <c r="L64" s="5"/>
      <c r="M64" s="5"/>
      <c r="N64" s="5"/>
      <c r="O64" s="5"/>
      <c r="P64" s="5"/>
    </row>
    <row r="65" spans="3:16" ht="19" thickBot="1" x14ac:dyDescent="0.5">
      <c r="C65" s="66" t="s">
        <v>61</v>
      </c>
      <c r="D65" s="67">
        <v>5</v>
      </c>
      <c r="E65" s="67">
        <v>10</v>
      </c>
      <c r="F65" s="67">
        <v>15</v>
      </c>
      <c r="G65" s="67">
        <v>5</v>
      </c>
      <c r="H65" s="67">
        <v>7</v>
      </c>
      <c r="I65" s="67">
        <v>5</v>
      </c>
      <c r="J65" s="67">
        <v>20</v>
      </c>
      <c r="K65" s="78">
        <v>60</v>
      </c>
      <c r="L65" s="5"/>
      <c r="M65" s="5"/>
      <c r="N65" s="5"/>
      <c r="O65" s="5"/>
      <c r="P65" s="5"/>
    </row>
    <row r="66" spans="3:16" ht="18.5" x14ac:dyDescent="0.45">
      <c r="C66" s="64" t="s">
        <v>62</v>
      </c>
      <c r="D66" s="68">
        <f>D65*(100%+$D$57)</f>
        <v>6.5</v>
      </c>
      <c r="E66" s="68">
        <f>E65*(100%+$D$57)</f>
        <v>13</v>
      </c>
      <c r="F66" s="68">
        <f>F65*(100%+$D$57)</f>
        <v>19.5</v>
      </c>
      <c r="G66" s="68">
        <f t="shared" ref="G66:K66" si="7">G65*(100%+$D$57)</f>
        <v>6.5</v>
      </c>
      <c r="H66" s="68">
        <f t="shared" si="7"/>
        <v>9.1</v>
      </c>
      <c r="I66" s="68">
        <f t="shared" si="7"/>
        <v>6.5</v>
      </c>
      <c r="J66" s="68">
        <f t="shared" si="7"/>
        <v>26</v>
      </c>
      <c r="K66" s="79">
        <f t="shared" si="7"/>
        <v>78</v>
      </c>
      <c r="L66" s="5"/>
      <c r="M66" s="5"/>
      <c r="N66" s="5"/>
      <c r="O66" s="5"/>
      <c r="P66" s="5"/>
    </row>
    <row r="67" spans="3:16" ht="18.5" x14ac:dyDescent="0.45">
      <c r="C67" s="35" t="s">
        <v>60</v>
      </c>
      <c r="D67" s="69">
        <f>D66*D64*$D$58/(100%+$D$58)</f>
        <v>15166.666666666668</v>
      </c>
      <c r="E67" s="69">
        <f>E66*E64*$D$58/(100%+$D$58)</f>
        <v>30333.333333333336</v>
      </c>
      <c r="F67" s="69">
        <f>F66*F64*$D$58/(100%+$D$58)</f>
        <v>45500</v>
      </c>
      <c r="G67" s="69">
        <f t="shared" ref="G67:K67" si="8">G66*G64*$D$58/(100%+$D$58)</f>
        <v>108333.33333333334</v>
      </c>
      <c r="H67" s="69">
        <f t="shared" si="8"/>
        <v>227500</v>
      </c>
      <c r="I67" s="69">
        <f t="shared" si="8"/>
        <v>227500</v>
      </c>
      <c r="J67" s="69">
        <f t="shared" si="8"/>
        <v>2166666.666666667</v>
      </c>
      <c r="K67" s="80">
        <f>K66*K64*$D$58/(100%+$D$58)</f>
        <v>182000</v>
      </c>
      <c r="L67" s="5"/>
      <c r="M67" s="5"/>
      <c r="N67" s="5"/>
      <c r="O67" s="5"/>
      <c r="P67" s="5"/>
    </row>
    <row r="68" spans="3:16" ht="18.5" x14ac:dyDescent="0.45">
      <c r="C68" s="35" t="s">
        <v>74</v>
      </c>
      <c r="D68" s="69">
        <f>(D66*D64-D67)*$D$60*(1-$D$59/100%)</f>
        <v>24266.666666666668</v>
      </c>
      <c r="E68" s="69">
        <f t="shared" ref="E68:K68" si="9">(E66*E64-E67)*$D$60*(1-$D$59/100%)</f>
        <v>48533.333333333336</v>
      </c>
      <c r="F68" s="69">
        <f t="shared" si="9"/>
        <v>72800</v>
      </c>
      <c r="G68" s="69">
        <f t="shared" si="9"/>
        <v>173333.33333333334</v>
      </c>
      <c r="H68" s="69">
        <f t="shared" si="9"/>
        <v>364000</v>
      </c>
      <c r="I68" s="69">
        <f t="shared" si="9"/>
        <v>364000</v>
      </c>
      <c r="J68" s="69">
        <f t="shared" si="9"/>
        <v>3466666.6666666665</v>
      </c>
      <c r="K68" s="80">
        <f t="shared" si="9"/>
        <v>291200</v>
      </c>
      <c r="L68" s="5"/>
      <c r="M68" s="5"/>
      <c r="N68" s="5"/>
      <c r="O68" s="5"/>
      <c r="P68" s="5"/>
    </row>
    <row r="69" spans="3:16" ht="18.5" x14ac:dyDescent="0.45">
      <c r="C69" s="71" t="s">
        <v>73</v>
      </c>
      <c r="D69" s="72">
        <f>D68*$G$3</f>
        <v>81050.666666666672</v>
      </c>
      <c r="E69" s="72">
        <f t="shared" ref="E69:K69" si="10">E68*$G$3</f>
        <v>162101.33333333334</v>
      </c>
      <c r="F69" s="72">
        <f t="shared" si="10"/>
        <v>243152</v>
      </c>
      <c r="G69" s="72">
        <f t="shared" si="10"/>
        <v>578933.33333333337</v>
      </c>
      <c r="H69" s="72">
        <f t="shared" si="10"/>
        <v>1215760</v>
      </c>
      <c r="I69" s="72">
        <f t="shared" si="10"/>
        <v>1215760</v>
      </c>
      <c r="J69" s="72">
        <f t="shared" si="10"/>
        <v>11578666.666666666</v>
      </c>
      <c r="K69" s="81">
        <f>K68*$G$3</f>
        <v>972608</v>
      </c>
      <c r="L69" s="5"/>
      <c r="M69" s="5"/>
      <c r="N69" s="5"/>
      <c r="O69" s="5"/>
      <c r="P69" s="5"/>
    </row>
    <row r="70" spans="3:16" ht="19" thickBot="1" x14ac:dyDescent="0.5">
      <c r="C70" s="66" t="s">
        <v>63</v>
      </c>
      <c r="D70" s="70">
        <f>((D68-$D$29)/$D$29)*100%</f>
        <v>-0.92284896635910729</v>
      </c>
      <c r="E70" s="70">
        <f>((E68-$D$29)/$D$29)*100%</f>
        <v>-0.84569793271821481</v>
      </c>
      <c r="F70" s="70">
        <f>((F68-$D$29)/$D$29)*100%</f>
        <v>-0.76854689907732221</v>
      </c>
      <c r="G70" s="70">
        <f t="shared" ref="G70:K70" si="11">((G68-$D$29)/$D$29)*100%</f>
        <v>-0.44892118827933841</v>
      </c>
      <c r="H70" s="70">
        <f t="shared" si="11"/>
        <v>0.1572655046133892</v>
      </c>
      <c r="I70" s="70">
        <f t="shared" si="11"/>
        <v>0.1572655046133892</v>
      </c>
      <c r="J70" s="70">
        <f t="shared" si="11"/>
        <v>10.02157623441323</v>
      </c>
      <c r="K70" s="82">
        <f t="shared" si="11"/>
        <v>-7.4187596309288631E-2</v>
      </c>
      <c r="L70" s="5"/>
      <c r="M70" s="5"/>
      <c r="N70" s="5"/>
      <c r="O70" s="5"/>
      <c r="P70" s="5"/>
    </row>
    <row r="71" spans="3:16" ht="19" thickBot="1" x14ac:dyDescent="0.5">
      <c r="C71" s="74" t="s">
        <v>75</v>
      </c>
      <c r="D71" s="75">
        <f>$D$29/D66</f>
        <v>48389.932800000002</v>
      </c>
      <c r="E71" s="75">
        <f t="shared" ref="E71:K71" si="12">$D$29/E66</f>
        <v>24194.966400000001</v>
      </c>
      <c r="F71" s="75">
        <f t="shared" si="12"/>
        <v>16129.977600000002</v>
      </c>
      <c r="G71" s="75">
        <f t="shared" si="12"/>
        <v>48389.932800000002</v>
      </c>
      <c r="H71" s="75">
        <f t="shared" si="12"/>
        <v>34564.237714285722</v>
      </c>
      <c r="I71" s="75">
        <f t="shared" si="12"/>
        <v>48389.932800000002</v>
      </c>
      <c r="J71" s="75">
        <f t="shared" si="12"/>
        <v>12097.483200000001</v>
      </c>
      <c r="K71" s="83">
        <f>$D$29/K66</f>
        <v>4032.4944000000005</v>
      </c>
    </row>
    <row r="72" spans="3:16" x14ac:dyDescent="0.35">
      <c r="D72" s="76"/>
    </row>
  </sheetData>
  <mergeCells count="31">
    <mergeCell ref="D24:E24"/>
    <mergeCell ref="D25:E25"/>
    <mergeCell ref="D26:E26"/>
    <mergeCell ref="C18:J18"/>
    <mergeCell ref="C17:I17"/>
    <mergeCell ref="C19:J19"/>
    <mergeCell ref="D22:E22"/>
    <mergeCell ref="D23:E23"/>
    <mergeCell ref="C40:F40"/>
    <mergeCell ref="H43:L43"/>
    <mergeCell ref="H44:L44"/>
    <mergeCell ref="H45:L45"/>
    <mergeCell ref="D27:E27"/>
    <mergeCell ref="D28:E28"/>
    <mergeCell ref="D29:E29"/>
    <mergeCell ref="C56:D56"/>
    <mergeCell ref="C31:D31"/>
    <mergeCell ref="C63:K63"/>
    <mergeCell ref="H40:L40"/>
    <mergeCell ref="K51:L51"/>
    <mergeCell ref="H51:J51"/>
    <mergeCell ref="K52:L52"/>
    <mergeCell ref="K53:L53"/>
    <mergeCell ref="H52:I52"/>
    <mergeCell ref="H53:I53"/>
    <mergeCell ref="H46:L46"/>
    <mergeCell ref="H47:L47"/>
    <mergeCell ref="H48:L48"/>
    <mergeCell ref="H49:L49"/>
    <mergeCell ref="H42:L42"/>
    <mergeCell ref="C42:F4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Зарплаты и Доходы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Химич</dc:creator>
  <cp:lastModifiedBy>Николай Химич</cp:lastModifiedBy>
  <dcterms:created xsi:type="dcterms:W3CDTF">2015-06-05T18:17:20Z</dcterms:created>
  <dcterms:modified xsi:type="dcterms:W3CDTF">2024-11-10T21:18:32Z</dcterms:modified>
</cp:coreProperties>
</file>