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980" yWindow="1120" windowWidth="37860" windowHeight="37020" tabRatio="500"/>
  </bookViews>
  <sheets>
    <sheet name="Feuil1" sheetId="1" r:id="rId1"/>
  </sheets>
  <definedNames>
    <definedName name="a">Feuil1!$H$21</definedName>
    <definedName name="aa">Feuil1!$G$21</definedName>
    <definedName name="b">Feuil1!$H$22</definedName>
    <definedName name="bb">Feuil1!$G$22</definedName>
    <definedName name="cc">Feuil1!$G$23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54" i="1" l="1"/>
  <c r="L53" i="1"/>
  <c r="L52" i="1"/>
  <c r="P89" i="1"/>
  <c r="P90" i="1"/>
  <c r="P88" i="1"/>
  <c r="M84" i="1"/>
  <c r="M88" i="1" a="1"/>
  <c r="M88" i="1"/>
  <c r="N88" i="1"/>
  <c r="O88" i="1"/>
  <c r="M89" i="1"/>
  <c r="N89" i="1"/>
  <c r="O89" i="1"/>
  <c r="M90" i="1"/>
  <c r="N90" i="1"/>
  <c r="O90" i="1"/>
  <c r="M83" i="1"/>
  <c r="M85" i="1"/>
  <c r="N54" i="1"/>
  <c r="N55" i="1"/>
  <c r="N56" i="1"/>
  <c r="N57" i="1"/>
  <c r="N58" i="1"/>
  <c r="N59" i="1"/>
  <c r="N60" i="1"/>
  <c r="N61" i="1"/>
  <c r="N62" i="1"/>
  <c r="N63" i="1"/>
  <c r="N53" i="1"/>
  <c r="F61" i="1"/>
  <c r="F62" i="1"/>
  <c r="F60" i="1"/>
  <c r="C54" i="1"/>
  <c r="C60" i="1" a="1"/>
  <c r="C60" i="1"/>
  <c r="D60" i="1"/>
  <c r="E60" i="1"/>
  <c r="C61" i="1"/>
  <c r="D61" i="1"/>
  <c r="E61" i="1"/>
  <c r="C62" i="1"/>
  <c r="D62" i="1"/>
  <c r="E62" i="1"/>
  <c r="G53" i="1"/>
  <c r="G55" i="1"/>
  <c r="C55" i="1"/>
  <c r="C53" i="1"/>
  <c r="D55" i="1"/>
  <c r="D53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27" i="1"/>
  <c r="H22" i="1"/>
  <c r="H21" i="1"/>
  <c r="G49" i="1"/>
  <c r="G48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27" i="1"/>
  <c r="F30" i="1"/>
  <c r="F32" i="1"/>
  <c r="F34" i="1"/>
  <c r="F37" i="1"/>
  <c r="F39" i="1"/>
  <c r="F40" i="1"/>
  <c r="F42" i="1"/>
  <c r="F44" i="1"/>
  <c r="F45" i="1"/>
  <c r="F27" i="1"/>
  <c r="D30" i="1"/>
  <c r="D32" i="1"/>
  <c r="D34" i="1"/>
  <c r="D37" i="1"/>
  <c r="D39" i="1"/>
  <c r="D40" i="1"/>
  <c r="D42" i="1"/>
  <c r="D44" i="1"/>
  <c r="E28" i="1"/>
  <c r="E29" i="1"/>
  <c r="E31" i="1"/>
  <c r="E33" i="1"/>
  <c r="E35" i="1"/>
  <c r="E36" i="1"/>
  <c r="E38" i="1"/>
  <c r="E41" i="1"/>
  <c r="E43" i="1"/>
  <c r="E45" i="1"/>
  <c r="E27" i="1"/>
  <c r="Q8" i="1"/>
  <c r="Q9" i="1"/>
  <c r="Q10" i="1"/>
  <c r="Q11" i="1"/>
  <c r="Q12" i="1"/>
  <c r="Q13" i="1"/>
  <c r="Q14" i="1"/>
  <c r="Q15" i="1"/>
  <c r="Q16" i="1"/>
  <c r="Q17" i="1"/>
  <c r="Q7" i="1"/>
  <c r="O8" i="1"/>
  <c r="O9" i="1"/>
  <c r="O10" i="1"/>
  <c r="O11" i="1"/>
  <c r="O12" i="1"/>
  <c r="O13" i="1"/>
  <c r="O14" i="1"/>
  <c r="O15" i="1"/>
  <c r="O16" i="1"/>
  <c r="O17" i="1"/>
  <c r="O7" i="1"/>
  <c r="E8" i="1"/>
  <c r="E9" i="1"/>
  <c r="E10" i="1"/>
  <c r="E11" i="1"/>
  <c r="E12" i="1"/>
  <c r="E13" i="1"/>
  <c r="E14" i="1"/>
  <c r="E15" i="1"/>
  <c r="E16" i="1"/>
  <c r="E17" i="1"/>
  <c r="E7" i="1"/>
  <c r="C8" i="1"/>
  <c r="C9" i="1"/>
  <c r="C10" i="1"/>
  <c r="C11" i="1"/>
  <c r="C12" i="1"/>
  <c r="C13" i="1"/>
  <c r="C14" i="1"/>
  <c r="C15" i="1"/>
  <c r="C16" i="1"/>
  <c r="C17" i="1"/>
  <c r="C7" i="1"/>
  <c r="H8" i="1"/>
  <c r="F8" i="1"/>
  <c r="H9" i="1"/>
  <c r="F9" i="1"/>
  <c r="H10" i="1"/>
  <c r="F10" i="1"/>
  <c r="H11" i="1"/>
  <c r="F11" i="1"/>
  <c r="H12" i="1"/>
  <c r="F12" i="1"/>
  <c r="H13" i="1"/>
  <c r="F13" i="1"/>
  <c r="H14" i="1"/>
  <c r="F14" i="1"/>
  <c r="H15" i="1"/>
  <c r="F15" i="1"/>
  <c r="H16" i="1"/>
  <c r="F16" i="1"/>
  <c r="H17" i="1"/>
  <c r="F17" i="1"/>
  <c r="H7" i="1"/>
  <c r="F7" i="1"/>
  <c r="R8" i="1"/>
  <c r="R9" i="1"/>
  <c r="R10" i="1"/>
  <c r="R11" i="1"/>
  <c r="R12" i="1"/>
  <c r="R13" i="1"/>
  <c r="R14" i="1"/>
  <c r="R15" i="1"/>
  <c r="R16" i="1"/>
  <c r="R17" i="1"/>
  <c r="R7" i="1"/>
  <c r="N8" i="1"/>
  <c r="N9" i="1"/>
  <c r="N10" i="1"/>
  <c r="N11" i="1"/>
  <c r="N12" i="1"/>
  <c r="N13" i="1"/>
  <c r="N14" i="1"/>
  <c r="N15" i="1"/>
  <c r="N16" i="1"/>
  <c r="N17" i="1"/>
  <c r="N7" i="1"/>
  <c r="G60" i="1" a="1"/>
  <c r="G62" i="1"/>
  <c r="G23" i="1"/>
  <c r="G61" i="1"/>
  <c r="G22" i="1"/>
  <c r="G60" i="1"/>
  <c r="G21" i="1"/>
  <c r="G27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Q88" i="1" a="1"/>
  <c r="Q88" i="1"/>
  <c r="Q89" i="1"/>
  <c r="Q90" i="1"/>
  <c r="P53" i="1"/>
  <c r="P63" i="1"/>
  <c r="P62" i="1"/>
  <c r="P61" i="1"/>
  <c r="P60" i="1"/>
  <c r="P59" i="1"/>
  <c r="P58" i="1"/>
  <c r="P57" i="1"/>
  <c r="P56" i="1"/>
  <c r="P55" i="1"/>
  <c r="P54" i="1"/>
</calcChain>
</file>

<file path=xl/sharedStrings.xml><?xml version="1.0" encoding="utf-8"?>
<sst xmlns="http://schemas.openxmlformats.org/spreadsheetml/2006/main" count="90" uniqueCount="62">
  <si>
    <t>Volet à 0% fermé: datas:02a69b010101000001</t>
  </si>
  <si>
    <t>volet à 10 % fermé (ajouré) datas:02a69b010101190001</t>
  </si>
  <si>
    <t>volet à 20% fermé de 200cm datas:02a69b010101330001</t>
  </si>
  <si>
    <t>volet à 30% fermé de 180cm datas:02a69b0101014c0001</t>
  </si>
  <si>
    <t>volet à 40% fermé de 160cm datas:02a69b010101660001</t>
  </si>
  <si>
    <t>volet à 50% fermé de 140cm datas:02a69b0101017f0001</t>
  </si>
  <si>
    <t>volet à 60% fermé de 120cm datas:02a69b010101990001</t>
  </si>
  <si>
    <t>volet à 70% fermé de 90cm datas:02a69b010101b20001</t>
  </si>
  <si>
    <t>volet à 80% fermé de 60cm datas:02a69b010101cc0001</t>
  </si>
  <si>
    <t>volet à 90% fermé de 30cm datas:02a69b010101e50001</t>
  </si>
  <si>
    <t>volet à 100% ouvert: datas:02a69b010101ff0001</t>
  </si>
  <si>
    <t>Fermé</t>
  </si>
  <si>
    <t>setLevel</t>
  </si>
  <si>
    <t>Zoozbiro</t>
  </si>
  <si>
    <t>dams74</t>
  </si>
  <si>
    <t>Fermé %</t>
  </si>
  <si>
    <t>a</t>
  </si>
  <si>
    <t>b</t>
  </si>
  <si>
    <t>c</t>
  </si>
  <si>
    <t>Volet fermé donc 0% ouvert: 0x01</t>
  </si>
  <si>
    <t>volet à 10 % ouvert:0x3E</t>
  </si>
  <si>
    <t>volet à 20% ouvert: 0x5c</t>
  </si>
  <si>
    <t>volet à 30% ouvert:0x74</t>
  </si>
  <si>
    <t>volet à 40% ouvert:0x8C</t>
  </si>
  <si>
    <t>volet à 50% ouvert:0xA2</t>
  </si>
  <si>
    <t>volet à 60% ouvert:0xB7</t>
  </si>
  <si>
    <t>volet à 70% ouvert:0xC9</t>
  </si>
  <si>
    <t>volet à 80% ouvert:0xDB</t>
  </si>
  <si>
    <t>volet à 90% ouvert:0xEE</t>
  </si>
  <si>
    <t>volet à 100% ouvert:0xFE</t>
  </si>
  <si>
    <t>ouvert %</t>
  </si>
  <si>
    <t>setLevel Hex</t>
  </si>
  <si>
    <t>3E</t>
  </si>
  <si>
    <t>5c</t>
  </si>
  <si>
    <t>BC</t>
  </si>
  <si>
    <t>A2</t>
  </si>
  <si>
    <t>B7</t>
  </si>
  <si>
    <t>C9</t>
  </si>
  <si>
    <t>DB</t>
  </si>
  <si>
    <t>EE</t>
  </si>
  <si>
    <t>FE</t>
  </si>
  <si>
    <t>74</t>
  </si>
  <si>
    <t>01</t>
  </si>
  <si>
    <t>setLevel %</t>
  </si>
  <si>
    <t>Ferme %</t>
  </si>
  <si>
    <t>Ouvert %</t>
  </si>
  <si>
    <t>ZoozBiro</t>
  </si>
  <si>
    <t>Dams74</t>
  </si>
  <si>
    <t>Ouvert</t>
  </si>
  <si>
    <t>Formula 1deg</t>
  </si>
  <si>
    <t>Formula 2deg</t>
  </si>
  <si>
    <t>x</t>
  </si>
  <si>
    <t>y</t>
  </si>
  <si>
    <t>A</t>
  </si>
  <si>
    <t>Inv A</t>
  </si>
  <si>
    <t>X</t>
  </si>
  <si>
    <t>B</t>
  </si>
  <si>
    <t>Command</t>
  </si>
  <si>
    <t>m</t>
  </si>
  <si>
    <t>n</t>
  </si>
  <si>
    <t>o</t>
  </si>
  <si>
    <t>Calcule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</si>
</sst>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4"/>
      <color rgb="FF24292E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8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0" applyNumberFormat="1"/>
    <xf numFmtId="0" fontId="0" fillId="0" borderId="0" xfId="0" quotePrefix="1" applyAlignment="1">
      <alignment horizontal="center"/>
    </xf>
    <xf numFmtId="9" fontId="0" fillId="0" borderId="0" xfId="1" applyFont="1"/>
    <xf numFmtId="9" fontId="0" fillId="0" borderId="0" xfId="0" applyNumberFormat="1" applyAlignment="1">
      <alignment horizontal="center"/>
    </xf>
    <xf numFmtId="1" fontId="0" fillId="0" borderId="0" xfId="0" applyNumberFormat="1"/>
    <xf numFmtId="2" fontId="0" fillId="0" borderId="0" xfId="0" applyNumberFormat="1"/>
    <xf numFmtId="1" fontId="0" fillId="0" borderId="0" xfId="1" applyNumberFormat="1" applyFont="1"/>
    <xf numFmtId="0" fontId="0" fillId="0" borderId="0" xfId="0" applyAlignment="1">
      <alignment horizontal="right"/>
    </xf>
    <xf numFmtId="9" fontId="3" fillId="3" borderId="1" xfId="3" applyNumberFormat="1"/>
    <xf numFmtId="0" fontId="3" fillId="3" borderId="1" xfId="3"/>
    <xf numFmtId="9" fontId="2" fillId="2" borderId="0" xfId="2" applyNumberFormat="1"/>
    <xf numFmtId="0" fontId="2" fillId="2" borderId="0" xfId="2"/>
    <xf numFmtId="9" fontId="0" fillId="0" borderId="2" xfId="0" applyNumberFormat="1" applyBorder="1"/>
    <xf numFmtId="9" fontId="0" fillId="0" borderId="3" xfId="0" applyNumberFormat="1" applyBorder="1"/>
    <xf numFmtId="0" fontId="0" fillId="0" borderId="4" xfId="0" applyBorder="1"/>
    <xf numFmtId="9" fontId="0" fillId="0" borderId="5" xfId="0" applyNumberFormat="1" applyBorder="1"/>
    <xf numFmtId="9" fontId="0" fillId="0" borderId="0" xfId="0" applyNumberFormat="1" applyBorder="1"/>
    <xf numFmtId="0" fontId="0" fillId="0" borderId="6" xfId="0" applyBorder="1"/>
    <xf numFmtId="9" fontId="0" fillId="0" borderId="7" xfId="0" applyNumberFormat="1" applyBorder="1"/>
    <xf numFmtId="9" fontId="0" fillId="0" borderId="8" xfId="0" applyNumberFormat="1" applyBorder="1"/>
    <xf numFmtId="0" fontId="0" fillId="0" borderId="9" xfId="0" applyBorder="1"/>
    <xf numFmtId="9" fontId="0" fillId="0" borderId="10" xfId="0" applyNumberFormat="1" applyBorder="1"/>
    <xf numFmtId="9" fontId="0" fillId="0" borderId="11" xfId="0" applyNumberFormat="1" applyBorder="1"/>
    <xf numFmtId="9" fontId="0" fillId="0" borderId="12" xfId="0" applyNumberFormat="1" applyBorder="1"/>
    <xf numFmtId="9" fontId="2" fillId="2" borderId="0" xfId="1" applyFont="1" applyFill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 applyAlignment="1">
      <alignment horizontal="center"/>
    </xf>
    <xf numFmtId="169" fontId="0" fillId="0" borderId="10" xfId="0" applyNumberFormat="1" applyBorder="1"/>
    <xf numFmtId="169" fontId="0" fillId="0" borderId="11" xfId="0" applyNumberFormat="1" applyBorder="1"/>
    <xf numFmtId="169" fontId="0" fillId="0" borderId="12" xfId="0" applyNumberFormat="1" applyBorder="1"/>
  </cellXfs>
  <cellStyles count="48">
    <cellStyle name="Bon" xfId="2" builtinId="26"/>
    <cellStyle name="Entrée" xfId="3" builtinId="20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" xfId="36" builtinId="8" hidden="1"/>
    <cellStyle name="Lien hypertexte" xfId="38" builtinId="8" hidden="1"/>
    <cellStyle name="Lien hypertexte" xfId="40" builtinId="8" hidden="1"/>
    <cellStyle name="Lien hypertexte" xfId="42" builtinId="8" hidden="1"/>
    <cellStyle name="Lien hypertexte" xfId="44" builtinId="8" hidden="1"/>
    <cellStyle name="Lien hypertexte" xfId="46" builtinId="8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Lien hypertexte visité" xfId="37" builtinId="9" hidden="1"/>
    <cellStyle name="Lien hypertexte visité" xfId="39" builtinId="9" hidden="1"/>
    <cellStyle name="Lien hypertexte visité" xfId="41" builtinId="9" hidden="1"/>
    <cellStyle name="Lien hypertexte visité" xfId="43" builtinId="9" hidden="1"/>
    <cellStyle name="Lien hypertexte visité" xfId="45" builtinId="9" hidden="1"/>
    <cellStyle name="Lien hypertexte visité" xfId="47" builtinId="9" hidden="1"/>
    <cellStyle name="Normal" xfId="0" builtinId="0"/>
    <cellStyle name="Pourcentage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Feuil1!$E$26</c:f>
              <c:strCache>
                <c:ptCount val="1"/>
                <c:pt idx="0">
                  <c:v>ZoozBiro</c:v>
                </c:pt>
              </c:strCache>
            </c:strRef>
          </c:tx>
          <c:xVal>
            <c:numRef>
              <c:f>Feuil1!$D$27:$D$45</c:f>
              <c:numCache>
                <c:formatCode>0%</c:formatCode>
                <c:ptCount val="19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0.243137254901961</c:v>
                </c:pt>
                <c:pt idx="4">
                  <c:v>0.3</c:v>
                </c:pt>
                <c:pt idx="5">
                  <c:v>0.36078431372549</c:v>
                </c:pt>
                <c:pt idx="6">
                  <c:v>0.4</c:v>
                </c:pt>
                <c:pt idx="7">
                  <c:v>0.454901960784314</c:v>
                </c:pt>
                <c:pt idx="8">
                  <c:v>0.5</c:v>
                </c:pt>
                <c:pt idx="9">
                  <c:v>0.6</c:v>
                </c:pt>
                <c:pt idx="10">
                  <c:v>0.635294117647059</c:v>
                </c:pt>
                <c:pt idx="11">
                  <c:v>0.7</c:v>
                </c:pt>
                <c:pt idx="12">
                  <c:v>0.717647058823529</c:v>
                </c:pt>
                <c:pt idx="13">
                  <c:v>0.788235294117647</c:v>
                </c:pt>
                <c:pt idx="14">
                  <c:v>0.8</c:v>
                </c:pt>
                <c:pt idx="15">
                  <c:v>0.858823529411765</c:v>
                </c:pt>
                <c:pt idx="16">
                  <c:v>0.9</c:v>
                </c:pt>
                <c:pt idx="17">
                  <c:v>0.933333333333333</c:v>
                </c:pt>
                <c:pt idx="18">
                  <c:v>1.0</c:v>
                </c:pt>
              </c:numCache>
            </c:numRef>
          </c:xVal>
          <c:yVal>
            <c:numRef>
              <c:f>Feuil1!$E$27:$E$45</c:f>
              <c:numCache>
                <c:formatCode>0%</c:formatCode>
                <c:ptCount val="19"/>
                <c:pt idx="0">
                  <c:v>0.0</c:v>
                </c:pt>
                <c:pt idx="1">
                  <c:v>0.0238095238095238</c:v>
                </c:pt>
                <c:pt idx="2">
                  <c:v>0.0476190476190477</c:v>
                </c:pt>
                <c:pt idx="4">
                  <c:v>0.142857142857143</c:v>
                </c:pt>
                <c:pt idx="6">
                  <c:v>0.238095238095238</c:v>
                </c:pt>
                <c:pt idx="8">
                  <c:v>0.333333333333333</c:v>
                </c:pt>
                <c:pt idx="9">
                  <c:v>0.428571428571429</c:v>
                </c:pt>
                <c:pt idx="11">
                  <c:v>0.571428571428571</c:v>
                </c:pt>
                <c:pt idx="14">
                  <c:v>0.714285714285714</c:v>
                </c:pt>
                <c:pt idx="16">
                  <c:v>0.857142857142857</c:v>
                </c:pt>
                <c:pt idx="18">
                  <c:v>1.0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Feuil1!$F$26</c:f>
              <c:strCache>
                <c:ptCount val="1"/>
                <c:pt idx="0">
                  <c:v>Dams74</c:v>
                </c:pt>
              </c:strCache>
            </c:strRef>
          </c:tx>
          <c:xVal>
            <c:numRef>
              <c:f>Feuil1!$D$27:$D$45</c:f>
              <c:numCache>
                <c:formatCode>0%</c:formatCode>
                <c:ptCount val="19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0.243137254901961</c:v>
                </c:pt>
                <c:pt idx="4">
                  <c:v>0.3</c:v>
                </c:pt>
                <c:pt idx="5">
                  <c:v>0.36078431372549</c:v>
                </c:pt>
                <c:pt idx="6">
                  <c:v>0.4</c:v>
                </c:pt>
                <c:pt idx="7">
                  <c:v>0.454901960784314</c:v>
                </c:pt>
                <c:pt idx="8">
                  <c:v>0.5</c:v>
                </c:pt>
                <c:pt idx="9">
                  <c:v>0.6</c:v>
                </c:pt>
                <c:pt idx="10">
                  <c:v>0.635294117647059</c:v>
                </c:pt>
                <c:pt idx="11">
                  <c:v>0.7</c:v>
                </c:pt>
                <c:pt idx="12">
                  <c:v>0.717647058823529</c:v>
                </c:pt>
                <c:pt idx="13">
                  <c:v>0.788235294117647</c:v>
                </c:pt>
                <c:pt idx="14">
                  <c:v>0.8</c:v>
                </c:pt>
                <c:pt idx="15">
                  <c:v>0.858823529411765</c:v>
                </c:pt>
                <c:pt idx="16">
                  <c:v>0.9</c:v>
                </c:pt>
                <c:pt idx="17">
                  <c:v>0.933333333333333</c:v>
                </c:pt>
                <c:pt idx="18">
                  <c:v>1.0</c:v>
                </c:pt>
              </c:numCache>
            </c:numRef>
          </c:xVal>
          <c:yVal>
            <c:numRef>
              <c:f>Feuil1!$F$27:$F$45</c:f>
              <c:numCache>
                <c:formatCode>General</c:formatCode>
                <c:ptCount val="19"/>
                <c:pt idx="0" formatCode="0%">
                  <c:v>0.0</c:v>
                </c:pt>
                <c:pt idx="3" formatCode="0%">
                  <c:v>0.1</c:v>
                </c:pt>
                <c:pt idx="5" formatCode="0%">
                  <c:v>0.2</c:v>
                </c:pt>
                <c:pt idx="7" formatCode="0%">
                  <c:v>0.3</c:v>
                </c:pt>
                <c:pt idx="10" formatCode="0%">
                  <c:v>0.5</c:v>
                </c:pt>
                <c:pt idx="12" formatCode="0%">
                  <c:v>0.6</c:v>
                </c:pt>
                <c:pt idx="13" formatCode="0%">
                  <c:v>0.7</c:v>
                </c:pt>
                <c:pt idx="15" formatCode="0%">
                  <c:v>0.8</c:v>
                </c:pt>
                <c:pt idx="17" formatCode="0%">
                  <c:v>0.9</c:v>
                </c:pt>
                <c:pt idx="18" formatCode="0%">
                  <c:v>1.0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Feuil1!$G$26</c:f>
              <c:strCache>
                <c:ptCount val="1"/>
                <c:pt idx="0">
                  <c:v>Formula 2deg</c:v>
                </c:pt>
              </c:strCache>
            </c:strRef>
          </c:tx>
          <c:xVal>
            <c:numRef>
              <c:f>Feuil1!$D$27:$D$45</c:f>
              <c:numCache>
                <c:formatCode>0%</c:formatCode>
                <c:ptCount val="19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0.243137254901961</c:v>
                </c:pt>
                <c:pt idx="4">
                  <c:v>0.3</c:v>
                </c:pt>
                <c:pt idx="5">
                  <c:v>0.36078431372549</c:v>
                </c:pt>
                <c:pt idx="6">
                  <c:v>0.4</c:v>
                </c:pt>
                <c:pt idx="7">
                  <c:v>0.454901960784314</c:v>
                </c:pt>
                <c:pt idx="8">
                  <c:v>0.5</c:v>
                </c:pt>
                <c:pt idx="9">
                  <c:v>0.6</c:v>
                </c:pt>
                <c:pt idx="10">
                  <c:v>0.635294117647059</c:v>
                </c:pt>
                <c:pt idx="11">
                  <c:v>0.7</c:v>
                </c:pt>
                <c:pt idx="12">
                  <c:v>0.717647058823529</c:v>
                </c:pt>
                <c:pt idx="13">
                  <c:v>0.788235294117647</c:v>
                </c:pt>
                <c:pt idx="14">
                  <c:v>0.8</c:v>
                </c:pt>
                <c:pt idx="15">
                  <c:v>0.858823529411765</c:v>
                </c:pt>
                <c:pt idx="16">
                  <c:v>0.9</c:v>
                </c:pt>
                <c:pt idx="17">
                  <c:v>0.933333333333333</c:v>
                </c:pt>
                <c:pt idx="18">
                  <c:v>1.0</c:v>
                </c:pt>
              </c:numCache>
            </c:numRef>
          </c:xVal>
          <c:yVal>
            <c:numRef>
              <c:f>Feuil1!$G$27:$G$45</c:f>
              <c:numCache>
                <c:formatCode>0%</c:formatCode>
                <c:ptCount val="19"/>
                <c:pt idx="0">
                  <c:v>0.0</c:v>
                </c:pt>
                <c:pt idx="1">
                  <c:v>0.03625</c:v>
                </c:pt>
                <c:pt idx="2">
                  <c:v>0.0866666666666667</c:v>
                </c:pt>
                <c:pt idx="3">
                  <c:v>0.112788671023965</c:v>
                </c:pt>
                <c:pt idx="4">
                  <c:v>0.15125</c:v>
                </c:pt>
                <c:pt idx="5">
                  <c:v>0.197429193899782</c:v>
                </c:pt>
                <c:pt idx="6">
                  <c:v>0.23</c:v>
                </c:pt>
                <c:pt idx="7">
                  <c:v>0.279259259259259</c:v>
                </c:pt>
                <c:pt idx="8">
                  <c:v>0.322916666666667</c:v>
                </c:pt>
                <c:pt idx="9">
                  <c:v>0.43</c:v>
                </c:pt>
                <c:pt idx="10">
                  <c:v>0.471176470588235</c:v>
                </c:pt>
                <c:pt idx="11">
                  <c:v>0.55125</c:v>
                </c:pt>
                <c:pt idx="12">
                  <c:v>0.574117647058824</c:v>
                </c:pt>
                <c:pt idx="13">
                  <c:v>0.67</c:v>
                </c:pt>
                <c:pt idx="14">
                  <c:v>0.686666666666667</c:v>
                </c:pt>
                <c:pt idx="15">
                  <c:v>0.772941176470588</c:v>
                </c:pt>
                <c:pt idx="16">
                  <c:v>0.83625</c:v>
                </c:pt>
                <c:pt idx="17">
                  <c:v>0.889259259259259</c:v>
                </c:pt>
                <c:pt idx="18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6292984"/>
        <c:axId val="-2119026088"/>
      </c:scatterChart>
      <c:valAx>
        <c:axId val="-2116292984"/>
        <c:scaling>
          <c:orientation val="minMax"/>
          <c:max val="1.0"/>
        </c:scaling>
        <c:delete val="0"/>
        <c:axPos val="b"/>
        <c:numFmt formatCode="0%" sourceLinked="1"/>
        <c:majorTickMark val="out"/>
        <c:minorTickMark val="none"/>
        <c:tickLblPos val="nextTo"/>
        <c:crossAx val="-2119026088"/>
        <c:crosses val="autoZero"/>
        <c:crossBetween val="midCat"/>
      </c:valAx>
      <c:valAx>
        <c:axId val="-2119026088"/>
        <c:scaling>
          <c:orientation val="minMax"/>
          <c:max val="1.0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-2116292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Feuil1!$O$52</c:f>
              <c:strCache>
                <c:ptCount val="1"/>
                <c:pt idx="0">
                  <c:v>Command</c:v>
                </c:pt>
              </c:strCache>
            </c:strRef>
          </c:tx>
          <c:xVal>
            <c:numRef>
              <c:f>Feuil1!$N$53:$N$63</c:f>
              <c:numCache>
                <c:formatCode>0%</c:formatCode>
                <c:ptCount val="11"/>
                <c:pt idx="0">
                  <c:v>0.0</c:v>
                </c:pt>
                <c:pt idx="1">
                  <c:v>0.09845</c:v>
                </c:pt>
                <c:pt idx="2">
                  <c:v>0.1968</c:v>
                </c:pt>
                <c:pt idx="3">
                  <c:v>0.3032</c:v>
                </c:pt>
                <c:pt idx="4">
                  <c:v>0.401901041666667</c:v>
                </c:pt>
                <c:pt idx="5">
                  <c:v>0.50105</c:v>
                </c:pt>
                <c:pt idx="6">
                  <c:v>0.603716666666667</c:v>
                </c:pt>
                <c:pt idx="7">
                  <c:v>0.7009875</c:v>
                </c:pt>
                <c:pt idx="8">
                  <c:v>0.797526041666667</c:v>
                </c:pt>
                <c:pt idx="9">
                  <c:v>0.90005</c:v>
                </c:pt>
                <c:pt idx="10">
                  <c:v>1.0</c:v>
                </c:pt>
              </c:numCache>
            </c:numRef>
          </c:xVal>
          <c:yVal>
            <c:numRef>
              <c:f>Feuil1!$O$53:$O$63</c:f>
              <c:numCache>
                <c:formatCode>0%</c:formatCode>
                <c:ptCount val="11"/>
                <c:pt idx="0">
                  <c:v>0.0</c:v>
                </c:pt>
                <c:pt idx="1">
                  <c:v>0.22</c:v>
                </c:pt>
                <c:pt idx="2">
                  <c:v>0.36</c:v>
                </c:pt>
                <c:pt idx="3">
                  <c:v>0.48</c:v>
                </c:pt>
                <c:pt idx="4">
                  <c:v>0.575</c:v>
                </c:pt>
                <c:pt idx="5">
                  <c:v>0.66</c:v>
                </c:pt>
                <c:pt idx="6">
                  <c:v>0.74</c:v>
                </c:pt>
                <c:pt idx="7">
                  <c:v>0.81</c:v>
                </c:pt>
                <c:pt idx="8">
                  <c:v>0.875</c:v>
                </c:pt>
                <c:pt idx="9">
                  <c:v>0.94</c:v>
                </c:pt>
                <c:pt idx="10">
                  <c:v>1.0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Feuil1!$P$52</c:f>
              <c:strCache>
                <c:ptCount val="1"/>
                <c:pt idx="0">
                  <c:v>Calcule</c:v>
                </c:pt>
              </c:strCache>
            </c:strRef>
          </c:tx>
          <c:xVal>
            <c:numRef>
              <c:f>Feuil1!$N$53:$N$63</c:f>
              <c:numCache>
                <c:formatCode>0%</c:formatCode>
                <c:ptCount val="11"/>
                <c:pt idx="0">
                  <c:v>0.0</c:v>
                </c:pt>
                <c:pt idx="1">
                  <c:v>0.09845</c:v>
                </c:pt>
                <c:pt idx="2">
                  <c:v>0.1968</c:v>
                </c:pt>
                <c:pt idx="3">
                  <c:v>0.3032</c:v>
                </c:pt>
                <c:pt idx="4">
                  <c:v>0.401901041666667</c:v>
                </c:pt>
                <c:pt idx="5">
                  <c:v>0.50105</c:v>
                </c:pt>
                <c:pt idx="6">
                  <c:v>0.603716666666667</c:v>
                </c:pt>
                <c:pt idx="7">
                  <c:v>0.7009875</c:v>
                </c:pt>
                <c:pt idx="8">
                  <c:v>0.797526041666667</c:v>
                </c:pt>
                <c:pt idx="9">
                  <c:v>0.90005</c:v>
                </c:pt>
                <c:pt idx="10">
                  <c:v>1.0</c:v>
                </c:pt>
              </c:numCache>
            </c:numRef>
          </c:xVal>
          <c:yVal>
            <c:numRef>
              <c:f>Feuil1!$P$53:$P$63</c:f>
              <c:numCache>
                <c:formatCode>0%</c:formatCode>
                <c:ptCount val="11"/>
                <c:pt idx="0">
                  <c:v>0.0</c:v>
                </c:pt>
                <c:pt idx="1">
                  <c:v>0.174527940714286</c:v>
                </c:pt>
                <c:pt idx="2">
                  <c:v>0.332288365714286</c:v>
                </c:pt>
                <c:pt idx="3">
                  <c:v>0.484288365714286</c:v>
                </c:pt>
                <c:pt idx="4">
                  <c:v>0.607938122558594</c:v>
                </c:pt>
                <c:pt idx="5">
                  <c:v>0.715334769285714</c:v>
                </c:pt>
                <c:pt idx="6">
                  <c:v>0.808781969285714</c:v>
                </c:pt>
                <c:pt idx="7">
                  <c:v>0.880648092723214</c:v>
                </c:pt>
                <c:pt idx="8">
                  <c:v>0.935935974121094</c:v>
                </c:pt>
                <c:pt idx="9">
                  <c:v>0.977158569285714</c:v>
                </c:pt>
                <c:pt idx="10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4356744"/>
        <c:axId val="-2094372872"/>
      </c:scatterChart>
      <c:valAx>
        <c:axId val="-2094356744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-2094372872"/>
        <c:crosses val="autoZero"/>
        <c:crossBetween val="midCat"/>
      </c:valAx>
      <c:valAx>
        <c:axId val="-209437287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-2094356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107950</xdr:colOff>
      <xdr:row>20</xdr:row>
      <xdr:rowOff>139700</xdr:rowOff>
    </xdr:from>
    <xdr:to>
      <xdr:col>16</xdr:col>
      <xdr:colOff>12700</xdr:colOff>
      <xdr:row>48</xdr:row>
      <xdr:rowOff>76200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2724150</xdr:colOff>
      <xdr:row>64</xdr:row>
      <xdr:rowOff>38100</xdr:rowOff>
    </xdr:from>
    <xdr:to>
      <xdr:col>17</xdr:col>
      <xdr:colOff>260350</xdr:colOff>
      <xdr:row>78</xdr:row>
      <xdr:rowOff>114300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90"/>
  <sheetViews>
    <sheetView tabSelected="1" topLeftCell="B16" workbookViewId="0">
      <selection activeCell="Q89" sqref="Q89"/>
    </sheetView>
  </sheetViews>
  <sheetFormatPr baseColWidth="10" defaultRowHeight="15" x14ac:dyDescent="0"/>
  <cols>
    <col min="2" max="2" width="62.6640625" customWidth="1"/>
    <col min="7" max="7" width="13.5" customWidth="1"/>
    <col min="8" max="8" width="13" customWidth="1"/>
    <col min="12" max="12" width="36" bestFit="1" customWidth="1"/>
    <col min="13" max="13" width="12" customWidth="1"/>
    <col min="15" max="15" width="8.83203125" customWidth="1"/>
    <col min="16" max="17" width="12.33203125" customWidth="1"/>
  </cols>
  <sheetData>
    <row r="1" spans="2:20">
      <c r="G1" t="s">
        <v>16</v>
      </c>
      <c r="H1">
        <v>-8.3999999999999995E-3</v>
      </c>
    </row>
    <row r="2" spans="2:20">
      <c r="G2" t="s">
        <v>17</v>
      </c>
      <c r="H2">
        <v>3.04</v>
      </c>
    </row>
    <row r="3" spans="2:20">
      <c r="G3" t="s">
        <v>18</v>
      </c>
      <c r="H3">
        <v>35</v>
      </c>
    </row>
    <row r="4" spans="2:20">
      <c r="O4">
        <v>210</v>
      </c>
    </row>
    <row r="5" spans="2:20">
      <c r="B5" t="s">
        <v>13</v>
      </c>
      <c r="G5">
        <v>210</v>
      </c>
      <c r="L5" t="s">
        <v>14</v>
      </c>
    </row>
    <row r="6" spans="2:20">
      <c r="C6" s="2" t="s">
        <v>12</v>
      </c>
      <c r="D6" s="2" t="s">
        <v>43</v>
      </c>
      <c r="E6" s="2" t="s">
        <v>48</v>
      </c>
      <c r="F6" s="2" t="s">
        <v>45</v>
      </c>
      <c r="G6" s="2" t="s">
        <v>11</v>
      </c>
      <c r="H6" s="2" t="s">
        <v>15</v>
      </c>
      <c r="J6" s="2"/>
      <c r="M6" s="2" t="s">
        <v>12</v>
      </c>
      <c r="N6" s="2" t="s">
        <v>43</v>
      </c>
      <c r="O6" t="s">
        <v>48</v>
      </c>
      <c r="P6" s="2" t="s">
        <v>30</v>
      </c>
      <c r="Q6" s="2" t="s">
        <v>11</v>
      </c>
      <c r="R6" s="2" t="s">
        <v>44</v>
      </c>
      <c r="T6" s="2" t="s">
        <v>31</v>
      </c>
    </row>
    <row r="7" spans="2:20">
      <c r="B7" s="1" t="s">
        <v>0</v>
      </c>
      <c r="C7" s="8">
        <f>255*D7</f>
        <v>0</v>
      </c>
      <c r="D7" s="7">
        <v>0</v>
      </c>
      <c r="E7">
        <f>210-G7</f>
        <v>0</v>
      </c>
      <c r="F7" s="7">
        <f t="shared" ref="F7:F17" si="0">100%-H7</f>
        <v>0</v>
      </c>
      <c r="G7" s="2">
        <v>210</v>
      </c>
      <c r="H7" s="3">
        <f t="shared" ref="H7:H17" si="1">G7/$G$5</f>
        <v>1</v>
      </c>
      <c r="J7" s="2"/>
      <c r="L7" s="1" t="s">
        <v>19</v>
      </c>
      <c r="M7">
        <v>1</v>
      </c>
      <c r="N7" s="6">
        <f t="shared" ref="N7:N17" si="2">M7/255</f>
        <v>3.9215686274509803E-3</v>
      </c>
      <c r="O7" s="8">
        <f>$O$4*N7</f>
        <v>0.82352941176470584</v>
      </c>
      <c r="P7" s="4">
        <v>0</v>
      </c>
      <c r="Q7" s="10">
        <f>$O$4-O7</f>
        <v>209.1764705882353</v>
      </c>
      <c r="R7" s="4">
        <f>100%-P7</f>
        <v>1</v>
      </c>
      <c r="T7" s="5" t="s">
        <v>42</v>
      </c>
    </row>
    <row r="8" spans="2:20">
      <c r="B8" s="1" t="s">
        <v>1</v>
      </c>
      <c r="C8" s="8">
        <f t="shared" ref="C8:C17" si="3">255*D8</f>
        <v>25.5</v>
      </c>
      <c r="D8" s="7">
        <v>0.1</v>
      </c>
      <c r="E8">
        <f t="shared" ref="E8:E17" si="4">210-G8</f>
        <v>5</v>
      </c>
      <c r="F8" s="7">
        <f t="shared" si="0"/>
        <v>2.3809523809523836E-2</v>
      </c>
      <c r="G8" s="2">
        <v>205</v>
      </c>
      <c r="H8" s="3">
        <f t="shared" si="1"/>
        <v>0.97619047619047616</v>
      </c>
      <c r="J8" s="2"/>
      <c r="L8" s="1" t="s">
        <v>20</v>
      </c>
      <c r="M8">
        <v>62</v>
      </c>
      <c r="N8" s="6">
        <f t="shared" si="2"/>
        <v>0.24313725490196078</v>
      </c>
      <c r="O8" s="8">
        <f t="shared" ref="O8:O17" si="5">$O$4*N8</f>
        <v>51.058823529411761</v>
      </c>
      <c r="P8" s="4">
        <v>0.1</v>
      </c>
      <c r="Q8" s="10">
        <f t="shared" ref="Q8:Q17" si="6">$O$4-O8</f>
        <v>158.94117647058823</v>
      </c>
      <c r="R8" s="4">
        <f t="shared" ref="R8:R17" si="7">100%-P8</f>
        <v>0.9</v>
      </c>
      <c r="T8" s="2" t="s">
        <v>32</v>
      </c>
    </row>
    <row r="9" spans="2:20">
      <c r="B9" s="1" t="s">
        <v>2</v>
      </c>
      <c r="C9" s="8">
        <f t="shared" si="3"/>
        <v>51</v>
      </c>
      <c r="D9" s="7">
        <v>0.2</v>
      </c>
      <c r="E9">
        <f t="shared" si="4"/>
        <v>10</v>
      </c>
      <c r="F9" s="7">
        <f t="shared" si="0"/>
        <v>4.7619047619047672E-2</v>
      </c>
      <c r="G9" s="2">
        <v>200</v>
      </c>
      <c r="H9" s="3">
        <f t="shared" si="1"/>
        <v>0.95238095238095233</v>
      </c>
      <c r="J9" s="2"/>
      <c r="L9" s="1" t="s">
        <v>21</v>
      </c>
      <c r="M9">
        <v>92</v>
      </c>
      <c r="N9" s="6">
        <f t="shared" si="2"/>
        <v>0.36078431372549019</v>
      </c>
      <c r="O9" s="8">
        <f t="shared" si="5"/>
        <v>75.764705882352942</v>
      </c>
      <c r="P9" s="4">
        <v>0.2</v>
      </c>
      <c r="Q9" s="10">
        <f t="shared" si="6"/>
        <v>134.23529411764707</v>
      </c>
      <c r="R9" s="4">
        <f t="shared" si="7"/>
        <v>0.8</v>
      </c>
      <c r="T9" s="2" t="s">
        <v>33</v>
      </c>
    </row>
    <row r="10" spans="2:20">
      <c r="B10" s="1" t="s">
        <v>3</v>
      </c>
      <c r="C10" s="8">
        <f t="shared" si="3"/>
        <v>76.5</v>
      </c>
      <c r="D10" s="7">
        <v>0.3</v>
      </c>
      <c r="E10">
        <f t="shared" si="4"/>
        <v>30</v>
      </c>
      <c r="F10" s="7">
        <f t="shared" si="0"/>
        <v>0.1428571428571429</v>
      </c>
      <c r="G10" s="2">
        <v>180</v>
      </c>
      <c r="H10" s="3">
        <f t="shared" si="1"/>
        <v>0.8571428571428571</v>
      </c>
      <c r="J10" s="2"/>
      <c r="L10" s="1" t="s">
        <v>22</v>
      </c>
      <c r="M10">
        <v>116</v>
      </c>
      <c r="N10" s="6">
        <f t="shared" si="2"/>
        <v>0.45490196078431372</v>
      </c>
      <c r="O10" s="8">
        <f t="shared" si="5"/>
        <v>95.529411764705884</v>
      </c>
      <c r="P10" s="4">
        <v>0.3</v>
      </c>
      <c r="Q10" s="10">
        <f t="shared" si="6"/>
        <v>114.47058823529412</v>
      </c>
      <c r="R10" s="4">
        <f t="shared" si="7"/>
        <v>0.7</v>
      </c>
      <c r="T10" s="5" t="s">
        <v>41</v>
      </c>
    </row>
    <row r="11" spans="2:20">
      <c r="B11" s="1" t="s">
        <v>4</v>
      </c>
      <c r="C11" s="8">
        <f t="shared" si="3"/>
        <v>102</v>
      </c>
      <c r="D11" s="7">
        <v>0.4</v>
      </c>
      <c r="E11">
        <f t="shared" si="4"/>
        <v>50</v>
      </c>
      <c r="F11" s="7">
        <f t="shared" si="0"/>
        <v>0.23809523809523814</v>
      </c>
      <c r="G11" s="2">
        <v>160</v>
      </c>
      <c r="H11" s="3">
        <f t="shared" si="1"/>
        <v>0.76190476190476186</v>
      </c>
      <c r="J11" s="2"/>
      <c r="L11" s="1" t="s">
        <v>23</v>
      </c>
      <c r="M11">
        <v>188</v>
      </c>
      <c r="N11" s="6">
        <f t="shared" si="2"/>
        <v>0.73725490196078436</v>
      </c>
      <c r="O11" s="8">
        <f t="shared" si="5"/>
        <v>154.82352941176472</v>
      </c>
      <c r="P11" s="4">
        <v>0.4</v>
      </c>
      <c r="Q11" s="10">
        <f t="shared" si="6"/>
        <v>55.176470588235276</v>
      </c>
      <c r="R11" s="4">
        <f t="shared" si="7"/>
        <v>0.6</v>
      </c>
      <c r="T11" s="2" t="s">
        <v>34</v>
      </c>
    </row>
    <row r="12" spans="2:20">
      <c r="B12" s="1" t="s">
        <v>5</v>
      </c>
      <c r="C12" s="8">
        <f t="shared" si="3"/>
        <v>127.5</v>
      </c>
      <c r="D12" s="7">
        <v>0.5</v>
      </c>
      <c r="E12">
        <f t="shared" si="4"/>
        <v>70</v>
      </c>
      <c r="F12" s="7">
        <f t="shared" si="0"/>
        <v>0.33333333333333337</v>
      </c>
      <c r="G12" s="2">
        <v>140</v>
      </c>
      <c r="H12" s="3">
        <f t="shared" si="1"/>
        <v>0.66666666666666663</v>
      </c>
      <c r="J12" s="2"/>
      <c r="L12" s="1" t="s">
        <v>24</v>
      </c>
      <c r="M12">
        <v>162</v>
      </c>
      <c r="N12" s="6">
        <f t="shared" si="2"/>
        <v>0.63529411764705879</v>
      </c>
      <c r="O12" s="8">
        <f t="shared" si="5"/>
        <v>133.41176470588235</v>
      </c>
      <c r="P12" s="4">
        <v>0.5</v>
      </c>
      <c r="Q12" s="10">
        <f t="shared" si="6"/>
        <v>76.588235294117652</v>
      </c>
      <c r="R12" s="4">
        <f t="shared" si="7"/>
        <v>0.5</v>
      </c>
      <c r="T12" s="2" t="s">
        <v>35</v>
      </c>
    </row>
    <row r="13" spans="2:20">
      <c r="B13" s="1" t="s">
        <v>6</v>
      </c>
      <c r="C13" s="8">
        <f t="shared" si="3"/>
        <v>153</v>
      </c>
      <c r="D13" s="7">
        <v>0.6</v>
      </c>
      <c r="E13">
        <f t="shared" si="4"/>
        <v>90</v>
      </c>
      <c r="F13" s="7">
        <f t="shared" si="0"/>
        <v>0.4285714285714286</v>
      </c>
      <c r="G13" s="2">
        <v>120</v>
      </c>
      <c r="H13" s="3">
        <f t="shared" si="1"/>
        <v>0.5714285714285714</v>
      </c>
      <c r="J13" s="2"/>
      <c r="L13" s="1" t="s">
        <v>25</v>
      </c>
      <c r="M13">
        <v>183</v>
      </c>
      <c r="N13" s="6">
        <f t="shared" si="2"/>
        <v>0.71764705882352942</v>
      </c>
      <c r="O13" s="8">
        <f t="shared" si="5"/>
        <v>150.70588235294119</v>
      </c>
      <c r="P13" s="4">
        <v>0.6</v>
      </c>
      <c r="Q13" s="10">
        <f t="shared" si="6"/>
        <v>59.294117647058812</v>
      </c>
      <c r="R13" s="4">
        <f t="shared" si="7"/>
        <v>0.4</v>
      </c>
      <c r="T13" s="2" t="s">
        <v>36</v>
      </c>
    </row>
    <row r="14" spans="2:20">
      <c r="B14" s="1" t="s">
        <v>7</v>
      </c>
      <c r="C14" s="8">
        <f t="shared" si="3"/>
        <v>178.5</v>
      </c>
      <c r="D14" s="7">
        <v>0.7</v>
      </c>
      <c r="E14">
        <f t="shared" si="4"/>
        <v>120</v>
      </c>
      <c r="F14" s="7">
        <f t="shared" si="0"/>
        <v>0.5714285714285714</v>
      </c>
      <c r="G14" s="2">
        <v>90</v>
      </c>
      <c r="H14" s="3">
        <f t="shared" si="1"/>
        <v>0.42857142857142855</v>
      </c>
      <c r="J14" s="2"/>
      <c r="L14" s="1" t="s">
        <v>26</v>
      </c>
      <c r="M14">
        <v>201</v>
      </c>
      <c r="N14" s="6">
        <f t="shared" si="2"/>
        <v>0.78823529411764703</v>
      </c>
      <c r="O14" s="8">
        <f t="shared" si="5"/>
        <v>165.52941176470588</v>
      </c>
      <c r="P14" s="4">
        <v>0.7</v>
      </c>
      <c r="Q14" s="10">
        <f t="shared" si="6"/>
        <v>44.470588235294116</v>
      </c>
      <c r="R14" s="4">
        <f t="shared" si="7"/>
        <v>0.30000000000000004</v>
      </c>
      <c r="T14" s="2" t="s">
        <v>37</v>
      </c>
    </row>
    <row r="15" spans="2:20">
      <c r="B15" s="1" t="s">
        <v>8</v>
      </c>
      <c r="C15" s="8">
        <f t="shared" si="3"/>
        <v>204</v>
      </c>
      <c r="D15" s="7">
        <v>0.8</v>
      </c>
      <c r="E15">
        <f t="shared" si="4"/>
        <v>150</v>
      </c>
      <c r="F15" s="7">
        <f t="shared" si="0"/>
        <v>0.7142857142857143</v>
      </c>
      <c r="G15" s="2">
        <v>60</v>
      </c>
      <c r="H15" s="3">
        <f t="shared" si="1"/>
        <v>0.2857142857142857</v>
      </c>
      <c r="J15" s="2"/>
      <c r="L15" s="1" t="s">
        <v>27</v>
      </c>
      <c r="M15">
        <v>219</v>
      </c>
      <c r="N15" s="6">
        <f t="shared" si="2"/>
        <v>0.85882352941176465</v>
      </c>
      <c r="O15" s="8">
        <f t="shared" si="5"/>
        <v>180.35294117647058</v>
      </c>
      <c r="P15" s="4">
        <v>0.8</v>
      </c>
      <c r="Q15" s="10">
        <f t="shared" si="6"/>
        <v>29.64705882352942</v>
      </c>
      <c r="R15" s="4">
        <f t="shared" si="7"/>
        <v>0.19999999999999996</v>
      </c>
      <c r="T15" s="2" t="s">
        <v>38</v>
      </c>
    </row>
    <row r="16" spans="2:20">
      <c r="B16" s="1" t="s">
        <v>9</v>
      </c>
      <c r="C16" s="8">
        <f t="shared" si="3"/>
        <v>229.5</v>
      </c>
      <c r="D16" s="7">
        <v>0.9</v>
      </c>
      <c r="E16">
        <f t="shared" si="4"/>
        <v>180</v>
      </c>
      <c r="F16" s="7">
        <f t="shared" si="0"/>
        <v>0.85714285714285721</v>
      </c>
      <c r="G16" s="2">
        <v>30</v>
      </c>
      <c r="H16" s="3">
        <f t="shared" si="1"/>
        <v>0.14285714285714285</v>
      </c>
      <c r="J16" s="2"/>
      <c r="L16" s="1" t="s">
        <v>28</v>
      </c>
      <c r="M16">
        <v>238</v>
      </c>
      <c r="N16" s="6">
        <f t="shared" si="2"/>
        <v>0.93333333333333335</v>
      </c>
      <c r="O16" s="8">
        <f t="shared" si="5"/>
        <v>196</v>
      </c>
      <c r="P16" s="4">
        <v>0.9</v>
      </c>
      <c r="Q16" s="10">
        <f t="shared" si="6"/>
        <v>14</v>
      </c>
      <c r="R16" s="4">
        <f t="shared" si="7"/>
        <v>9.9999999999999978E-2</v>
      </c>
      <c r="T16" s="2" t="s">
        <v>39</v>
      </c>
    </row>
    <row r="17" spans="2:20">
      <c r="B17" s="1" t="s">
        <v>10</v>
      </c>
      <c r="C17" s="8">
        <f t="shared" si="3"/>
        <v>255</v>
      </c>
      <c r="D17" s="7">
        <v>1</v>
      </c>
      <c r="E17">
        <f t="shared" si="4"/>
        <v>210</v>
      </c>
      <c r="F17" s="7">
        <f t="shared" si="0"/>
        <v>1</v>
      </c>
      <c r="G17" s="2">
        <v>0</v>
      </c>
      <c r="H17" s="3">
        <f t="shared" si="1"/>
        <v>0</v>
      </c>
      <c r="J17" s="2"/>
      <c r="L17" s="1" t="s">
        <v>29</v>
      </c>
      <c r="M17">
        <v>255</v>
      </c>
      <c r="N17" s="6">
        <f t="shared" si="2"/>
        <v>1</v>
      </c>
      <c r="O17" s="8">
        <f t="shared" si="5"/>
        <v>210</v>
      </c>
      <c r="P17" s="4">
        <v>1</v>
      </c>
      <c r="Q17" s="10">
        <f t="shared" si="6"/>
        <v>0</v>
      </c>
      <c r="R17" s="4">
        <f t="shared" si="7"/>
        <v>0</v>
      </c>
      <c r="T17" s="2" t="s">
        <v>40</v>
      </c>
    </row>
    <row r="20" spans="2:20">
      <c r="K20" t="s">
        <v>45</v>
      </c>
    </row>
    <row r="21" spans="2:20">
      <c r="F21" s="11" t="s">
        <v>16</v>
      </c>
      <c r="G21">
        <f>G60</f>
        <v>0.70833333333333326</v>
      </c>
      <c r="H21" s="9">
        <f>G48</f>
        <v>1.1590909090909092</v>
      </c>
    </row>
    <row r="22" spans="2:20">
      <c r="F22" s="11" t="s">
        <v>17</v>
      </c>
      <c r="G22">
        <f>G61</f>
        <v>0.29166666666666674</v>
      </c>
      <c r="H22" s="4">
        <f>G49</f>
        <v>-0.18181818181818185</v>
      </c>
    </row>
    <row r="23" spans="2:20">
      <c r="F23" s="11" t="s">
        <v>18</v>
      </c>
      <c r="G23">
        <f>G62</f>
        <v>0</v>
      </c>
    </row>
    <row r="24" spans="2:20">
      <c r="D24" t="s">
        <v>51</v>
      </c>
      <c r="E24" t="s">
        <v>52</v>
      </c>
      <c r="F24" s="11" t="s">
        <v>52</v>
      </c>
    </row>
    <row r="25" spans="2:20">
      <c r="E25" s="2" t="s">
        <v>45</v>
      </c>
      <c r="F25" t="s">
        <v>45</v>
      </c>
    </row>
    <row r="26" spans="2:20">
      <c r="C26" t="s">
        <v>12</v>
      </c>
      <c r="D26" s="2" t="s">
        <v>43</v>
      </c>
      <c r="E26" t="s">
        <v>46</v>
      </c>
      <c r="F26" t="s">
        <v>47</v>
      </c>
      <c r="G26" t="s">
        <v>50</v>
      </c>
      <c r="H26" t="s">
        <v>49</v>
      </c>
    </row>
    <row r="27" spans="2:20">
      <c r="C27" s="8">
        <f>D27*100</f>
        <v>0</v>
      </c>
      <c r="D27" s="14">
        <v>0</v>
      </c>
      <c r="E27" s="14">
        <f>F7</f>
        <v>0</v>
      </c>
      <c r="F27" s="14">
        <f>P7</f>
        <v>0</v>
      </c>
      <c r="G27" s="28">
        <f t="shared" ref="G27:G45" si="8">(aa*D27*D27+bb*D27+cc)</f>
        <v>0</v>
      </c>
      <c r="H27" s="14">
        <f t="shared" ref="H27:H45" si="9">a*D27+b</f>
        <v>-0.18181818181818185</v>
      </c>
    </row>
    <row r="28" spans="2:20">
      <c r="C28" s="8">
        <f t="shared" ref="C28:C45" si="10">D28*100</f>
        <v>10</v>
      </c>
      <c r="D28" s="4">
        <v>0.1</v>
      </c>
      <c r="E28" s="4">
        <f>F8</f>
        <v>2.3809523809523836E-2</v>
      </c>
      <c r="G28" s="28">
        <f t="shared" si="8"/>
        <v>3.6250000000000004E-2</v>
      </c>
      <c r="H28" s="4">
        <f t="shared" si="9"/>
        <v>-6.5909090909090931E-2</v>
      </c>
    </row>
    <row r="29" spans="2:20">
      <c r="C29" s="8">
        <f t="shared" si="10"/>
        <v>20</v>
      </c>
      <c r="D29" s="4">
        <v>0.2</v>
      </c>
      <c r="E29" s="4">
        <f>F9</f>
        <v>4.7619047619047672E-2</v>
      </c>
      <c r="G29" s="28">
        <f t="shared" si="8"/>
        <v>8.6666666666666684E-2</v>
      </c>
      <c r="H29" s="4">
        <f t="shared" si="9"/>
        <v>4.9999999999999989E-2</v>
      </c>
    </row>
    <row r="30" spans="2:20">
      <c r="C30" s="8">
        <f t="shared" si="10"/>
        <v>24.313725490196077</v>
      </c>
      <c r="D30" s="12">
        <f>N8</f>
        <v>0.24313725490196078</v>
      </c>
      <c r="E30" s="13"/>
      <c r="F30" s="12">
        <f>P8</f>
        <v>0.1</v>
      </c>
      <c r="G30" s="28">
        <f t="shared" si="8"/>
        <v>0.11278867102396514</v>
      </c>
      <c r="H30" s="4">
        <f t="shared" si="9"/>
        <v>0.1</v>
      </c>
    </row>
    <row r="31" spans="2:20">
      <c r="C31" s="8">
        <f t="shared" si="10"/>
        <v>30</v>
      </c>
      <c r="D31" s="4">
        <v>0.3</v>
      </c>
      <c r="E31" s="4">
        <f>F10</f>
        <v>0.1428571428571429</v>
      </c>
      <c r="G31" s="28">
        <f t="shared" si="8"/>
        <v>0.15125</v>
      </c>
      <c r="H31" s="4">
        <f t="shared" si="9"/>
        <v>0.16590909090909087</v>
      </c>
    </row>
    <row r="32" spans="2:20">
      <c r="C32" s="8">
        <f t="shared" si="10"/>
        <v>36.078431372549019</v>
      </c>
      <c r="D32" s="4">
        <f>N9</f>
        <v>0.36078431372549019</v>
      </c>
      <c r="F32" s="4">
        <f>P9</f>
        <v>0.2</v>
      </c>
      <c r="G32" s="28">
        <f t="shared" si="8"/>
        <v>0.19742919389978214</v>
      </c>
      <c r="H32" s="4">
        <f t="shared" si="9"/>
        <v>0.23636363636363636</v>
      </c>
    </row>
    <row r="33" spans="3:17">
      <c r="C33" s="8">
        <f t="shared" si="10"/>
        <v>40</v>
      </c>
      <c r="D33" s="4">
        <v>0.4</v>
      </c>
      <c r="E33" s="4">
        <f>F11</f>
        <v>0.23809523809523814</v>
      </c>
      <c r="G33" s="28">
        <f t="shared" si="8"/>
        <v>0.23000000000000004</v>
      </c>
      <c r="H33" s="4">
        <f t="shared" si="9"/>
        <v>0.28181818181818186</v>
      </c>
    </row>
    <row r="34" spans="3:17">
      <c r="C34" s="8">
        <f t="shared" si="10"/>
        <v>45.490196078431374</v>
      </c>
      <c r="D34" s="4">
        <f>N10</f>
        <v>0.45490196078431372</v>
      </c>
      <c r="F34" s="4">
        <f>P10</f>
        <v>0.3</v>
      </c>
      <c r="G34" s="28">
        <f t="shared" si="8"/>
        <v>0.27925925925925926</v>
      </c>
      <c r="H34" s="4">
        <f t="shared" si="9"/>
        <v>0.34545454545454546</v>
      </c>
    </row>
    <row r="35" spans="3:17">
      <c r="C35" s="8">
        <f t="shared" si="10"/>
        <v>50</v>
      </c>
      <c r="D35" s="4">
        <v>0.5</v>
      </c>
      <c r="E35" s="4">
        <f>F12</f>
        <v>0.33333333333333337</v>
      </c>
      <c r="G35" s="28">
        <f t="shared" si="8"/>
        <v>0.32291666666666669</v>
      </c>
      <c r="H35" s="4">
        <f t="shared" si="9"/>
        <v>0.39772727272727271</v>
      </c>
    </row>
    <row r="36" spans="3:17">
      <c r="C36" s="8">
        <f t="shared" si="10"/>
        <v>60</v>
      </c>
      <c r="D36" s="14">
        <v>0.6</v>
      </c>
      <c r="E36" s="14">
        <f>F13</f>
        <v>0.4285714285714286</v>
      </c>
      <c r="F36" s="15"/>
      <c r="G36" s="28">
        <f t="shared" si="8"/>
        <v>0.43</v>
      </c>
      <c r="H36" s="14">
        <f t="shared" si="9"/>
        <v>0.51363636363636356</v>
      </c>
    </row>
    <row r="37" spans="3:17">
      <c r="C37" s="8">
        <f t="shared" si="10"/>
        <v>63.529411764705877</v>
      </c>
      <c r="D37" s="4">
        <f>N12</f>
        <v>0.63529411764705879</v>
      </c>
      <c r="F37" s="4">
        <f>P12</f>
        <v>0.5</v>
      </c>
      <c r="G37" s="28">
        <f t="shared" si="8"/>
        <v>0.4711764705882352</v>
      </c>
      <c r="H37" s="4">
        <f t="shared" si="9"/>
        <v>0.55454545454545445</v>
      </c>
    </row>
    <row r="38" spans="3:17">
      <c r="C38" s="8">
        <f t="shared" si="10"/>
        <v>70</v>
      </c>
      <c r="D38" s="4">
        <v>0.7</v>
      </c>
      <c r="E38" s="4">
        <f>F14</f>
        <v>0.5714285714285714</v>
      </c>
      <c r="G38" s="28">
        <f t="shared" si="8"/>
        <v>0.55125000000000002</v>
      </c>
      <c r="H38" s="4">
        <f t="shared" si="9"/>
        <v>0.62954545454545452</v>
      </c>
    </row>
    <row r="39" spans="3:17">
      <c r="C39" s="8">
        <f t="shared" si="10"/>
        <v>71.764705882352942</v>
      </c>
      <c r="D39" s="4">
        <f>N13</f>
        <v>0.71764705882352942</v>
      </c>
      <c r="F39" s="4">
        <f>P13</f>
        <v>0.6</v>
      </c>
      <c r="G39" s="28">
        <f t="shared" si="8"/>
        <v>0.57411764705882362</v>
      </c>
      <c r="H39" s="4">
        <f t="shared" si="9"/>
        <v>0.65</v>
      </c>
    </row>
    <row r="40" spans="3:17">
      <c r="C40" s="8">
        <f t="shared" si="10"/>
        <v>78.82352941176471</v>
      </c>
      <c r="D40" s="4">
        <f>N14</f>
        <v>0.78823529411764703</v>
      </c>
      <c r="F40" s="4">
        <f>P14</f>
        <v>0.7</v>
      </c>
      <c r="G40" s="28">
        <f t="shared" si="8"/>
        <v>0.66999999999999993</v>
      </c>
      <c r="H40" s="4">
        <f t="shared" si="9"/>
        <v>0.73181818181818181</v>
      </c>
    </row>
    <row r="41" spans="3:17">
      <c r="C41" s="8">
        <f t="shared" si="10"/>
        <v>80</v>
      </c>
      <c r="D41" s="4">
        <v>0.8</v>
      </c>
      <c r="E41" s="4">
        <f>F15</f>
        <v>0.7142857142857143</v>
      </c>
      <c r="G41" s="28">
        <f t="shared" si="8"/>
        <v>0.68666666666666676</v>
      </c>
      <c r="H41" s="4">
        <f t="shared" si="9"/>
        <v>0.74545454545454548</v>
      </c>
    </row>
    <row r="42" spans="3:17">
      <c r="C42" s="8">
        <f t="shared" si="10"/>
        <v>85.882352941176464</v>
      </c>
      <c r="D42" s="4">
        <f>N15</f>
        <v>0.85882352941176465</v>
      </c>
      <c r="F42" s="4">
        <f>P15</f>
        <v>0.8</v>
      </c>
      <c r="G42" s="28">
        <f t="shared" si="8"/>
        <v>0.77294117647058824</v>
      </c>
      <c r="H42" s="4">
        <f t="shared" si="9"/>
        <v>0.8136363636363636</v>
      </c>
    </row>
    <row r="43" spans="3:17">
      <c r="C43" s="8">
        <f t="shared" si="10"/>
        <v>90</v>
      </c>
      <c r="D43" s="4">
        <v>0.9</v>
      </c>
      <c r="E43" s="4">
        <f>F16</f>
        <v>0.85714285714285721</v>
      </c>
      <c r="G43" s="28">
        <f t="shared" si="8"/>
        <v>0.83625000000000005</v>
      </c>
      <c r="H43" s="4">
        <f t="shared" si="9"/>
        <v>0.86136363636363633</v>
      </c>
    </row>
    <row r="44" spans="3:17">
      <c r="C44" s="8">
        <f t="shared" si="10"/>
        <v>93.333333333333329</v>
      </c>
      <c r="D44" s="12">
        <f>N16</f>
        <v>0.93333333333333335</v>
      </c>
      <c r="E44" s="13"/>
      <c r="F44" s="12">
        <f>P16</f>
        <v>0.9</v>
      </c>
      <c r="G44" s="28">
        <f t="shared" si="8"/>
        <v>0.88925925925925942</v>
      </c>
      <c r="H44" s="4">
        <f t="shared" si="9"/>
        <v>0.90000000000000013</v>
      </c>
    </row>
    <row r="45" spans="3:17">
      <c r="C45" s="8">
        <f t="shared" si="10"/>
        <v>100</v>
      </c>
      <c r="D45" s="14">
        <v>1</v>
      </c>
      <c r="E45" s="14">
        <f>F17</f>
        <v>1</v>
      </c>
      <c r="F45" s="14">
        <f>P17</f>
        <v>1</v>
      </c>
      <c r="G45" s="28">
        <f t="shared" si="8"/>
        <v>1</v>
      </c>
      <c r="H45" s="14">
        <f t="shared" si="9"/>
        <v>0.97727272727272729</v>
      </c>
    </row>
    <row r="48" spans="3:17">
      <c r="F48" t="s">
        <v>16</v>
      </c>
      <c r="G48" s="9">
        <f>(F44-F30)/(D44-D30)</f>
        <v>1.1590909090909092</v>
      </c>
      <c r="Q48" t="s">
        <v>43</v>
      </c>
    </row>
    <row r="49" spans="3:17">
      <c r="F49" t="s">
        <v>17</v>
      </c>
      <c r="G49" s="4">
        <f>F30-G48*D30</f>
        <v>-0.18181818181818185</v>
      </c>
    </row>
    <row r="52" spans="3:17" ht="16" thickBot="1">
      <c r="C52" t="s">
        <v>53</v>
      </c>
      <c r="F52" s="2" t="s">
        <v>55</v>
      </c>
      <c r="G52" s="2" t="s">
        <v>56</v>
      </c>
      <c r="L52">
        <f>G60</f>
        <v>0.70833333333333326</v>
      </c>
      <c r="N52" t="s">
        <v>45</v>
      </c>
      <c r="O52" t="s">
        <v>57</v>
      </c>
      <c r="P52" t="s">
        <v>61</v>
      </c>
    </row>
    <row r="53" spans="3:17">
      <c r="C53" s="16">
        <f>D53*D53</f>
        <v>0</v>
      </c>
      <c r="D53" s="17">
        <f>D27</f>
        <v>0</v>
      </c>
      <c r="E53" s="18">
        <v>1</v>
      </c>
      <c r="F53" s="2" t="s">
        <v>16</v>
      </c>
      <c r="G53" s="25">
        <f>E27</f>
        <v>0</v>
      </c>
      <c r="L53">
        <f>G61</f>
        <v>0.29166666666666674</v>
      </c>
      <c r="N53" s="14">
        <f>$L$52*O53*O53+$L$53*O53+$L$54</f>
        <v>0</v>
      </c>
      <c r="O53" s="14">
        <v>0</v>
      </c>
      <c r="P53" s="6">
        <f>$Q$88*N53*N53+$Q$89*N53+$Q$90</f>
        <v>0</v>
      </c>
      <c r="Q53">
        <v>0</v>
      </c>
    </row>
    <row r="54" spans="3:17">
      <c r="C54" s="19">
        <f t="shared" ref="C54:C55" si="11">D54*D54</f>
        <v>0.36</v>
      </c>
      <c r="D54" s="20">
        <v>0.6</v>
      </c>
      <c r="E54" s="21">
        <v>1</v>
      </c>
      <c r="F54" s="2" t="s">
        <v>17</v>
      </c>
      <c r="G54" s="26">
        <v>0.43</v>
      </c>
      <c r="L54">
        <f>G62</f>
        <v>0</v>
      </c>
      <c r="N54" s="6">
        <f>$L$52*O54*O54+$L$53*O54+$L$54</f>
        <v>9.845000000000001E-2</v>
      </c>
      <c r="O54" s="4">
        <v>0.22</v>
      </c>
      <c r="P54" s="6">
        <f t="shared" ref="P54:P63" si="12">$Q$88*N54*N54+$Q$89*N54+$Q$90</f>
        <v>0.17452794071428573</v>
      </c>
      <c r="Q54">
        <v>10</v>
      </c>
    </row>
    <row r="55" spans="3:17" ht="16" thickBot="1">
      <c r="C55" s="22">
        <f t="shared" si="11"/>
        <v>1</v>
      </c>
      <c r="D55" s="23">
        <f>D45</f>
        <v>1</v>
      </c>
      <c r="E55" s="24">
        <v>1</v>
      </c>
      <c r="F55" s="2" t="s">
        <v>18</v>
      </c>
      <c r="G55" s="27">
        <f>E45</f>
        <v>1</v>
      </c>
      <c r="N55" s="6">
        <f>$L$52*O55*O55+$L$53*O55+$L$54</f>
        <v>0.1968</v>
      </c>
      <c r="O55" s="4">
        <v>0.36</v>
      </c>
      <c r="P55" s="6">
        <f t="shared" si="12"/>
        <v>0.33228836571428566</v>
      </c>
      <c r="Q55">
        <v>20</v>
      </c>
    </row>
    <row r="56" spans="3:17">
      <c r="N56" s="14">
        <f>$L$52*O56*O56+$L$53*O56+$L$54</f>
        <v>0.30320000000000003</v>
      </c>
      <c r="O56" s="14">
        <v>0.48</v>
      </c>
      <c r="P56" s="6">
        <f t="shared" si="12"/>
        <v>0.48428836571428574</v>
      </c>
      <c r="Q56">
        <v>30</v>
      </c>
    </row>
    <row r="57" spans="3:17">
      <c r="N57" s="6">
        <f>$L$52*O57*O57+$L$53*O57+$L$54</f>
        <v>0.40190104166666663</v>
      </c>
      <c r="O57" s="4">
        <v>0.57499999999999996</v>
      </c>
      <c r="P57" s="6">
        <f t="shared" si="12"/>
        <v>0.6079381225585937</v>
      </c>
      <c r="Q57">
        <v>40</v>
      </c>
    </row>
    <row r="58" spans="3:17">
      <c r="N58" s="6">
        <f>$L$52*O58*O58+$L$53*O58+$L$54</f>
        <v>0.50105</v>
      </c>
      <c r="O58" s="4">
        <v>0.66</v>
      </c>
      <c r="P58" s="6">
        <f t="shared" si="12"/>
        <v>0.71533476928571427</v>
      </c>
      <c r="Q58">
        <v>50</v>
      </c>
    </row>
    <row r="59" spans="3:17" ht="16" thickBot="1">
      <c r="C59" t="s">
        <v>54</v>
      </c>
      <c r="F59" s="2" t="s">
        <v>56</v>
      </c>
      <c r="G59" s="2" t="s">
        <v>55</v>
      </c>
      <c r="N59" s="6">
        <f>$L$52*O59*O59+$L$53*O59+$L$54</f>
        <v>0.60371666666666668</v>
      </c>
      <c r="O59" s="4">
        <v>0.74</v>
      </c>
      <c r="P59" s="6">
        <f t="shared" si="12"/>
        <v>0.80878196928571433</v>
      </c>
      <c r="Q59">
        <v>60</v>
      </c>
    </row>
    <row r="60" spans="3:17">
      <c r="C60" s="29">
        <f t="array" ref="C60:E62">MINVERSE(C53:E55)</f>
        <v>1.666666666666667</v>
      </c>
      <c r="D60" s="30">
        <v>-4.166666666666667</v>
      </c>
      <c r="E60" s="18">
        <v>2.5</v>
      </c>
      <c r="F60" s="4">
        <f>G53</f>
        <v>0</v>
      </c>
      <c r="G60" s="35">
        <f t="array" ref="G60:G62">MMULT(C60:E62,F60:F62)</f>
        <v>0.70833333333333326</v>
      </c>
      <c r="N60" s="6">
        <f>$L$52*O60*O60+$L$53*O60+$L$54</f>
        <v>0.7009875000000001</v>
      </c>
      <c r="O60" s="4">
        <v>0.81</v>
      </c>
      <c r="P60" s="6">
        <f t="shared" si="12"/>
        <v>0.88064809272321432</v>
      </c>
      <c r="Q60">
        <v>70</v>
      </c>
    </row>
    <row r="61" spans="3:17">
      <c r="C61" s="31">
        <v>-2.666666666666667</v>
      </c>
      <c r="D61" s="32">
        <v>4.166666666666667</v>
      </c>
      <c r="E61" s="21">
        <v>-1.5</v>
      </c>
      <c r="F61" s="4">
        <f t="shared" ref="F61:F62" si="13">G54</f>
        <v>0.43</v>
      </c>
      <c r="G61" s="36">
        <v>0.29166666666666674</v>
      </c>
      <c r="N61" s="6">
        <f>$L$52*O61*O61+$L$53*O61+$L$54</f>
        <v>0.79752604166666663</v>
      </c>
      <c r="O61" s="4">
        <v>0.875</v>
      </c>
      <c r="P61" s="6">
        <f t="shared" si="12"/>
        <v>0.93593597412109375</v>
      </c>
      <c r="Q61">
        <v>80</v>
      </c>
    </row>
    <row r="62" spans="3:17" ht="16" thickBot="1">
      <c r="C62" s="33">
        <v>1</v>
      </c>
      <c r="D62" s="34">
        <v>0</v>
      </c>
      <c r="E62" s="24">
        <v>0</v>
      </c>
      <c r="F62" s="4">
        <f t="shared" si="13"/>
        <v>1</v>
      </c>
      <c r="G62" s="37">
        <v>0</v>
      </c>
      <c r="N62" s="6">
        <f>$L$52*O62*O62+$L$53*O62+$L$54</f>
        <v>0.90005000000000002</v>
      </c>
      <c r="O62" s="4">
        <v>0.94</v>
      </c>
      <c r="P62" s="6">
        <f t="shared" si="12"/>
        <v>0.97715856928571421</v>
      </c>
      <c r="Q62">
        <v>90</v>
      </c>
    </row>
    <row r="63" spans="3:17">
      <c r="N63" s="14">
        <f>$L$52*O63*O63+$L$53*O63+$L$54</f>
        <v>1</v>
      </c>
      <c r="O63" s="14">
        <v>1</v>
      </c>
      <c r="P63" s="6">
        <f t="shared" si="12"/>
        <v>1</v>
      </c>
      <c r="Q63">
        <v>100</v>
      </c>
    </row>
    <row r="82" spans="13:19" ht="16" thickBot="1">
      <c r="M82" t="s">
        <v>53</v>
      </c>
      <c r="P82" s="2" t="s">
        <v>55</v>
      </c>
      <c r="Q82" t="s">
        <v>56</v>
      </c>
    </row>
    <row r="83" spans="13:19">
      <c r="M83" s="29">
        <f>N83*N83</f>
        <v>0</v>
      </c>
      <c r="N83" s="30">
        <v>0</v>
      </c>
      <c r="O83" s="18">
        <v>1</v>
      </c>
      <c r="P83" s="2" t="s">
        <v>58</v>
      </c>
      <c r="Q83" s="25">
        <v>0</v>
      </c>
      <c r="S83" s="4"/>
    </row>
    <row r="84" spans="13:19">
      <c r="M84" s="19">
        <f>N84*N84</f>
        <v>0.09</v>
      </c>
      <c r="N84" s="12">
        <v>0.3</v>
      </c>
      <c r="O84" s="21">
        <v>1</v>
      </c>
      <c r="P84" s="2" t="s">
        <v>59</v>
      </c>
      <c r="Q84" s="12">
        <v>0.48</v>
      </c>
    </row>
    <row r="85" spans="13:19" ht="16" thickBot="1">
      <c r="M85" s="22">
        <f>N85*N85</f>
        <v>1</v>
      </c>
      <c r="N85" s="23">
        <v>1</v>
      </c>
      <c r="O85" s="24">
        <v>1</v>
      </c>
      <c r="P85" s="2" t="s">
        <v>60</v>
      </c>
      <c r="Q85" s="27">
        <v>1</v>
      </c>
    </row>
    <row r="87" spans="13:19" ht="16" thickBot="1">
      <c r="M87" t="s">
        <v>54</v>
      </c>
      <c r="P87" s="38" t="s">
        <v>56</v>
      </c>
      <c r="Q87" t="s">
        <v>55</v>
      </c>
    </row>
    <row r="88" spans="13:19">
      <c r="M88">
        <f t="array" ref="M88:O90">MINVERSE(M83:O85)</f>
        <v>3.3333333333333339</v>
      </c>
      <c r="N88">
        <v>-4.7619047619047619</v>
      </c>
      <c r="O88">
        <v>1.4285714285714286</v>
      </c>
      <c r="P88" s="4">
        <f>Q83</f>
        <v>0</v>
      </c>
      <c r="Q88" s="39">
        <f t="array" ref="Q88:Q90">MMULT(M88:O90,P88:P90)</f>
        <v>-0.85714285714285698</v>
      </c>
    </row>
    <row r="89" spans="13:19">
      <c r="M89">
        <v>-4.3333333333333339</v>
      </c>
      <c r="N89">
        <v>4.7619047619047619</v>
      </c>
      <c r="O89">
        <v>-0.42857142857142855</v>
      </c>
      <c r="P89" s="4">
        <f t="shared" ref="P89:P90" si="14">Q84</f>
        <v>0.48</v>
      </c>
      <c r="Q89" s="40">
        <v>1.857142857142857</v>
      </c>
    </row>
    <row r="90" spans="13:19" ht="16" thickBot="1">
      <c r="M90">
        <v>1</v>
      </c>
      <c r="N90">
        <v>0</v>
      </c>
      <c r="O90">
        <v>0</v>
      </c>
      <c r="P90" s="4">
        <f t="shared" si="14"/>
        <v>1</v>
      </c>
      <c r="Q90" s="41"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dfd</dc:creator>
  <cp:lastModifiedBy>dfd</cp:lastModifiedBy>
  <dcterms:created xsi:type="dcterms:W3CDTF">2018-06-01T10:45:46Z</dcterms:created>
  <dcterms:modified xsi:type="dcterms:W3CDTF">2018-06-01T14:56:12Z</dcterms:modified>
</cp:coreProperties>
</file>