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_tec/Git/CircuitDesign/Lab06-filter_simulation/"/>
    </mc:Choice>
  </mc:AlternateContent>
  <xr:revisionPtr revIDLastSave="0" documentId="13_ncr:1_{752B6A47-E16B-9343-A623-45C88D83920F}" xr6:coauthVersionLast="47" xr6:coauthVersionMax="47" xr10:uidLastSave="{00000000-0000-0000-0000-000000000000}"/>
  <bookViews>
    <workbookView xWindow="160" yWindow="1040" windowWidth="40800" windowHeight="23840" activeTab="4" xr2:uid="{127C26D3-BB75-3F47-9D83-6B7AE89B4662}"/>
  </bookViews>
  <sheets>
    <sheet name="Part 1" sheetId="1" r:id="rId1"/>
    <sheet name="Part 2" sheetId="2" r:id="rId2"/>
    <sheet name="Part 3" sheetId="3" r:id="rId3"/>
    <sheet name="Part 4" sheetId="4" r:id="rId4"/>
    <sheet name="Part 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5" l="1"/>
  <c r="E52" i="5" s="1"/>
  <c r="E47" i="5"/>
  <c r="E38" i="5"/>
  <c r="E34" i="5"/>
  <c r="E24" i="5"/>
  <c r="E23" i="5"/>
  <c r="E21" i="5"/>
  <c r="E20" i="5"/>
  <c r="E19" i="5"/>
  <c r="E13" i="5"/>
  <c r="E19" i="4"/>
  <c r="E20" i="4" s="1"/>
  <c r="E13" i="4"/>
  <c r="E15" i="4" s="1"/>
  <c r="E13" i="3"/>
  <c r="E15" i="3" s="1"/>
  <c r="E19" i="3"/>
  <c r="E47" i="3" s="1"/>
  <c r="E48" i="3" s="1"/>
  <c r="E52" i="3" s="1"/>
  <c r="E19" i="2"/>
  <c r="E47" i="2" s="1"/>
  <c r="E48" i="2" s="1"/>
  <c r="E13" i="2"/>
  <c r="E15" i="2" s="1"/>
  <c r="E19" i="1"/>
  <c r="E20" i="1" s="1"/>
  <c r="E13" i="1"/>
  <c r="E15" i="1" s="1"/>
  <c r="E50" i="5" l="1"/>
  <c r="E49" i="5"/>
  <c r="E51" i="5" s="1"/>
  <c r="E36" i="5"/>
  <c r="E35" i="5"/>
  <c r="E37" i="5" s="1"/>
  <c r="E15" i="5"/>
  <c r="E33" i="5"/>
  <c r="E22" i="5"/>
  <c r="E33" i="1"/>
  <c r="E34" i="1" s="1"/>
  <c r="E38" i="1" s="1"/>
  <c r="E47" i="1"/>
  <c r="E48" i="1" s="1"/>
  <c r="E52" i="1" s="1"/>
  <c r="E20" i="3"/>
  <c r="E50" i="3"/>
  <c r="E24" i="4"/>
  <c r="E22" i="4"/>
  <c r="E21" i="4"/>
  <c r="E23" i="4" s="1"/>
  <c r="E33" i="4"/>
  <c r="E34" i="4" s="1"/>
  <c r="E47" i="4"/>
  <c r="E48" i="4" s="1"/>
  <c r="E49" i="3"/>
  <c r="E51" i="3" s="1"/>
  <c r="E33" i="3"/>
  <c r="E34" i="3" s="1"/>
  <c r="E38" i="3" s="1"/>
  <c r="E52" i="2"/>
  <c r="E49" i="2"/>
  <c r="E51" i="2" s="1"/>
  <c r="E50" i="2"/>
  <c r="E33" i="2"/>
  <c r="E34" i="2" s="1"/>
  <c r="E20" i="2"/>
  <c r="E49" i="1"/>
  <c r="E51" i="1" s="1"/>
  <c r="E35" i="1"/>
  <c r="E37" i="1" s="1"/>
  <c r="E36" i="1"/>
  <c r="E24" i="1"/>
  <c r="E22" i="1"/>
  <c r="E21" i="1"/>
  <c r="E23" i="1" s="1"/>
  <c r="E50" i="1" l="1"/>
  <c r="E22" i="3"/>
  <c r="E24" i="3"/>
  <c r="E35" i="3"/>
  <c r="E37" i="3" s="1"/>
  <c r="E36" i="3"/>
  <c r="E52" i="4"/>
  <c r="E49" i="4"/>
  <c r="E51" i="4" s="1"/>
  <c r="E50" i="4"/>
  <c r="E38" i="4"/>
  <c r="E36" i="4"/>
  <c r="E35" i="4"/>
  <c r="E37" i="4" s="1"/>
  <c r="E21" i="3"/>
  <c r="E23" i="3" s="1"/>
  <c r="E38" i="2"/>
  <c r="E36" i="2"/>
  <c r="E35" i="2"/>
  <c r="E37" i="2" s="1"/>
  <c r="E24" i="2"/>
  <c r="E22" i="2"/>
  <c r="E21" i="2"/>
  <c r="E23" i="2" s="1"/>
</calcChain>
</file>

<file path=xl/sharedStrings.xml><?xml version="1.0" encoding="utf-8"?>
<sst xmlns="http://schemas.openxmlformats.org/spreadsheetml/2006/main" count="652" uniqueCount="161">
  <si>
    <t>V(Net-_L1-Pad1_) (gain)</t>
  </si>
  <si>
    <t>797Hz</t>
  </si>
  <si>
    <t>-3dB</t>
  </si>
  <si>
    <t>V(Net-_L1-Pad1_) (phase)</t>
  </si>
  <si>
    <t>44.956°</t>
  </si>
  <si>
    <t>Cursor</t>
  </si>
  <si>
    <t>Signal</t>
  </si>
  <si>
    <t>Frequency</t>
  </si>
  <si>
    <t>Value</t>
  </si>
  <si>
    <t>a</t>
  </si>
  <si>
    <t>b</t>
  </si>
  <si>
    <r>
      <t>R = X</t>
    </r>
    <r>
      <rPr>
        <vertAlign val="subscript"/>
        <sz val="12"/>
        <color theme="1"/>
        <rFont val="Aptos Narrow (Body)"/>
      </rPr>
      <t>L</t>
    </r>
  </si>
  <si>
    <t>f =</t>
  </si>
  <si>
    <t>R =</t>
  </si>
  <si>
    <t>L =</t>
  </si>
  <si>
    <t>Ω</t>
  </si>
  <si>
    <t>mH</t>
  </si>
  <si>
    <t>R = 2πfL</t>
  </si>
  <si>
    <t>f = R/(2πL)</t>
  </si>
  <si>
    <t>Hz</t>
  </si>
  <si>
    <t>sim f =</t>
  </si>
  <si>
    <t>av teoretisk</t>
  </si>
  <si>
    <t>avvik =</t>
  </si>
  <si>
    <t>c</t>
  </si>
  <si>
    <t>bruker simulert frekvens</t>
  </si>
  <si>
    <t>T = 1/f</t>
  </si>
  <si>
    <t>T =</t>
  </si>
  <si>
    <t>ms</t>
  </si>
  <si>
    <t>µs</t>
  </si>
  <si>
    <r>
      <t>SimT</t>
    </r>
    <r>
      <rPr>
        <sz val="12"/>
        <color theme="1"/>
        <rFont val="Aptos Narrow (Body)"/>
      </rPr>
      <t xml:space="preserve"> </t>
    </r>
    <r>
      <rPr>
        <sz val="12"/>
        <color theme="1"/>
        <rFont val="Aptos Narrow"/>
        <family val="2"/>
        <scheme val="minor"/>
      </rPr>
      <t>= 2T</t>
    </r>
  </si>
  <si>
    <r>
      <t>SimT</t>
    </r>
    <r>
      <rPr>
        <sz val="12"/>
        <color theme="1"/>
        <rFont val="Aptos Narrow (Body)"/>
      </rPr>
      <t xml:space="preserve"> =</t>
    </r>
  </si>
  <si>
    <t>TStep =</t>
  </si>
  <si>
    <t>TStep = T/100</t>
  </si>
  <si>
    <t>FinalT = SimT + T</t>
  </si>
  <si>
    <t>FinalT =</t>
  </si>
  <si>
    <t>InitialT =  T</t>
  </si>
  <si>
    <t>InitialT =</t>
  </si>
  <si>
    <t>V(Net-_L1-Pad1_)</t>
  </si>
  <si>
    <t>2.66ms</t>
  </si>
  <si>
    <t>1.41V</t>
  </si>
  <si>
    <t>V(Net-_R1-Pad2_)</t>
  </si>
  <si>
    <t>2.82ms</t>
  </si>
  <si>
    <t>2.00V</t>
  </si>
  <si>
    <t>Diff</t>
  </si>
  <si>
    <t>V(Net-_R1-Pad2_) - V(Net-_L1-Pad1_)</t>
  </si>
  <si>
    <t>157us</t>
  </si>
  <si>
    <t>585mV</t>
  </si>
  <si>
    <t>Time(ms)</t>
  </si>
  <si>
    <t>Voltage(V)</t>
  </si>
  <si>
    <t>d</t>
  </si>
  <si>
    <t>frekvens en decade lavere</t>
  </si>
  <si>
    <t>25.3ms</t>
  </si>
  <si>
    <t>199mV</t>
  </si>
  <si>
    <t>28.3ms</t>
  </si>
  <si>
    <t>2.95ms</t>
  </si>
  <si>
    <t>1.80V</t>
  </si>
  <si>
    <t>e</t>
  </si>
  <si>
    <t>f</t>
  </si>
  <si>
    <t>Highpass filter</t>
  </si>
  <si>
    <t>V(Net-_L1-Pad2_) (gain)</t>
  </si>
  <si>
    <t>794Hz</t>
  </si>
  <si>
    <t>V(Net-_L1-Pad2_) (phase)</t>
  </si>
  <si>
    <t>-44.936°</t>
  </si>
  <si>
    <t>2.83ms</t>
  </si>
  <si>
    <t>V(Net-_L1-Pad2_)</t>
  </si>
  <si>
    <t>2.99ms</t>
  </si>
  <si>
    <t>1.42V</t>
  </si>
  <si>
    <t>V(Net-_L1-Pad2_) - V(Net-_L1-Pad1_)</t>
  </si>
  <si>
    <t>156us</t>
  </si>
  <si>
    <t>-584mV</t>
  </si>
  <si>
    <t>28.6ms</t>
  </si>
  <si>
    <t>1.99V</t>
  </si>
  <si>
    <t>250us</t>
  </si>
  <si>
    <t>-9.61mV</t>
  </si>
  <si>
    <t>283us</t>
  </si>
  <si>
    <t>312us</t>
  </si>
  <si>
    <t>241mV</t>
  </si>
  <si>
    <t>29.2us</t>
  </si>
  <si>
    <t>-1.76V</t>
  </si>
  <si>
    <t>Lowpass filter</t>
  </si>
  <si>
    <t>280us</t>
  </si>
  <si>
    <t>1.94V</t>
  </si>
  <si>
    <t>282us</t>
  </si>
  <si>
    <t>1.65us</t>
  </si>
  <si>
    <t>59.1mV</t>
  </si>
  <si>
    <r>
      <t>R = X</t>
    </r>
    <r>
      <rPr>
        <vertAlign val="subscript"/>
        <sz val="12"/>
        <color theme="1"/>
        <rFont val="Aptos Narrow (Body)"/>
      </rPr>
      <t>C</t>
    </r>
  </si>
  <si>
    <t>R = 1/(2πfC)</t>
  </si>
  <si>
    <t>f = 1/(2πRC)</t>
  </si>
  <si>
    <t>C =</t>
  </si>
  <si>
    <t>nF</t>
  </si>
  <si>
    <t>kHz</t>
  </si>
  <si>
    <t>V(Net-_C1-Pad1_) (gain)</t>
  </si>
  <si>
    <t>4.81KHz</t>
  </si>
  <si>
    <t>V(Net-_C1-Pad1_) (phase)</t>
  </si>
  <si>
    <t>-44.923°</t>
  </si>
  <si>
    <t>ns</t>
  </si>
  <si>
    <t>V(Net-_C1-Pad1_)</t>
  </si>
  <si>
    <t>494us</t>
  </si>
  <si>
    <t>V(Net-_R1-Pad1_)</t>
  </si>
  <si>
    <t>468us</t>
  </si>
  <si>
    <t>V(Net-_R1-Pad1_) - V(Net-_C1-Pad1_)</t>
  </si>
  <si>
    <t>-26.0us</t>
  </si>
  <si>
    <t>583mV</t>
  </si>
  <si>
    <t>4.71ms</t>
  </si>
  <si>
    <t>4.67ms</t>
  </si>
  <si>
    <t>-41.6us</t>
  </si>
  <si>
    <t>9.61mV</t>
  </si>
  <si>
    <t>51.6us</t>
  </si>
  <si>
    <t>46.8us</t>
  </si>
  <si>
    <t>-4.79us</t>
  </si>
  <si>
    <t>1.76V</t>
  </si>
  <si>
    <t>V(Net-_C1-Pad2_) (gain)</t>
  </si>
  <si>
    <t>4.84KHz</t>
  </si>
  <si>
    <t>V(Net-_C1-Pad2_) (phase)</t>
  </si>
  <si>
    <t>44.898°</t>
  </si>
  <si>
    <t>465us</t>
  </si>
  <si>
    <t>V(Net-_C1-Pad2_)</t>
  </si>
  <si>
    <t>438us</t>
  </si>
  <si>
    <t>V(Net-_C1-Pad2_) - V(Net-_C1-Pad1_)</t>
  </si>
  <si>
    <t>-26.4us</t>
  </si>
  <si>
    <t>4.64ms</t>
  </si>
  <si>
    <t>4.16ms</t>
  </si>
  <si>
    <t>200mV</t>
  </si>
  <si>
    <t>-486us</t>
  </si>
  <si>
    <t>-1.8V</t>
  </si>
  <si>
    <t>46.5us</t>
  </si>
  <si>
    <t>46.2us</t>
  </si>
  <si>
    <t>-243ns</t>
  </si>
  <si>
    <t>-58.4mV</t>
  </si>
  <si>
    <t>1.74KHz</t>
  </si>
  <si>
    <t>-44.895°</t>
  </si>
  <si>
    <t>661Hz</t>
  </si>
  <si>
    <t>44.963°</t>
  </si>
  <si>
    <t>a - Low side</t>
  </si>
  <si>
    <t>a - High side</t>
  </si>
  <si>
    <r>
      <t>X</t>
    </r>
    <r>
      <rPr>
        <vertAlign val="subscript"/>
        <sz val="12"/>
        <color theme="1"/>
        <rFont val="Aptos Narrow (Body)"/>
      </rPr>
      <t>C</t>
    </r>
    <r>
      <rPr>
        <sz val="12"/>
        <color theme="1"/>
        <rFont val="Aptos Narrow"/>
        <family val="2"/>
        <scheme val="minor"/>
      </rPr>
      <t xml:space="preserve"> = X</t>
    </r>
    <r>
      <rPr>
        <vertAlign val="subscript"/>
        <sz val="12"/>
        <color theme="1"/>
        <rFont val="Aptos Narrow (Body)"/>
      </rPr>
      <t>L</t>
    </r>
  </si>
  <si>
    <t>1/(2πfC) = 2πfL</t>
  </si>
  <si>
    <t>f = 1/(2π*sqrt(RC))</t>
  </si>
  <si>
    <t>1.07KHz</t>
  </si>
  <si>
    <t>-3.03udB</t>
  </si>
  <si>
    <t>0.117°</t>
  </si>
  <si>
    <t>a - Center</t>
  </si>
  <si>
    <t>b - Center</t>
  </si>
  <si>
    <t>c - Center</t>
  </si>
  <si>
    <t>d - Center</t>
  </si>
  <si>
    <t>e - Center</t>
  </si>
  <si>
    <t>Bandpass filter</t>
  </si>
  <si>
    <t>us</t>
  </si>
  <si>
    <t>2.10ms</t>
  </si>
  <si>
    <t>V(Net-_L1-Pad2_) - V(Net-_C1-Pad1_)</t>
  </si>
  <si>
    <t>1.58us</t>
  </si>
  <si>
    <t>148uV</t>
  </si>
  <si>
    <t>21.0ms</t>
  </si>
  <si>
    <t>18.8ms</t>
  </si>
  <si>
    <t>202mV</t>
  </si>
  <si>
    <t>-2.16ms</t>
  </si>
  <si>
    <t>210us</t>
  </si>
  <si>
    <t>232us</t>
  </si>
  <si>
    <t>170mV</t>
  </si>
  <si>
    <t>22.3us</t>
  </si>
  <si>
    <t>-1.83V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</si>
</sst>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"/>
    <numFmt numFmtId="172" formatCode="0.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vertAlign val="subscript"/>
      <sz val="12"/>
      <color theme="1"/>
      <name val="Aptos Narrow (Body)"/>
    </font>
    <font>
      <sz val="12"/>
      <color theme="1"/>
      <name val="Aptos Narrow (Body)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171" fontId="0" fillId="0" borderId="0" xfId="0" applyNumberFormat="1"/>
    <xf numFmtId="2" fontId="0" fillId="0" borderId="0" xfId="0" applyNumberFormat="1"/>
    <xf numFmtId="172" fontId="0" fillId="0" borderId="0" xfId="0" applyNumberFormat="1"/>
    <xf numFmtId="10" fontId="0" fillId="0" borderId="0" xfId="1" applyNumberFormat="1" applyFont="1"/>
    <xf numFmtId="0" fontId="0" fillId="0" borderId="0" xfId="0"/>
    <xf numFmtId="1" fontId="0" fillId="0" borderId="0" xfId="0" applyNumberFormat="1"/>
    <xf numFmtId="0" fontId="4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EA5A-D1F4-4046-AE71-99F4DED31528}">
  <dimension ref="B4:F61"/>
  <sheetViews>
    <sheetView zoomScale="186" zoomScaleNormal="150" workbookViewId="0">
      <selection activeCell="B11" sqref="B11:F15"/>
    </sheetView>
  </sheetViews>
  <sheetFormatPr baseColWidth="10" defaultRowHeight="16" x14ac:dyDescent="0.2"/>
  <cols>
    <col min="2" max="2" width="6.6640625" bestFit="1" customWidth="1"/>
    <col min="3" max="3" width="31.83203125" bestFit="1" customWidth="1"/>
    <col min="4" max="4" width="9.6640625" bestFit="1" customWidth="1"/>
    <col min="5" max="5" width="9.5" bestFit="1" customWidth="1"/>
    <col min="6" max="6" width="10.5" bestFit="1" customWidth="1"/>
  </cols>
  <sheetData>
    <row r="4" spans="2:6" x14ac:dyDescent="0.2">
      <c r="B4" s="1">
        <v>1</v>
      </c>
      <c r="C4" t="s">
        <v>9</v>
      </c>
    </row>
    <row r="5" spans="2:6" x14ac:dyDescent="0.2">
      <c r="B5" t="s">
        <v>5</v>
      </c>
      <c r="C5" t="s">
        <v>6</v>
      </c>
      <c r="D5" t="s">
        <v>7</v>
      </c>
      <c r="E5" t="s">
        <v>8</v>
      </c>
    </row>
    <row r="6" spans="2:6" x14ac:dyDescent="0.2">
      <c r="B6">
        <v>1</v>
      </c>
      <c r="C6" t="s">
        <v>0</v>
      </c>
      <c r="D6" t="s">
        <v>1</v>
      </c>
      <c r="E6" t="s">
        <v>2</v>
      </c>
    </row>
    <row r="7" spans="2:6" x14ac:dyDescent="0.2">
      <c r="B7">
        <v>2</v>
      </c>
      <c r="C7" t="s">
        <v>3</v>
      </c>
      <c r="D7" t="s">
        <v>1</v>
      </c>
      <c r="E7" t="s">
        <v>4</v>
      </c>
    </row>
    <row r="10" spans="2:6" x14ac:dyDescent="0.2">
      <c r="B10">
        <v>1</v>
      </c>
      <c r="C10" t="s">
        <v>10</v>
      </c>
    </row>
    <row r="11" spans="2:6" ht="18" x14ac:dyDescent="0.25">
      <c r="B11" s="6" t="s">
        <v>11</v>
      </c>
      <c r="C11" s="6"/>
      <c r="D11" t="s">
        <v>13</v>
      </c>
      <c r="E11">
        <v>500</v>
      </c>
      <c r="F11" t="s">
        <v>15</v>
      </c>
    </row>
    <row r="12" spans="2:6" x14ac:dyDescent="0.2">
      <c r="B12" s="6" t="s">
        <v>17</v>
      </c>
      <c r="C12" s="6"/>
      <c r="D12" t="s">
        <v>14</v>
      </c>
      <c r="E12" s="1">
        <v>100</v>
      </c>
      <c r="F12" t="s">
        <v>16</v>
      </c>
    </row>
    <row r="13" spans="2:6" x14ac:dyDescent="0.2">
      <c r="B13" s="6" t="s">
        <v>18</v>
      </c>
      <c r="C13" s="6"/>
      <c r="D13" t="s">
        <v>12</v>
      </c>
      <c r="E13" s="4">
        <f>E11/(2*PI()*E12*10^-3)</f>
        <v>795.77471545947674</v>
      </c>
      <c r="F13" t="s">
        <v>19</v>
      </c>
    </row>
    <row r="14" spans="2:6" x14ac:dyDescent="0.2">
      <c r="D14" t="s">
        <v>20</v>
      </c>
      <c r="E14">
        <v>797</v>
      </c>
      <c r="F14" t="s">
        <v>19</v>
      </c>
    </row>
    <row r="15" spans="2:6" x14ac:dyDescent="0.2">
      <c r="D15" t="s">
        <v>22</v>
      </c>
      <c r="E15" s="5">
        <f>E14/E13</f>
        <v>1.001539737964426</v>
      </c>
      <c r="F15" t="s">
        <v>21</v>
      </c>
    </row>
    <row r="18" spans="2:6" x14ac:dyDescent="0.2">
      <c r="B18">
        <v>1</v>
      </c>
      <c r="C18" t="s">
        <v>23</v>
      </c>
    </row>
    <row r="19" spans="2:6" x14ac:dyDescent="0.2">
      <c r="B19" s="6" t="s">
        <v>24</v>
      </c>
      <c r="C19" s="6"/>
      <c r="D19" t="s">
        <v>12</v>
      </c>
      <c r="E19">
        <f>E14</f>
        <v>797</v>
      </c>
      <c r="F19" t="s">
        <v>19</v>
      </c>
    </row>
    <row r="20" spans="2:6" x14ac:dyDescent="0.2">
      <c r="B20" s="6" t="s">
        <v>25</v>
      </c>
      <c r="C20" s="6"/>
      <c r="D20" t="s">
        <v>26</v>
      </c>
      <c r="E20" s="3">
        <f>(1/E19)*10^3</f>
        <v>1.2547051442910915</v>
      </c>
      <c r="F20" t="s">
        <v>27</v>
      </c>
    </row>
    <row r="21" spans="2:6" x14ac:dyDescent="0.2">
      <c r="B21" s="6" t="s">
        <v>29</v>
      </c>
      <c r="C21" s="6"/>
      <c r="D21" t="s">
        <v>30</v>
      </c>
      <c r="E21" s="3">
        <f>2*E20</f>
        <v>2.509410288582183</v>
      </c>
      <c r="F21" t="s">
        <v>27</v>
      </c>
    </row>
    <row r="22" spans="2:6" x14ac:dyDescent="0.2">
      <c r="B22" s="6" t="s">
        <v>32</v>
      </c>
      <c r="C22" s="6"/>
      <c r="D22" t="s">
        <v>31</v>
      </c>
      <c r="E22" s="3">
        <f>(E20/100)*10^3</f>
        <v>12.547051442910915</v>
      </c>
      <c r="F22" t="s">
        <v>28</v>
      </c>
    </row>
    <row r="23" spans="2:6" x14ac:dyDescent="0.2">
      <c r="B23" s="6" t="s">
        <v>33</v>
      </c>
      <c r="C23" s="6"/>
      <c r="D23" t="s">
        <v>34</v>
      </c>
      <c r="E23" s="3">
        <f>E21+E20</f>
        <v>3.7641154328732744</v>
      </c>
      <c r="F23" t="s">
        <v>27</v>
      </c>
    </row>
    <row r="24" spans="2:6" x14ac:dyDescent="0.2">
      <c r="B24" s="6" t="s">
        <v>35</v>
      </c>
      <c r="C24" s="6"/>
      <c r="D24" t="s">
        <v>36</v>
      </c>
      <c r="E24" s="3">
        <f>E20</f>
        <v>1.2547051442910915</v>
      </c>
      <c r="F24" t="s">
        <v>27</v>
      </c>
    </row>
    <row r="26" spans="2:6" x14ac:dyDescent="0.2">
      <c r="B26" t="s">
        <v>5</v>
      </c>
      <c r="C26" t="s">
        <v>6</v>
      </c>
      <c r="D26" t="s">
        <v>47</v>
      </c>
      <c r="E26" t="s">
        <v>48</v>
      </c>
    </row>
    <row r="27" spans="2:6" x14ac:dyDescent="0.2">
      <c r="B27">
        <v>1</v>
      </c>
      <c r="C27" t="s">
        <v>37</v>
      </c>
      <c r="D27" t="s">
        <v>38</v>
      </c>
      <c r="E27" t="s">
        <v>39</v>
      </c>
    </row>
    <row r="28" spans="2:6" x14ac:dyDescent="0.2">
      <c r="B28">
        <v>2</v>
      </c>
      <c r="C28" t="s">
        <v>40</v>
      </c>
      <c r="D28" t="s">
        <v>41</v>
      </c>
      <c r="E28" t="s">
        <v>42</v>
      </c>
    </row>
    <row r="29" spans="2:6" x14ac:dyDescent="0.2">
      <c r="B29" t="s">
        <v>43</v>
      </c>
      <c r="C29" t="s">
        <v>44</v>
      </c>
      <c r="D29" t="s">
        <v>45</v>
      </c>
      <c r="E29" t="s">
        <v>46</v>
      </c>
    </row>
    <row r="32" spans="2:6" x14ac:dyDescent="0.2">
      <c r="B32">
        <v>1</v>
      </c>
      <c r="C32" t="s">
        <v>49</v>
      </c>
    </row>
    <row r="33" spans="2:6" x14ac:dyDescent="0.2">
      <c r="B33" s="6" t="s">
        <v>50</v>
      </c>
      <c r="C33" s="6"/>
      <c r="D33" t="s">
        <v>12</v>
      </c>
      <c r="E33">
        <f>E19/10</f>
        <v>79.7</v>
      </c>
      <c r="F33" t="s">
        <v>19</v>
      </c>
    </row>
    <row r="34" spans="2:6" x14ac:dyDescent="0.2">
      <c r="B34" s="6" t="s">
        <v>25</v>
      </c>
      <c r="C34" s="6"/>
      <c r="D34" t="s">
        <v>26</v>
      </c>
      <c r="E34" s="4">
        <f>(1/E33)*10^3</f>
        <v>12.547051442910917</v>
      </c>
      <c r="F34" t="s">
        <v>27</v>
      </c>
    </row>
    <row r="35" spans="2:6" x14ac:dyDescent="0.2">
      <c r="B35" s="6" t="s">
        <v>29</v>
      </c>
      <c r="C35" s="6"/>
      <c r="D35" t="s">
        <v>30</v>
      </c>
      <c r="E35" s="4">
        <f>2*E34</f>
        <v>25.094102885821833</v>
      </c>
      <c r="F35" t="s">
        <v>27</v>
      </c>
    </row>
    <row r="36" spans="2:6" x14ac:dyDescent="0.2">
      <c r="B36" s="6" t="s">
        <v>32</v>
      </c>
      <c r="C36" s="6"/>
      <c r="D36" t="s">
        <v>31</v>
      </c>
      <c r="E36" s="4">
        <f>(E34/100)*10^3</f>
        <v>125.47051442910917</v>
      </c>
      <c r="F36" t="s">
        <v>28</v>
      </c>
    </row>
    <row r="37" spans="2:6" x14ac:dyDescent="0.2">
      <c r="B37" s="6" t="s">
        <v>33</v>
      </c>
      <c r="C37" s="6"/>
      <c r="D37" t="s">
        <v>34</v>
      </c>
      <c r="E37" s="4">
        <f>E35+E34</f>
        <v>37.641154328732753</v>
      </c>
      <c r="F37" t="s">
        <v>27</v>
      </c>
    </row>
    <row r="38" spans="2:6" x14ac:dyDescent="0.2">
      <c r="B38" s="6" t="s">
        <v>35</v>
      </c>
      <c r="C38" s="6"/>
      <c r="D38" t="s">
        <v>36</v>
      </c>
      <c r="E38" s="4">
        <f>E34</f>
        <v>12.547051442910917</v>
      </c>
      <c r="F38" t="s">
        <v>27</v>
      </c>
    </row>
    <row r="40" spans="2:6" x14ac:dyDescent="0.2">
      <c r="B40" t="s">
        <v>5</v>
      </c>
      <c r="C40" t="s">
        <v>6</v>
      </c>
      <c r="D40" t="s">
        <v>47</v>
      </c>
      <c r="E40" t="s">
        <v>48</v>
      </c>
    </row>
    <row r="41" spans="2:6" x14ac:dyDescent="0.2">
      <c r="B41">
        <v>1</v>
      </c>
      <c r="C41" t="s">
        <v>37</v>
      </c>
      <c r="D41" t="s">
        <v>51</v>
      </c>
      <c r="E41" t="s">
        <v>52</v>
      </c>
    </row>
    <row r="42" spans="2:6" x14ac:dyDescent="0.2">
      <c r="B42">
        <v>2</v>
      </c>
      <c r="C42" t="s">
        <v>40</v>
      </c>
      <c r="D42" t="s">
        <v>53</v>
      </c>
      <c r="E42" t="s">
        <v>42</v>
      </c>
    </row>
    <row r="43" spans="2:6" x14ac:dyDescent="0.2">
      <c r="B43" t="s">
        <v>43</v>
      </c>
      <c r="C43" t="s">
        <v>44</v>
      </c>
      <c r="D43" t="s">
        <v>54</v>
      </c>
      <c r="E43" t="s">
        <v>55</v>
      </c>
    </row>
    <row r="46" spans="2:6" x14ac:dyDescent="0.2">
      <c r="B46">
        <v>1</v>
      </c>
      <c r="C46" t="s">
        <v>56</v>
      </c>
    </row>
    <row r="47" spans="2:6" x14ac:dyDescent="0.2">
      <c r="B47" s="6" t="s">
        <v>50</v>
      </c>
      <c r="C47" s="6"/>
      <c r="D47" t="s">
        <v>12</v>
      </c>
      <c r="E47">
        <f>E19*10</f>
        <v>7970</v>
      </c>
      <c r="F47" t="s">
        <v>19</v>
      </c>
    </row>
    <row r="48" spans="2:6" x14ac:dyDescent="0.2">
      <c r="B48" s="6" t="s">
        <v>25</v>
      </c>
      <c r="C48" s="6"/>
      <c r="D48" t="s">
        <v>26</v>
      </c>
      <c r="E48" s="2">
        <f>(1/E47)*10^3</f>
        <v>0.12547051442910914</v>
      </c>
      <c r="F48" t="s">
        <v>27</v>
      </c>
    </row>
    <row r="49" spans="2:6" x14ac:dyDescent="0.2">
      <c r="B49" s="6" t="s">
        <v>29</v>
      </c>
      <c r="C49" s="6"/>
      <c r="D49" t="s">
        <v>30</v>
      </c>
      <c r="E49" s="2">
        <f>2*E48</f>
        <v>0.25094102885821828</v>
      </c>
      <c r="F49" t="s">
        <v>27</v>
      </c>
    </row>
    <row r="50" spans="2:6" x14ac:dyDescent="0.2">
      <c r="B50" s="6" t="s">
        <v>32</v>
      </c>
      <c r="C50" s="6"/>
      <c r="D50" t="s">
        <v>31</v>
      </c>
      <c r="E50" s="2">
        <f>(E48/100)*10^3</f>
        <v>1.2547051442910915</v>
      </c>
      <c r="F50" t="s">
        <v>28</v>
      </c>
    </row>
    <row r="51" spans="2:6" x14ac:dyDescent="0.2">
      <c r="B51" s="6" t="s">
        <v>33</v>
      </c>
      <c r="C51" s="6"/>
      <c r="D51" t="s">
        <v>34</v>
      </c>
      <c r="E51" s="2">
        <f>E49+E48</f>
        <v>0.3764115432873274</v>
      </c>
      <c r="F51" t="s">
        <v>27</v>
      </c>
    </row>
    <row r="52" spans="2:6" x14ac:dyDescent="0.2">
      <c r="B52" s="6" t="s">
        <v>35</v>
      </c>
      <c r="C52" s="6"/>
      <c r="D52" t="s">
        <v>36</v>
      </c>
      <c r="E52" s="2">
        <f>E48</f>
        <v>0.12547051442910914</v>
      </c>
      <c r="F52" t="s">
        <v>27</v>
      </c>
    </row>
    <row r="54" spans="2:6" x14ac:dyDescent="0.2">
      <c r="B54" t="s">
        <v>5</v>
      </c>
      <c r="C54" t="s">
        <v>6</v>
      </c>
      <c r="D54" t="s">
        <v>47</v>
      </c>
      <c r="E54" t="s">
        <v>48</v>
      </c>
    </row>
    <row r="55" spans="2:6" x14ac:dyDescent="0.2">
      <c r="B55">
        <v>1</v>
      </c>
      <c r="C55" t="s">
        <v>37</v>
      </c>
      <c r="D55" t="s">
        <v>80</v>
      </c>
      <c r="E55" t="s">
        <v>81</v>
      </c>
    </row>
    <row r="56" spans="2:6" x14ac:dyDescent="0.2">
      <c r="B56">
        <v>2</v>
      </c>
      <c r="C56" t="s">
        <v>40</v>
      </c>
      <c r="D56" t="s">
        <v>82</v>
      </c>
      <c r="E56" t="s">
        <v>42</v>
      </c>
    </row>
    <row r="57" spans="2:6" x14ac:dyDescent="0.2">
      <c r="B57" t="s">
        <v>43</v>
      </c>
      <c r="C57" t="s">
        <v>44</v>
      </c>
      <c r="D57" t="s">
        <v>83</v>
      </c>
      <c r="E57" t="s">
        <v>84</v>
      </c>
    </row>
    <row r="60" spans="2:6" x14ac:dyDescent="0.2">
      <c r="B60">
        <v>1</v>
      </c>
      <c r="C60" t="s">
        <v>57</v>
      </c>
    </row>
    <row r="61" spans="2:6" x14ac:dyDescent="0.2">
      <c r="B61" s="6" t="s">
        <v>79</v>
      </c>
      <c r="C61" s="6"/>
    </row>
  </sheetData>
  <mergeCells count="22">
    <mergeCell ref="B49:C49"/>
    <mergeCell ref="B50:C50"/>
    <mergeCell ref="B51:C51"/>
    <mergeCell ref="B52:C52"/>
    <mergeCell ref="B61:C61"/>
    <mergeCell ref="B36:C36"/>
    <mergeCell ref="B37:C37"/>
    <mergeCell ref="B38:C38"/>
    <mergeCell ref="B47:C47"/>
    <mergeCell ref="B48:C48"/>
    <mergeCell ref="B22:C22"/>
    <mergeCell ref="B23:C23"/>
    <mergeCell ref="B24:C24"/>
    <mergeCell ref="B33:C33"/>
    <mergeCell ref="B34:C34"/>
    <mergeCell ref="B35:C35"/>
    <mergeCell ref="B11:C11"/>
    <mergeCell ref="B12:C12"/>
    <mergeCell ref="B13:C13"/>
    <mergeCell ref="B19:C19"/>
    <mergeCell ref="B20:C20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8625-EFAA-1249-BD03-9379597038EA}">
  <dimension ref="B4:F61"/>
  <sheetViews>
    <sheetView topLeftCell="A17" zoomScale="356" workbookViewId="0">
      <selection activeCell="E28" sqref="E28"/>
    </sheetView>
  </sheetViews>
  <sheetFormatPr baseColWidth="10" defaultRowHeight="16" x14ac:dyDescent="0.2"/>
  <cols>
    <col min="2" max="2" width="6.6640625" bestFit="1" customWidth="1"/>
    <col min="3" max="3" width="31.83203125" bestFit="1" customWidth="1"/>
    <col min="4" max="4" width="9.6640625" bestFit="1" customWidth="1"/>
    <col min="5" max="5" width="9.5" bestFit="1" customWidth="1"/>
    <col min="6" max="6" width="10.5" bestFit="1" customWidth="1"/>
  </cols>
  <sheetData>
    <row r="4" spans="2:6" x14ac:dyDescent="0.2">
      <c r="B4" s="1">
        <v>2</v>
      </c>
      <c r="C4" t="s">
        <v>9</v>
      </c>
    </row>
    <row r="5" spans="2:6" x14ac:dyDescent="0.2">
      <c r="B5" t="s">
        <v>5</v>
      </c>
      <c r="C5" t="s">
        <v>6</v>
      </c>
      <c r="D5" t="s">
        <v>7</v>
      </c>
      <c r="E5" t="s">
        <v>8</v>
      </c>
    </row>
    <row r="6" spans="2:6" x14ac:dyDescent="0.2">
      <c r="B6">
        <v>1</v>
      </c>
      <c r="C6" t="s">
        <v>59</v>
      </c>
      <c r="D6" t="s">
        <v>60</v>
      </c>
      <c r="E6" t="s">
        <v>2</v>
      </c>
    </row>
    <row r="7" spans="2:6" x14ac:dyDescent="0.2">
      <c r="B7">
        <v>2</v>
      </c>
      <c r="C7" t="s">
        <v>61</v>
      </c>
      <c r="D7" t="s">
        <v>60</v>
      </c>
      <c r="E7" t="s">
        <v>62</v>
      </c>
    </row>
    <row r="10" spans="2:6" x14ac:dyDescent="0.2">
      <c r="B10">
        <v>2</v>
      </c>
      <c r="C10" t="s">
        <v>10</v>
      </c>
    </row>
    <row r="11" spans="2:6" ht="18" x14ac:dyDescent="0.25">
      <c r="B11" s="6" t="s">
        <v>11</v>
      </c>
      <c r="C11" s="6"/>
      <c r="D11" t="s">
        <v>13</v>
      </c>
      <c r="E11">
        <v>500</v>
      </c>
      <c r="F11" t="s">
        <v>15</v>
      </c>
    </row>
    <row r="12" spans="2:6" x14ac:dyDescent="0.2">
      <c r="B12" s="6" t="s">
        <v>17</v>
      </c>
      <c r="C12" s="6"/>
      <c r="D12" t="s">
        <v>14</v>
      </c>
      <c r="E12" s="1">
        <v>100</v>
      </c>
      <c r="F12" t="s">
        <v>16</v>
      </c>
    </row>
    <row r="13" spans="2:6" x14ac:dyDescent="0.2">
      <c r="B13" s="6" t="s">
        <v>18</v>
      </c>
      <c r="C13" s="6"/>
      <c r="D13" t="s">
        <v>12</v>
      </c>
      <c r="E13" s="4">
        <f>E11/(2*PI()*E12*10^-3)</f>
        <v>795.77471545947674</v>
      </c>
      <c r="F13" t="s">
        <v>19</v>
      </c>
    </row>
    <row r="14" spans="2:6" x14ac:dyDescent="0.2">
      <c r="D14" t="s">
        <v>20</v>
      </c>
      <c r="E14">
        <v>794</v>
      </c>
      <c r="F14" t="s">
        <v>19</v>
      </c>
    </row>
    <row r="15" spans="2:6" x14ac:dyDescent="0.2">
      <c r="D15" t="s">
        <v>22</v>
      </c>
      <c r="E15" s="5">
        <f>E14/E13</f>
        <v>0.99776982678011827</v>
      </c>
      <c r="F15" t="s">
        <v>21</v>
      </c>
    </row>
    <row r="18" spans="2:6" x14ac:dyDescent="0.2">
      <c r="B18">
        <v>2</v>
      </c>
      <c r="C18" t="s">
        <v>23</v>
      </c>
    </row>
    <row r="19" spans="2:6" x14ac:dyDescent="0.2">
      <c r="B19" s="6" t="s">
        <v>24</v>
      </c>
      <c r="C19" s="6"/>
      <c r="D19" t="s">
        <v>12</v>
      </c>
      <c r="E19">
        <f>E14</f>
        <v>794</v>
      </c>
      <c r="F19" t="s">
        <v>19</v>
      </c>
    </row>
    <row r="20" spans="2:6" x14ac:dyDescent="0.2">
      <c r="B20" s="6" t="s">
        <v>25</v>
      </c>
      <c r="C20" s="6"/>
      <c r="D20" t="s">
        <v>26</v>
      </c>
      <c r="E20" s="3">
        <f>(1/E19)*10^3</f>
        <v>1.2594458438287153</v>
      </c>
      <c r="F20" t="s">
        <v>27</v>
      </c>
    </row>
    <row r="21" spans="2:6" x14ac:dyDescent="0.2">
      <c r="B21" s="6" t="s">
        <v>29</v>
      </c>
      <c r="C21" s="6"/>
      <c r="D21" t="s">
        <v>30</v>
      </c>
      <c r="E21" s="3">
        <f>2*E20</f>
        <v>2.5188916876574305</v>
      </c>
      <c r="F21" t="s">
        <v>27</v>
      </c>
    </row>
    <row r="22" spans="2:6" x14ac:dyDescent="0.2">
      <c r="B22" s="6" t="s">
        <v>32</v>
      </c>
      <c r="C22" s="6"/>
      <c r="D22" t="s">
        <v>31</v>
      </c>
      <c r="E22" s="3">
        <f>(E20/100)*10^3</f>
        <v>12.594458438287152</v>
      </c>
      <c r="F22" t="s">
        <v>28</v>
      </c>
    </row>
    <row r="23" spans="2:6" x14ac:dyDescent="0.2">
      <c r="B23" s="6" t="s">
        <v>33</v>
      </c>
      <c r="C23" s="6"/>
      <c r="D23" t="s">
        <v>34</v>
      </c>
      <c r="E23" s="3">
        <f>E21+E20</f>
        <v>3.7783375314861458</v>
      </c>
      <c r="F23" t="s">
        <v>27</v>
      </c>
    </row>
    <row r="24" spans="2:6" x14ac:dyDescent="0.2">
      <c r="B24" s="6" t="s">
        <v>35</v>
      </c>
      <c r="C24" s="6"/>
      <c r="D24" t="s">
        <v>36</v>
      </c>
      <c r="E24" s="3">
        <f>E20</f>
        <v>1.2594458438287153</v>
      </c>
      <c r="F24" t="s">
        <v>27</v>
      </c>
    </row>
    <row r="26" spans="2:6" x14ac:dyDescent="0.2">
      <c r="B26" t="s">
        <v>5</v>
      </c>
      <c r="C26" t="s">
        <v>6</v>
      </c>
      <c r="D26" t="s">
        <v>47</v>
      </c>
      <c r="E26" t="s">
        <v>48</v>
      </c>
    </row>
    <row r="27" spans="2:6" x14ac:dyDescent="0.2">
      <c r="B27">
        <v>1</v>
      </c>
      <c r="C27" t="s">
        <v>37</v>
      </c>
      <c r="D27" t="s">
        <v>63</v>
      </c>
      <c r="E27" t="s">
        <v>42</v>
      </c>
    </row>
    <row r="28" spans="2:6" x14ac:dyDescent="0.2">
      <c r="B28">
        <v>2</v>
      </c>
      <c r="C28" t="s">
        <v>64</v>
      </c>
      <c r="D28" t="s">
        <v>65</v>
      </c>
      <c r="E28" t="s">
        <v>66</v>
      </c>
    </row>
    <row r="29" spans="2:6" x14ac:dyDescent="0.2">
      <c r="B29" t="s">
        <v>43</v>
      </c>
      <c r="C29" t="s">
        <v>67</v>
      </c>
      <c r="D29" t="s">
        <v>68</v>
      </c>
      <c r="E29" t="s">
        <v>69</v>
      </c>
    </row>
    <row r="32" spans="2:6" x14ac:dyDescent="0.2">
      <c r="B32">
        <v>2</v>
      </c>
      <c r="C32" t="s">
        <v>49</v>
      </c>
    </row>
    <row r="33" spans="2:6" x14ac:dyDescent="0.2">
      <c r="B33" s="6" t="s">
        <v>50</v>
      </c>
      <c r="C33" s="6"/>
      <c r="D33" t="s">
        <v>12</v>
      </c>
      <c r="E33">
        <f>E19/10</f>
        <v>79.400000000000006</v>
      </c>
      <c r="F33" t="s">
        <v>19</v>
      </c>
    </row>
    <row r="34" spans="2:6" x14ac:dyDescent="0.2">
      <c r="B34" s="6" t="s">
        <v>25</v>
      </c>
      <c r="C34" s="6"/>
      <c r="D34" t="s">
        <v>26</v>
      </c>
      <c r="E34" s="4">
        <f>(1/E33)*10^3</f>
        <v>12.594458438287152</v>
      </c>
      <c r="F34" t="s">
        <v>27</v>
      </c>
    </row>
    <row r="35" spans="2:6" x14ac:dyDescent="0.2">
      <c r="B35" s="6" t="s">
        <v>29</v>
      </c>
      <c r="C35" s="6"/>
      <c r="D35" t="s">
        <v>30</v>
      </c>
      <c r="E35" s="4">
        <f>2*E34</f>
        <v>25.188916876574304</v>
      </c>
      <c r="F35" t="s">
        <v>27</v>
      </c>
    </row>
    <row r="36" spans="2:6" x14ac:dyDescent="0.2">
      <c r="B36" s="6" t="s">
        <v>32</v>
      </c>
      <c r="C36" s="6"/>
      <c r="D36" t="s">
        <v>31</v>
      </c>
      <c r="E36" s="4">
        <f>(E34/100)*10^3</f>
        <v>125.94458438287151</v>
      </c>
      <c r="F36" t="s">
        <v>28</v>
      </c>
    </row>
    <row r="37" spans="2:6" x14ac:dyDescent="0.2">
      <c r="B37" s="6" t="s">
        <v>33</v>
      </c>
      <c r="C37" s="6"/>
      <c r="D37" t="s">
        <v>34</v>
      </c>
      <c r="E37" s="4">
        <f>E35+E34</f>
        <v>37.783375314861459</v>
      </c>
      <c r="F37" t="s">
        <v>27</v>
      </c>
    </row>
    <row r="38" spans="2:6" x14ac:dyDescent="0.2">
      <c r="B38" s="6" t="s">
        <v>35</v>
      </c>
      <c r="C38" s="6"/>
      <c r="D38" t="s">
        <v>36</v>
      </c>
      <c r="E38" s="4">
        <f>E34</f>
        <v>12.594458438287152</v>
      </c>
      <c r="F38" t="s">
        <v>27</v>
      </c>
    </row>
    <row r="40" spans="2:6" x14ac:dyDescent="0.2">
      <c r="B40" t="s">
        <v>5</v>
      </c>
      <c r="C40" t="s">
        <v>6</v>
      </c>
      <c r="D40" t="s">
        <v>47</v>
      </c>
      <c r="E40" t="s">
        <v>48</v>
      </c>
    </row>
    <row r="41" spans="2:6" x14ac:dyDescent="0.2">
      <c r="B41">
        <v>1</v>
      </c>
      <c r="C41" t="s">
        <v>37</v>
      </c>
      <c r="D41" t="s">
        <v>53</v>
      </c>
      <c r="E41" t="s">
        <v>42</v>
      </c>
    </row>
    <row r="42" spans="2:6" x14ac:dyDescent="0.2">
      <c r="B42">
        <v>2</v>
      </c>
      <c r="C42" t="s">
        <v>64</v>
      </c>
      <c r="D42" t="s">
        <v>70</v>
      </c>
      <c r="E42" t="s">
        <v>71</v>
      </c>
    </row>
    <row r="43" spans="2:6" x14ac:dyDescent="0.2">
      <c r="B43" t="s">
        <v>43</v>
      </c>
      <c r="C43" t="s">
        <v>67</v>
      </c>
      <c r="D43" t="s">
        <v>72</v>
      </c>
      <c r="E43" t="s">
        <v>73</v>
      </c>
    </row>
    <row r="46" spans="2:6" x14ac:dyDescent="0.2">
      <c r="B46">
        <v>2</v>
      </c>
      <c r="C46" t="s">
        <v>56</v>
      </c>
    </row>
    <row r="47" spans="2:6" x14ac:dyDescent="0.2">
      <c r="B47" s="6" t="s">
        <v>50</v>
      </c>
      <c r="C47" s="6"/>
      <c r="D47" t="s">
        <v>12</v>
      </c>
      <c r="E47">
        <f>E19*10</f>
        <v>7940</v>
      </c>
      <c r="F47" t="s">
        <v>19</v>
      </c>
    </row>
    <row r="48" spans="2:6" x14ac:dyDescent="0.2">
      <c r="B48" s="6" t="s">
        <v>25</v>
      </c>
      <c r="C48" s="6"/>
      <c r="D48" t="s">
        <v>26</v>
      </c>
      <c r="E48" s="2">
        <f>(1/E47)*10^3</f>
        <v>0.12594458438287154</v>
      </c>
      <c r="F48" t="s">
        <v>27</v>
      </c>
    </row>
    <row r="49" spans="2:6" x14ac:dyDescent="0.2">
      <c r="B49" s="6" t="s">
        <v>29</v>
      </c>
      <c r="C49" s="6"/>
      <c r="D49" t="s">
        <v>30</v>
      </c>
      <c r="E49" s="2">
        <f>2*E48</f>
        <v>0.25188916876574308</v>
      </c>
      <c r="F49" t="s">
        <v>27</v>
      </c>
    </row>
    <row r="50" spans="2:6" x14ac:dyDescent="0.2">
      <c r="B50" s="6" t="s">
        <v>32</v>
      </c>
      <c r="C50" s="6"/>
      <c r="D50" t="s">
        <v>31</v>
      </c>
      <c r="E50" s="2">
        <f>(E48/100)*10^3</f>
        <v>1.2594458438287153</v>
      </c>
      <c r="F50" t="s">
        <v>28</v>
      </c>
    </row>
    <row r="51" spans="2:6" x14ac:dyDescent="0.2">
      <c r="B51" s="6" t="s">
        <v>33</v>
      </c>
      <c r="C51" s="6"/>
      <c r="D51" t="s">
        <v>34</v>
      </c>
      <c r="E51" s="2">
        <f>E49+E48</f>
        <v>0.37783375314861462</v>
      </c>
      <c r="F51" t="s">
        <v>27</v>
      </c>
    </row>
    <row r="52" spans="2:6" x14ac:dyDescent="0.2">
      <c r="B52" s="6" t="s">
        <v>35</v>
      </c>
      <c r="C52" s="6"/>
      <c r="D52" t="s">
        <v>36</v>
      </c>
      <c r="E52" s="2">
        <f>E48</f>
        <v>0.12594458438287154</v>
      </c>
      <c r="F52" t="s">
        <v>27</v>
      </c>
    </row>
    <row r="54" spans="2:6" x14ac:dyDescent="0.2">
      <c r="B54" t="s">
        <v>5</v>
      </c>
      <c r="C54" t="s">
        <v>6</v>
      </c>
      <c r="D54" t="s">
        <v>47</v>
      </c>
      <c r="E54" t="s">
        <v>48</v>
      </c>
    </row>
    <row r="55" spans="2:6" x14ac:dyDescent="0.2">
      <c r="B55">
        <v>1</v>
      </c>
      <c r="C55" t="s">
        <v>37</v>
      </c>
      <c r="D55" t="s">
        <v>74</v>
      </c>
      <c r="E55" t="s">
        <v>42</v>
      </c>
    </row>
    <row r="56" spans="2:6" x14ac:dyDescent="0.2">
      <c r="B56">
        <v>2</v>
      </c>
      <c r="C56" t="s">
        <v>64</v>
      </c>
      <c r="D56" t="s">
        <v>75</v>
      </c>
      <c r="E56" t="s">
        <v>76</v>
      </c>
    </row>
    <row r="57" spans="2:6" x14ac:dyDescent="0.2">
      <c r="B57" t="s">
        <v>43</v>
      </c>
      <c r="C57" t="s">
        <v>67</v>
      </c>
      <c r="D57" t="s">
        <v>77</v>
      </c>
      <c r="E57" t="s">
        <v>78</v>
      </c>
    </row>
    <row r="60" spans="2:6" x14ac:dyDescent="0.2">
      <c r="B60">
        <v>2</v>
      </c>
      <c r="C60" t="s">
        <v>57</v>
      </c>
    </row>
    <row r="61" spans="2:6" x14ac:dyDescent="0.2">
      <c r="B61" s="6" t="s">
        <v>58</v>
      </c>
      <c r="C61" s="6"/>
    </row>
  </sheetData>
  <mergeCells count="22">
    <mergeCell ref="B50:C50"/>
    <mergeCell ref="B51:C51"/>
    <mergeCell ref="B52:C52"/>
    <mergeCell ref="B61:C61"/>
    <mergeCell ref="B36:C36"/>
    <mergeCell ref="B37:C37"/>
    <mergeCell ref="B38:C38"/>
    <mergeCell ref="B47:C47"/>
    <mergeCell ref="B48:C48"/>
    <mergeCell ref="B49:C49"/>
    <mergeCell ref="B22:C22"/>
    <mergeCell ref="B23:C23"/>
    <mergeCell ref="B24:C24"/>
    <mergeCell ref="B33:C33"/>
    <mergeCell ref="B34:C34"/>
    <mergeCell ref="B35:C35"/>
    <mergeCell ref="B11:C11"/>
    <mergeCell ref="B12:C12"/>
    <mergeCell ref="B13:C13"/>
    <mergeCell ref="B19:C19"/>
    <mergeCell ref="B20:C20"/>
    <mergeCell ref="B21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B6D8-CEAA-1C4B-8107-5F49A2FA7454}">
  <dimension ref="B4:F61"/>
  <sheetViews>
    <sheetView zoomScale="150" workbookViewId="0">
      <selection activeCell="A11" sqref="A11:XFD11"/>
    </sheetView>
  </sheetViews>
  <sheetFormatPr baseColWidth="10" defaultRowHeight="16" x14ac:dyDescent="0.2"/>
  <cols>
    <col min="2" max="2" width="6.6640625" bestFit="1" customWidth="1"/>
    <col min="3" max="3" width="31.83203125" bestFit="1" customWidth="1"/>
    <col min="4" max="4" width="9.6640625" bestFit="1" customWidth="1"/>
    <col min="5" max="5" width="10.6640625" bestFit="1" customWidth="1"/>
    <col min="6" max="6" width="10.5" bestFit="1" customWidth="1"/>
  </cols>
  <sheetData>
    <row r="4" spans="2:6" x14ac:dyDescent="0.2">
      <c r="B4" s="1">
        <v>3</v>
      </c>
      <c r="C4" t="s">
        <v>9</v>
      </c>
    </row>
    <row r="5" spans="2:6" x14ac:dyDescent="0.2">
      <c r="B5" t="s">
        <v>5</v>
      </c>
      <c r="C5" t="s">
        <v>6</v>
      </c>
      <c r="D5" t="s">
        <v>7</v>
      </c>
      <c r="E5" t="s">
        <v>8</v>
      </c>
    </row>
    <row r="6" spans="2:6" x14ac:dyDescent="0.2">
      <c r="B6">
        <v>1</v>
      </c>
      <c r="C6" t="s">
        <v>91</v>
      </c>
      <c r="D6" t="s">
        <v>92</v>
      </c>
      <c r="E6" t="s">
        <v>2</v>
      </c>
    </row>
    <row r="7" spans="2:6" x14ac:dyDescent="0.2">
      <c r="B7">
        <v>2</v>
      </c>
      <c r="C7" t="s">
        <v>93</v>
      </c>
      <c r="D7" t="s">
        <v>92</v>
      </c>
      <c r="E7" t="s">
        <v>94</v>
      </c>
    </row>
    <row r="10" spans="2:6" x14ac:dyDescent="0.2">
      <c r="B10">
        <v>3</v>
      </c>
      <c r="C10" t="s">
        <v>10</v>
      </c>
    </row>
    <row r="11" spans="2:6" ht="18" x14ac:dyDescent="0.25">
      <c r="B11" s="6" t="s">
        <v>85</v>
      </c>
      <c r="C11" s="6"/>
      <c r="D11" t="s">
        <v>13</v>
      </c>
      <c r="E11">
        <v>330</v>
      </c>
      <c r="F11" t="s">
        <v>15</v>
      </c>
    </row>
    <row r="12" spans="2:6" x14ac:dyDescent="0.2">
      <c r="B12" s="6" t="s">
        <v>86</v>
      </c>
      <c r="C12" s="6"/>
      <c r="D12" t="s">
        <v>88</v>
      </c>
      <c r="E12" s="1">
        <v>100</v>
      </c>
      <c r="F12" t="s">
        <v>89</v>
      </c>
    </row>
    <row r="13" spans="2:6" x14ac:dyDescent="0.2">
      <c r="B13" s="6" t="s">
        <v>87</v>
      </c>
      <c r="C13" s="6"/>
      <c r="D13" t="s">
        <v>12</v>
      </c>
      <c r="E13" s="3">
        <f>(1/(2*PI()*E11*E12*10^-9))/10^3</f>
        <v>4.8228770633907683</v>
      </c>
      <c r="F13" t="s">
        <v>90</v>
      </c>
    </row>
    <row r="14" spans="2:6" x14ac:dyDescent="0.2">
      <c r="D14" t="s">
        <v>20</v>
      </c>
      <c r="E14">
        <v>4.8099999999999996</v>
      </c>
      <c r="F14" t="s">
        <v>90</v>
      </c>
    </row>
    <row r="15" spans="2:6" x14ac:dyDescent="0.2">
      <c r="D15" t="s">
        <v>22</v>
      </c>
      <c r="E15" s="5">
        <f>E14/E13</f>
        <v>0.99733000380861558</v>
      </c>
      <c r="F15" t="s">
        <v>21</v>
      </c>
    </row>
    <row r="18" spans="2:6" x14ac:dyDescent="0.2">
      <c r="B18">
        <v>3</v>
      </c>
      <c r="C18" t="s">
        <v>23</v>
      </c>
    </row>
    <row r="19" spans="2:6" x14ac:dyDescent="0.2">
      <c r="B19" s="6" t="s">
        <v>24</v>
      </c>
      <c r="C19" s="6"/>
      <c r="D19" t="s">
        <v>12</v>
      </c>
      <c r="E19">
        <f>E14</f>
        <v>4.8099999999999996</v>
      </c>
      <c r="F19" t="s">
        <v>90</v>
      </c>
    </row>
    <row r="20" spans="2:6" x14ac:dyDescent="0.2">
      <c r="B20" s="6" t="s">
        <v>25</v>
      </c>
      <c r="C20" s="6"/>
      <c r="D20" t="s">
        <v>26</v>
      </c>
      <c r="E20" s="3">
        <f>1/(E19*10^3)*10^6</f>
        <v>207.9002079002079</v>
      </c>
      <c r="F20" t="s">
        <v>28</v>
      </c>
    </row>
    <row r="21" spans="2:6" x14ac:dyDescent="0.2">
      <c r="B21" s="6" t="s">
        <v>29</v>
      </c>
      <c r="C21" s="6"/>
      <c r="D21" t="s">
        <v>30</v>
      </c>
      <c r="E21" s="3">
        <f>2*E20</f>
        <v>415.80041580041581</v>
      </c>
      <c r="F21" t="s">
        <v>28</v>
      </c>
    </row>
    <row r="22" spans="2:6" x14ac:dyDescent="0.2">
      <c r="B22" s="6" t="s">
        <v>32</v>
      </c>
      <c r="C22" s="6"/>
      <c r="D22" t="s">
        <v>31</v>
      </c>
      <c r="E22" s="2">
        <f>(E20/100)</f>
        <v>2.0790020790020791</v>
      </c>
      <c r="F22" t="s">
        <v>28</v>
      </c>
    </row>
    <row r="23" spans="2:6" x14ac:dyDescent="0.2">
      <c r="B23" s="6" t="s">
        <v>33</v>
      </c>
      <c r="C23" s="6"/>
      <c r="D23" t="s">
        <v>34</v>
      </c>
      <c r="E23" s="7">
        <f>E21+E20</f>
        <v>623.70062370062374</v>
      </c>
      <c r="F23" t="s">
        <v>28</v>
      </c>
    </row>
    <row r="24" spans="2:6" x14ac:dyDescent="0.2">
      <c r="B24" s="6" t="s">
        <v>35</v>
      </c>
      <c r="C24" s="6"/>
      <c r="D24" t="s">
        <v>36</v>
      </c>
      <c r="E24" s="7">
        <f>E20</f>
        <v>207.9002079002079</v>
      </c>
      <c r="F24" t="s">
        <v>28</v>
      </c>
    </row>
    <row r="26" spans="2:6" x14ac:dyDescent="0.2">
      <c r="B26" t="s">
        <v>5</v>
      </c>
      <c r="C26" t="s">
        <v>6</v>
      </c>
      <c r="D26" t="s">
        <v>47</v>
      </c>
      <c r="E26" t="s">
        <v>48</v>
      </c>
    </row>
    <row r="27" spans="2:6" x14ac:dyDescent="0.2">
      <c r="B27">
        <v>1</v>
      </c>
      <c r="C27" t="s">
        <v>96</v>
      </c>
      <c r="D27" t="s">
        <v>97</v>
      </c>
      <c r="E27" t="s">
        <v>66</v>
      </c>
    </row>
    <row r="28" spans="2:6" x14ac:dyDescent="0.2">
      <c r="B28">
        <v>2</v>
      </c>
      <c r="C28" t="s">
        <v>98</v>
      </c>
      <c r="D28" t="s">
        <v>99</v>
      </c>
      <c r="E28" t="s">
        <v>42</v>
      </c>
    </row>
    <row r="29" spans="2:6" x14ac:dyDescent="0.2">
      <c r="B29" t="s">
        <v>43</v>
      </c>
      <c r="C29" t="s">
        <v>100</v>
      </c>
      <c r="D29" t="s">
        <v>101</v>
      </c>
      <c r="E29" t="s">
        <v>102</v>
      </c>
    </row>
    <row r="32" spans="2:6" x14ac:dyDescent="0.2">
      <c r="B32">
        <v>3</v>
      </c>
      <c r="C32" t="s">
        <v>49</v>
      </c>
    </row>
    <row r="33" spans="2:6" x14ac:dyDescent="0.2">
      <c r="B33" s="6" t="s">
        <v>50</v>
      </c>
      <c r="C33" s="6"/>
      <c r="D33" t="s">
        <v>12</v>
      </c>
      <c r="E33">
        <f>E19/10</f>
        <v>0.48099999999999998</v>
      </c>
      <c r="F33" t="s">
        <v>90</v>
      </c>
    </row>
    <row r="34" spans="2:6" x14ac:dyDescent="0.2">
      <c r="B34" s="6" t="s">
        <v>25</v>
      </c>
      <c r="C34" s="6"/>
      <c r="D34" t="s">
        <v>26</v>
      </c>
      <c r="E34" s="3">
        <f>1/(E33*10^3)*10^6</f>
        <v>2079.002079002079</v>
      </c>
      <c r="F34" t="s">
        <v>28</v>
      </c>
    </row>
    <row r="35" spans="2:6" x14ac:dyDescent="0.2">
      <c r="B35" s="6" t="s">
        <v>29</v>
      </c>
      <c r="C35" s="6"/>
      <c r="D35" t="s">
        <v>30</v>
      </c>
      <c r="E35" s="3">
        <f>2*E34</f>
        <v>4158.0041580041579</v>
      </c>
      <c r="F35" t="s">
        <v>28</v>
      </c>
    </row>
    <row r="36" spans="2:6" x14ac:dyDescent="0.2">
      <c r="B36" s="6" t="s">
        <v>32</v>
      </c>
      <c r="C36" s="6"/>
      <c r="D36" t="s">
        <v>31</v>
      </c>
      <c r="E36" s="3">
        <f>(E34/100)</f>
        <v>20.79002079002079</v>
      </c>
      <c r="F36" t="s">
        <v>28</v>
      </c>
    </row>
    <row r="37" spans="2:6" x14ac:dyDescent="0.2">
      <c r="B37" s="6" t="s">
        <v>33</v>
      </c>
      <c r="C37" s="6"/>
      <c r="D37" t="s">
        <v>34</v>
      </c>
      <c r="E37" s="3">
        <f>(E35+E34)/10^3</f>
        <v>6.2370062370062369</v>
      </c>
      <c r="F37" t="s">
        <v>27</v>
      </c>
    </row>
    <row r="38" spans="2:6" x14ac:dyDescent="0.2">
      <c r="B38" s="6" t="s">
        <v>35</v>
      </c>
      <c r="C38" s="6"/>
      <c r="D38" t="s">
        <v>36</v>
      </c>
      <c r="E38" s="3">
        <f>(E34)/10^3</f>
        <v>2.0790020790020791</v>
      </c>
      <c r="F38" t="s">
        <v>27</v>
      </c>
    </row>
    <row r="40" spans="2:6" x14ac:dyDescent="0.2">
      <c r="B40" t="s">
        <v>5</v>
      </c>
      <c r="C40" t="s">
        <v>6</v>
      </c>
      <c r="D40" t="s">
        <v>47</v>
      </c>
      <c r="E40" t="s">
        <v>48</v>
      </c>
    </row>
    <row r="41" spans="2:6" x14ac:dyDescent="0.2">
      <c r="B41">
        <v>1</v>
      </c>
      <c r="C41" t="s">
        <v>96</v>
      </c>
      <c r="D41" t="s">
        <v>103</v>
      </c>
      <c r="E41" t="s">
        <v>71</v>
      </c>
    </row>
    <row r="42" spans="2:6" x14ac:dyDescent="0.2">
      <c r="B42">
        <v>2</v>
      </c>
      <c r="C42" t="s">
        <v>98</v>
      </c>
      <c r="D42" t="s">
        <v>104</v>
      </c>
      <c r="E42" t="s">
        <v>42</v>
      </c>
    </row>
    <row r="43" spans="2:6" x14ac:dyDescent="0.2">
      <c r="B43" t="s">
        <v>43</v>
      </c>
      <c r="C43" t="s">
        <v>100</v>
      </c>
      <c r="D43" t="s">
        <v>105</v>
      </c>
      <c r="E43" t="s">
        <v>106</v>
      </c>
    </row>
    <row r="46" spans="2:6" x14ac:dyDescent="0.2">
      <c r="B46">
        <v>3</v>
      </c>
      <c r="C46" t="s">
        <v>56</v>
      </c>
    </row>
    <row r="47" spans="2:6" x14ac:dyDescent="0.2">
      <c r="B47" s="6" t="s">
        <v>50</v>
      </c>
      <c r="C47" s="6"/>
      <c r="D47" t="s">
        <v>12</v>
      </c>
      <c r="E47">
        <f>E19*10</f>
        <v>48.099999999999994</v>
      </c>
      <c r="F47" t="s">
        <v>90</v>
      </c>
    </row>
    <row r="48" spans="2:6" x14ac:dyDescent="0.2">
      <c r="B48" s="6" t="s">
        <v>25</v>
      </c>
      <c r="C48" s="6"/>
      <c r="D48" t="s">
        <v>26</v>
      </c>
      <c r="E48" s="3">
        <f>1/(E47*10^3)*10^6</f>
        <v>20.790020790020794</v>
      </c>
      <c r="F48" t="s">
        <v>28</v>
      </c>
    </row>
    <row r="49" spans="2:6" x14ac:dyDescent="0.2">
      <c r="B49" s="6" t="s">
        <v>29</v>
      </c>
      <c r="C49" s="6"/>
      <c r="D49" t="s">
        <v>30</v>
      </c>
      <c r="E49" s="3">
        <f>2*E48</f>
        <v>41.580041580041588</v>
      </c>
      <c r="F49" t="s">
        <v>28</v>
      </c>
    </row>
    <row r="50" spans="2:6" x14ac:dyDescent="0.2">
      <c r="B50" s="6" t="s">
        <v>32</v>
      </c>
      <c r="C50" s="6"/>
      <c r="D50" t="s">
        <v>31</v>
      </c>
      <c r="E50" s="4">
        <f>(E48/100)*10^3</f>
        <v>207.90020790020793</v>
      </c>
      <c r="F50" t="s">
        <v>95</v>
      </c>
    </row>
    <row r="51" spans="2:6" x14ac:dyDescent="0.2">
      <c r="B51" s="6" t="s">
        <v>33</v>
      </c>
      <c r="C51" s="6"/>
      <c r="D51" t="s">
        <v>34</v>
      </c>
      <c r="E51" s="4">
        <f>E49+E48</f>
        <v>62.370062370062385</v>
      </c>
      <c r="F51" t="s">
        <v>28</v>
      </c>
    </row>
    <row r="52" spans="2:6" x14ac:dyDescent="0.2">
      <c r="B52" s="6" t="s">
        <v>35</v>
      </c>
      <c r="C52" s="6"/>
      <c r="D52" t="s">
        <v>36</v>
      </c>
      <c r="E52" s="4">
        <f>E48</f>
        <v>20.790020790020794</v>
      </c>
      <c r="F52" t="s">
        <v>28</v>
      </c>
    </row>
    <row r="54" spans="2:6" x14ac:dyDescent="0.2">
      <c r="B54" t="s">
        <v>5</v>
      </c>
      <c r="C54" t="s">
        <v>6</v>
      </c>
      <c r="D54" t="s">
        <v>47</v>
      </c>
      <c r="E54" t="s">
        <v>48</v>
      </c>
    </row>
    <row r="55" spans="2:6" x14ac:dyDescent="0.2">
      <c r="B55">
        <v>1</v>
      </c>
      <c r="C55" t="s">
        <v>96</v>
      </c>
      <c r="D55" t="s">
        <v>107</v>
      </c>
      <c r="E55" t="s">
        <v>76</v>
      </c>
    </row>
    <row r="56" spans="2:6" x14ac:dyDescent="0.2">
      <c r="B56">
        <v>2</v>
      </c>
      <c r="C56" t="s">
        <v>98</v>
      </c>
      <c r="D56" t="s">
        <v>108</v>
      </c>
      <c r="E56" t="s">
        <v>42</v>
      </c>
    </row>
    <row r="57" spans="2:6" x14ac:dyDescent="0.2">
      <c r="B57" t="s">
        <v>43</v>
      </c>
      <c r="C57" t="s">
        <v>100</v>
      </c>
      <c r="D57" t="s">
        <v>109</v>
      </c>
      <c r="E57" t="s">
        <v>110</v>
      </c>
    </row>
    <row r="60" spans="2:6" x14ac:dyDescent="0.2">
      <c r="B60">
        <v>3</v>
      </c>
      <c r="C60" t="s">
        <v>57</v>
      </c>
    </row>
    <row r="61" spans="2:6" x14ac:dyDescent="0.2">
      <c r="B61" s="6" t="s">
        <v>79</v>
      </c>
      <c r="C61" s="6"/>
    </row>
  </sheetData>
  <mergeCells count="22">
    <mergeCell ref="B50:C50"/>
    <mergeCell ref="B51:C51"/>
    <mergeCell ref="B52:C52"/>
    <mergeCell ref="B61:C61"/>
    <mergeCell ref="B36:C36"/>
    <mergeCell ref="B37:C37"/>
    <mergeCell ref="B38:C38"/>
    <mergeCell ref="B47:C47"/>
    <mergeCell ref="B48:C48"/>
    <mergeCell ref="B49:C49"/>
    <mergeCell ref="B22:C22"/>
    <mergeCell ref="B23:C23"/>
    <mergeCell ref="B24:C24"/>
    <mergeCell ref="B33:C33"/>
    <mergeCell ref="B34:C34"/>
    <mergeCell ref="B35:C35"/>
    <mergeCell ref="B11:C11"/>
    <mergeCell ref="B12:C12"/>
    <mergeCell ref="B13:C13"/>
    <mergeCell ref="B19:C19"/>
    <mergeCell ref="B20:C20"/>
    <mergeCell ref="B21:C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D559-63A7-AA4E-8ED5-BB00FDB27C57}">
  <dimension ref="B4:F61"/>
  <sheetViews>
    <sheetView topLeftCell="A29" zoomScale="150" workbookViewId="0">
      <selection activeCell="C64" sqref="C64"/>
    </sheetView>
  </sheetViews>
  <sheetFormatPr baseColWidth="10" defaultRowHeight="16" x14ac:dyDescent="0.2"/>
  <cols>
    <col min="2" max="2" width="6.6640625" bestFit="1" customWidth="1"/>
    <col min="3" max="3" width="31.83203125" bestFit="1" customWidth="1"/>
    <col min="4" max="4" width="9.6640625" bestFit="1" customWidth="1"/>
    <col min="5" max="5" width="10.6640625" bestFit="1" customWidth="1"/>
    <col min="6" max="6" width="10.5" bestFit="1" customWidth="1"/>
  </cols>
  <sheetData>
    <row r="4" spans="2:6" x14ac:dyDescent="0.2">
      <c r="B4" s="1">
        <v>4</v>
      </c>
      <c r="C4" t="s">
        <v>9</v>
      </c>
    </row>
    <row r="5" spans="2:6" x14ac:dyDescent="0.2">
      <c r="B5" t="s">
        <v>5</v>
      </c>
      <c r="C5" t="s">
        <v>6</v>
      </c>
      <c r="D5" t="s">
        <v>7</v>
      </c>
      <c r="E5" t="s">
        <v>8</v>
      </c>
    </row>
    <row r="6" spans="2:6" x14ac:dyDescent="0.2">
      <c r="B6">
        <v>1</v>
      </c>
      <c r="C6" t="s">
        <v>111</v>
      </c>
      <c r="D6" t="s">
        <v>112</v>
      </c>
      <c r="E6" t="s">
        <v>2</v>
      </c>
    </row>
    <row r="7" spans="2:6" x14ac:dyDescent="0.2">
      <c r="B7">
        <v>2</v>
      </c>
      <c r="C7" t="s">
        <v>113</v>
      </c>
      <c r="D7" t="s">
        <v>112</v>
      </c>
      <c r="E7" t="s">
        <v>114</v>
      </c>
    </row>
    <row r="10" spans="2:6" x14ac:dyDescent="0.2">
      <c r="B10">
        <v>4</v>
      </c>
      <c r="C10" t="s">
        <v>10</v>
      </c>
    </row>
    <row r="11" spans="2:6" ht="18" x14ac:dyDescent="0.25">
      <c r="B11" s="6" t="s">
        <v>85</v>
      </c>
      <c r="C11" s="6"/>
      <c r="D11" t="s">
        <v>13</v>
      </c>
      <c r="E11">
        <v>330</v>
      </c>
      <c r="F11" t="s">
        <v>15</v>
      </c>
    </row>
    <row r="12" spans="2:6" x14ac:dyDescent="0.2">
      <c r="B12" s="6" t="s">
        <v>86</v>
      </c>
      <c r="C12" s="6"/>
      <c r="D12" t="s">
        <v>88</v>
      </c>
      <c r="E12" s="1">
        <v>100</v>
      </c>
      <c r="F12" t="s">
        <v>89</v>
      </c>
    </row>
    <row r="13" spans="2:6" x14ac:dyDescent="0.2">
      <c r="B13" s="6" t="s">
        <v>87</v>
      </c>
      <c r="C13" s="6"/>
      <c r="D13" t="s">
        <v>12</v>
      </c>
      <c r="E13" s="3">
        <f>(1/(2*PI()*E11*E12*10^-9))/10^3</f>
        <v>4.8228770633907683</v>
      </c>
      <c r="F13" t="s">
        <v>90</v>
      </c>
    </row>
    <row r="14" spans="2:6" x14ac:dyDescent="0.2">
      <c r="D14" t="s">
        <v>20</v>
      </c>
      <c r="E14">
        <v>4.84</v>
      </c>
      <c r="F14" t="s">
        <v>90</v>
      </c>
    </row>
    <row r="15" spans="2:6" x14ac:dyDescent="0.2">
      <c r="D15" t="s">
        <v>22</v>
      </c>
      <c r="E15" s="5">
        <f>E14/E13</f>
        <v>1.0035503572627233</v>
      </c>
      <c r="F15" t="s">
        <v>21</v>
      </c>
    </row>
    <row r="18" spans="2:6" x14ac:dyDescent="0.2">
      <c r="B18">
        <v>4</v>
      </c>
      <c r="C18" t="s">
        <v>23</v>
      </c>
    </row>
    <row r="19" spans="2:6" x14ac:dyDescent="0.2">
      <c r="B19" s="6" t="s">
        <v>24</v>
      </c>
      <c r="C19" s="6"/>
      <c r="D19" t="s">
        <v>12</v>
      </c>
      <c r="E19">
        <f>E14</f>
        <v>4.84</v>
      </c>
      <c r="F19" t="s">
        <v>90</v>
      </c>
    </row>
    <row r="20" spans="2:6" x14ac:dyDescent="0.2">
      <c r="B20" s="6" t="s">
        <v>25</v>
      </c>
      <c r="C20" s="6"/>
      <c r="D20" t="s">
        <v>26</v>
      </c>
      <c r="E20" s="3">
        <f>1/(E19*10^3)*10^6</f>
        <v>206.61157024793388</v>
      </c>
      <c r="F20" t="s">
        <v>28</v>
      </c>
    </row>
    <row r="21" spans="2:6" x14ac:dyDescent="0.2">
      <c r="B21" s="6" t="s">
        <v>29</v>
      </c>
      <c r="C21" s="6"/>
      <c r="D21" t="s">
        <v>30</v>
      </c>
      <c r="E21" s="3">
        <f>2*E20</f>
        <v>413.22314049586777</v>
      </c>
      <c r="F21" t="s">
        <v>28</v>
      </c>
    </row>
    <row r="22" spans="2:6" x14ac:dyDescent="0.2">
      <c r="B22" s="6" t="s">
        <v>32</v>
      </c>
      <c r="C22" s="6"/>
      <c r="D22" t="s">
        <v>31</v>
      </c>
      <c r="E22" s="2">
        <f>(E20/100)</f>
        <v>2.0661157024793386</v>
      </c>
      <c r="F22" t="s">
        <v>28</v>
      </c>
    </row>
    <row r="23" spans="2:6" x14ac:dyDescent="0.2">
      <c r="B23" s="6" t="s">
        <v>33</v>
      </c>
      <c r="C23" s="6"/>
      <c r="D23" t="s">
        <v>34</v>
      </c>
      <c r="E23" s="7">
        <f>E21+E20</f>
        <v>619.83471074380168</v>
      </c>
      <c r="F23" t="s">
        <v>28</v>
      </c>
    </row>
    <row r="24" spans="2:6" x14ac:dyDescent="0.2">
      <c r="B24" s="6" t="s">
        <v>35</v>
      </c>
      <c r="C24" s="6"/>
      <c r="D24" t="s">
        <v>36</v>
      </c>
      <c r="E24" s="7">
        <f>E20</f>
        <v>206.61157024793388</v>
      </c>
      <c r="F24" t="s">
        <v>28</v>
      </c>
    </row>
    <row r="26" spans="2:6" x14ac:dyDescent="0.2">
      <c r="B26" t="s">
        <v>5</v>
      </c>
      <c r="C26" t="s">
        <v>6</v>
      </c>
      <c r="D26" t="s">
        <v>47</v>
      </c>
      <c r="E26" t="s">
        <v>48</v>
      </c>
    </row>
    <row r="27" spans="2:6" x14ac:dyDescent="0.2">
      <c r="B27">
        <v>1</v>
      </c>
      <c r="C27" t="s">
        <v>96</v>
      </c>
      <c r="D27" t="s">
        <v>115</v>
      </c>
      <c r="E27" t="s">
        <v>42</v>
      </c>
    </row>
    <row r="28" spans="2:6" x14ac:dyDescent="0.2">
      <c r="B28">
        <v>2</v>
      </c>
      <c r="C28" t="s">
        <v>116</v>
      </c>
      <c r="D28" t="s">
        <v>117</v>
      </c>
      <c r="E28" t="s">
        <v>66</v>
      </c>
    </row>
    <row r="29" spans="2:6" x14ac:dyDescent="0.2">
      <c r="B29" t="s">
        <v>43</v>
      </c>
      <c r="C29" t="s">
        <v>118</v>
      </c>
      <c r="D29" t="s">
        <v>119</v>
      </c>
      <c r="E29" t="s">
        <v>69</v>
      </c>
    </row>
    <row r="32" spans="2:6" x14ac:dyDescent="0.2">
      <c r="B32">
        <v>4</v>
      </c>
      <c r="C32" t="s">
        <v>49</v>
      </c>
    </row>
    <row r="33" spans="2:6" x14ac:dyDescent="0.2">
      <c r="B33" s="6" t="s">
        <v>50</v>
      </c>
      <c r="C33" s="6"/>
      <c r="D33" t="s">
        <v>12</v>
      </c>
      <c r="E33">
        <f>E19/10</f>
        <v>0.48399999999999999</v>
      </c>
      <c r="F33" t="s">
        <v>90</v>
      </c>
    </row>
    <row r="34" spans="2:6" x14ac:dyDescent="0.2">
      <c r="B34" s="6" t="s">
        <v>25</v>
      </c>
      <c r="C34" s="6"/>
      <c r="D34" t="s">
        <v>26</v>
      </c>
      <c r="E34" s="3">
        <f>1/(E33*10^3)*10^6</f>
        <v>2066.1157024793388</v>
      </c>
      <c r="F34" t="s">
        <v>28</v>
      </c>
    </row>
    <row r="35" spans="2:6" x14ac:dyDescent="0.2">
      <c r="B35" s="6" t="s">
        <v>29</v>
      </c>
      <c r="C35" s="6"/>
      <c r="D35" t="s">
        <v>30</v>
      </c>
      <c r="E35" s="3">
        <f>2*E34</f>
        <v>4132.2314049586776</v>
      </c>
      <c r="F35" t="s">
        <v>28</v>
      </c>
    </row>
    <row r="36" spans="2:6" x14ac:dyDescent="0.2">
      <c r="B36" s="6" t="s">
        <v>32</v>
      </c>
      <c r="C36" s="6"/>
      <c r="D36" t="s">
        <v>31</v>
      </c>
      <c r="E36" s="3">
        <f>(E34/100)</f>
        <v>20.661157024793386</v>
      </c>
      <c r="F36" t="s">
        <v>28</v>
      </c>
    </row>
    <row r="37" spans="2:6" x14ac:dyDescent="0.2">
      <c r="B37" s="6" t="s">
        <v>33</v>
      </c>
      <c r="C37" s="6"/>
      <c r="D37" t="s">
        <v>34</v>
      </c>
      <c r="E37" s="3">
        <f>(E35+E34)/10^3</f>
        <v>6.1983471074380159</v>
      </c>
      <c r="F37" t="s">
        <v>27</v>
      </c>
    </row>
    <row r="38" spans="2:6" x14ac:dyDescent="0.2">
      <c r="B38" s="6" t="s">
        <v>35</v>
      </c>
      <c r="C38" s="6"/>
      <c r="D38" t="s">
        <v>36</v>
      </c>
      <c r="E38" s="3">
        <f>(E34)/10^3</f>
        <v>2.0661157024793386</v>
      </c>
      <c r="F38" t="s">
        <v>27</v>
      </c>
    </row>
    <row r="40" spans="2:6" x14ac:dyDescent="0.2">
      <c r="B40" t="s">
        <v>5</v>
      </c>
      <c r="C40" t="s">
        <v>6</v>
      </c>
      <c r="D40" t="s">
        <v>47</v>
      </c>
      <c r="E40" t="s">
        <v>48</v>
      </c>
    </row>
    <row r="41" spans="2:6" x14ac:dyDescent="0.2">
      <c r="B41">
        <v>1</v>
      </c>
      <c r="C41" t="s">
        <v>96</v>
      </c>
      <c r="D41" t="s">
        <v>120</v>
      </c>
      <c r="E41" t="s">
        <v>42</v>
      </c>
    </row>
    <row r="42" spans="2:6" x14ac:dyDescent="0.2">
      <c r="B42">
        <v>2</v>
      </c>
      <c r="C42" t="s">
        <v>116</v>
      </c>
      <c r="D42" t="s">
        <v>121</v>
      </c>
      <c r="E42" t="s">
        <v>122</v>
      </c>
    </row>
    <row r="43" spans="2:6" x14ac:dyDescent="0.2">
      <c r="B43" t="s">
        <v>43</v>
      </c>
      <c r="C43" t="s">
        <v>118</v>
      </c>
      <c r="D43" t="s">
        <v>123</v>
      </c>
      <c r="E43" t="s">
        <v>124</v>
      </c>
    </row>
    <row r="46" spans="2:6" x14ac:dyDescent="0.2">
      <c r="B46">
        <v>4</v>
      </c>
      <c r="C46" t="s">
        <v>56</v>
      </c>
    </row>
    <row r="47" spans="2:6" x14ac:dyDescent="0.2">
      <c r="B47" s="6" t="s">
        <v>50</v>
      </c>
      <c r="C47" s="6"/>
      <c r="D47" t="s">
        <v>12</v>
      </c>
      <c r="E47">
        <f>E19*10</f>
        <v>48.4</v>
      </c>
      <c r="F47" t="s">
        <v>90</v>
      </c>
    </row>
    <row r="48" spans="2:6" x14ac:dyDescent="0.2">
      <c r="B48" s="6" t="s">
        <v>25</v>
      </c>
      <c r="C48" s="6"/>
      <c r="D48" t="s">
        <v>26</v>
      </c>
      <c r="E48" s="3">
        <f>1/(E47*10^3)*10^6</f>
        <v>20.66115702479339</v>
      </c>
      <c r="F48" t="s">
        <v>28</v>
      </c>
    </row>
    <row r="49" spans="2:6" x14ac:dyDescent="0.2">
      <c r="B49" s="6" t="s">
        <v>29</v>
      </c>
      <c r="C49" s="6"/>
      <c r="D49" t="s">
        <v>30</v>
      </c>
      <c r="E49" s="3">
        <f>2*E48</f>
        <v>41.32231404958678</v>
      </c>
      <c r="F49" t="s">
        <v>28</v>
      </c>
    </row>
    <row r="50" spans="2:6" x14ac:dyDescent="0.2">
      <c r="B50" s="6" t="s">
        <v>32</v>
      </c>
      <c r="C50" s="6"/>
      <c r="D50" t="s">
        <v>31</v>
      </c>
      <c r="E50" s="4">
        <f>(E48/100)*10^3</f>
        <v>206.61157024793388</v>
      </c>
      <c r="F50" t="s">
        <v>95</v>
      </c>
    </row>
    <row r="51" spans="2:6" x14ac:dyDescent="0.2">
      <c r="B51" s="6" t="s">
        <v>33</v>
      </c>
      <c r="C51" s="6"/>
      <c r="D51" t="s">
        <v>34</v>
      </c>
      <c r="E51" s="4">
        <f>E49+E48</f>
        <v>61.983471074380169</v>
      </c>
      <c r="F51" t="s">
        <v>28</v>
      </c>
    </row>
    <row r="52" spans="2:6" x14ac:dyDescent="0.2">
      <c r="B52" s="6" t="s">
        <v>35</v>
      </c>
      <c r="C52" s="6"/>
      <c r="D52" t="s">
        <v>36</v>
      </c>
      <c r="E52" s="4">
        <f>E48</f>
        <v>20.66115702479339</v>
      </c>
      <c r="F52" t="s">
        <v>28</v>
      </c>
    </row>
    <row r="54" spans="2:6" x14ac:dyDescent="0.2">
      <c r="B54" t="s">
        <v>5</v>
      </c>
      <c r="C54" t="s">
        <v>6</v>
      </c>
      <c r="D54" t="s">
        <v>47</v>
      </c>
      <c r="E54" t="s">
        <v>48</v>
      </c>
    </row>
    <row r="55" spans="2:6" x14ac:dyDescent="0.2">
      <c r="B55">
        <v>1</v>
      </c>
      <c r="C55" t="s">
        <v>96</v>
      </c>
      <c r="D55" t="s">
        <v>125</v>
      </c>
      <c r="E55" t="s">
        <v>42</v>
      </c>
    </row>
    <row r="56" spans="2:6" x14ac:dyDescent="0.2">
      <c r="B56">
        <v>2</v>
      </c>
      <c r="C56" t="s">
        <v>116</v>
      </c>
      <c r="D56" t="s">
        <v>126</v>
      </c>
      <c r="E56" t="s">
        <v>81</v>
      </c>
    </row>
    <row r="57" spans="2:6" x14ac:dyDescent="0.2">
      <c r="B57" t="s">
        <v>43</v>
      </c>
      <c r="C57" t="s">
        <v>118</v>
      </c>
      <c r="D57" t="s">
        <v>127</v>
      </c>
      <c r="E57" t="s">
        <v>128</v>
      </c>
    </row>
    <row r="60" spans="2:6" x14ac:dyDescent="0.2">
      <c r="B60">
        <v>4</v>
      </c>
      <c r="C60" t="s">
        <v>57</v>
      </c>
    </row>
    <row r="61" spans="2:6" x14ac:dyDescent="0.2">
      <c r="B61" s="6" t="s">
        <v>58</v>
      </c>
      <c r="C61" s="6"/>
    </row>
  </sheetData>
  <mergeCells count="22">
    <mergeCell ref="B50:C50"/>
    <mergeCell ref="B51:C51"/>
    <mergeCell ref="B52:C52"/>
    <mergeCell ref="B61:C61"/>
    <mergeCell ref="B36:C36"/>
    <mergeCell ref="B37:C37"/>
    <mergeCell ref="B38:C38"/>
    <mergeCell ref="B47:C47"/>
    <mergeCell ref="B48:C48"/>
    <mergeCell ref="B49:C49"/>
    <mergeCell ref="B22:C22"/>
    <mergeCell ref="B23:C23"/>
    <mergeCell ref="B24:C24"/>
    <mergeCell ref="B33:C33"/>
    <mergeCell ref="B34:C34"/>
    <mergeCell ref="B35:C35"/>
    <mergeCell ref="B11:C11"/>
    <mergeCell ref="B12:C12"/>
    <mergeCell ref="B13:C13"/>
    <mergeCell ref="B19:C19"/>
    <mergeCell ref="B20:C20"/>
    <mergeCell ref="B21:C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DCC8-4380-9A47-85BC-FCBB6F89D2DA}">
  <dimension ref="B4:O61"/>
  <sheetViews>
    <sheetView tabSelected="1" zoomScale="150" workbookViewId="0">
      <selection activeCell="I21" sqref="I21"/>
    </sheetView>
  </sheetViews>
  <sheetFormatPr baseColWidth="10" defaultRowHeight="16" x14ac:dyDescent="0.2"/>
  <cols>
    <col min="2" max="2" width="6.6640625" bestFit="1" customWidth="1"/>
    <col min="3" max="3" width="31.83203125" bestFit="1" customWidth="1"/>
    <col min="4" max="4" width="9.6640625" bestFit="1" customWidth="1"/>
    <col min="5" max="5" width="10.6640625" bestFit="1" customWidth="1"/>
    <col min="6" max="6" width="10.5" bestFit="1" customWidth="1"/>
  </cols>
  <sheetData>
    <row r="4" spans="2:15" x14ac:dyDescent="0.2">
      <c r="B4" s="1">
        <v>4</v>
      </c>
      <c r="C4" t="s">
        <v>133</v>
      </c>
      <c r="G4">
        <v>4</v>
      </c>
      <c r="H4" t="s">
        <v>141</v>
      </c>
      <c r="L4">
        <v>4</v>
      </c>
      <c r="M4" t="s">
        <v>134</v>
      </c>
    </row>
    <row r="5" spans="2:15" x14ac:dyDescent="0.2">
      <c r="B5" t="s">
        <v>5</v>
      </c>
      <c r="C5" t="s">
        <v>6</v>
      </c>
      <c r="D5" t="s">
        <v>7</v>
      </c>
      <c r="E5" t="s">
        <v>8</v>
      </c>
      <c r="G5" t="s">
        <v>5</v>
      </c>
      <c r="H5" t="s">
        <v>6</v>
      </c>
      <c r="I5" t="s">
        <v>7</v>
      </c>
      <c r="J5" t="s">
        <v>8</v>
      </c>
      <c r="L5" t="s">
        <v>5</v>
      </c>
      <c r="M5" t="s">
        <v>6</v>
      </c>
      <c r="N5" t="s">
        <v>7</v>
      </c>
      <c r="O5" t="s">
        <v>8</v>
      </c>
    </row>
    <row r="6" spans="2:15" x14ac:dyDescent="0.2">
      <c r="B6">
        <v>1</v>
      </c>
      <c r="C6" t="s">
        <v>59</v>
      </c>
      <c r="D6" t="s">
        <v>131</v>
      </c>
      <c r="E6" t="s">
        <v>2</v>
      </c>
      <c r="G6">
        <v>1</v>
      </c>
      <c r="H6" t="s">
        <v>59</v>
      </c>
      <c r="I6" t="s">
        <v>138</v>
      </c>
      <c r="J6" t="s">
        <v>139</v>
      </c>
      <c r="L6">
        <v>1</v>
      </c>
      <c r="M6" t="s">
        <v>59</v>
      </c>
      <c r="N6" t="s">
        <v>129</v>
      </c>
      <c r="O6" t="s">
        <v>2</v>
      </c>
    </row>
    <row r="7" spans="2:15" x14ac:dyDescent="0.2">
      <c r="B7">
        <v>2</v>
      </c>
      <c r="C7" t="s">
        <v>61</v>
      </c>
      <c r="D7" t="s">
        <v>131</v>
      </c>
      <c r="E7" t="s">
        <v>132</v>
      </c>
      <c r="G7">
        <v>2</v>
      </c>
      <c r="H7" t="s">
        <v>61</v>
      </c>
      <c r="I7" t="s">
        <v>138</v>
      </c>
      <c r="J7" t="s">
        <v>140</v>
      </c>
      <c r="L7">
        <v>2</v>
      </c>
      <c r="M7" t="s">
        <v>61</v>
      </c>
      <c r="N7" t="s">
        <v>129</v>
      </c>
      <c r="O7" t="s">
        <v>130</v>
      </c>
    </row>
    <row r="10" spans="2:15" x14ac:dyDescent="0.2">
      <c r="B10">
        <v>4</v>
      </c>
      <c r="C10" t="s">
        <v>142</v>
      </c>
    </row>
    <row r="11" spans="2:15" ht="18" x14ac:dyDescent="0.25">
      <c r="B11" s="6" t="s">
        <v>135</v>
      </c>
      <c r="C11" s="6"/>
      <c r="D11" t="s">
        <v>88</v>
      </c>
      <c r="E11" s="1">
        <v>220</v>
      </c>
      <c r="F11" t="s">
        <v>89</v>
      </c>
      <c r="H11" s="6"/>
      <c r="I11" s="6"/>
    </row>
    <row r="12" spans="2:15" x14ac:dyDescent="0.2">
      <c r="B12" s="6" t="s">
        <v>136</v>
      </c>
      <c r="C12" s="6"/>
      <c r="D12" t="s">
        <v>14</v>
      </c>
      <c r="E12">
        <v>100</v>
      </c>
      <c r="F12" t="s">
        <v>16</v>
      </c>
      <c r="H12" s="6"/>
      <c r="I12" s="6"/>
      <c r="K12" s="1"/>
    </row>
    <row r="13" spans="2:15" x14ac:dyDescent="0.2">
      <c r="B13" s="6" t="s">
        <v>137</v>
      </c>
      <c r="C13" s="6"/>
      <c r="D13" t="s">
        <v>12</v>
      </c>
      <c r="E13" s="3">
        <f>1/(2*PI()*SQRT(E11*10^-9*E12*10^-3))</f>
        <v>1073.0224074290097</v>
      </c>
      <c r="F13" t="s">
        <v>19</v>
      </c>
      <c r="H13" s="6"/>
      <c r="I13" s="6"/>
      <c r="K13" s="4"/>
    </row>
    <row r="14" spans="2:15" x14ac:dyDescent="0.2">
      <c r="D14" t="s">
        <v>20</v>
      </c>
      <c r="E14">
        <v>1070</v>
      </c>
      <c r="F14" t="s">
        <v>19</v>
      </c>
    </row>
    <row r="15" spans="2:15" x14ac:dyDescent="0.2">
      <c r="D15" t="s">
        <v>22</v>
      </c>
      <c r="E15" s="5">
        <f>E14/E13</f>
        <v>0.99718327650188454</v>
      </c>
      <c r="F15" t="s">
        <v>21</v>
      </c>
      <c r="K15" s="5"/>
    </row>
    <row r="16" spans="2:15" x14ac:dyDescent="0.2">
      <c r="E16" s="5"/>
      <c r="K16" s="5"/>
    </row>
    <row r="18" spans="2:11" x14ac:dyDescent="0.2">
      <c r="B18">
        <v>4</v>
      </c>
      <c r="C18" t="s">
        <v>143</v>
      </c>
      <c r="I18" s="8"/>
    </row>
    <row r="19" spans="2:11" x14ac:dyDescent="0.2">
      <c r="B19" s="6" t="s">
        <v>24</v>
      </c>
      <c r="C19" s="6"/>
      <c r="D19" t="s">
        <v>12</v>
      </c>
      <c r="E19">
        <f>E14</f>
        <v>1070</v>
      </c>
      <c r="F19" t="s">
        <v>19</v>
      </c>
    </row>
    <row r="20" spans="2:11" x14ac:dyDescent="0.2">
      <c r="B20" s="6" t="s">
        <v>25</v>
      </c>
      <c r="C20" s="6"/>
      <c r="D20" t="s">
        <v>26</v>
      </c>
      <c r="E20" s="3">
        <f>1/(E19)*10^6</f>
        <v>934.57943925233644</v>
      </c>
      <c r="F20" t="s">
        <v>28</v>
      </c>
      <c r="K20" s="3"/>
    </row>
    <row r="21" spans="2:11" x14ac:dyDescent="0.2">
      <c r="B21" s="6" t="s">
        <v>29</v>
      </c>
      <c r="C21" s="6"/>
      <c r="D21" t="s">
        <v>30</v>
      </c>
      <c r="E21" s="3">
        <f>2*E20</f>
        <v>1869.1588785046729</v>
      </c>
      <c r="F21" t="s">
        <v>28</v>
      </c>
      <c r="K21" s="3"/>
    </row>
    <row r="22" spans="2:11" x14ac:dyDescent="0.2">
      <c r="B22" s="6" t="s">
        <v>32</v>
      </c>
      <c r="C22" s="6"/>
      <c r="D22" t="s">
        <v>31</v>
      </c>
      <c r="E22" s="2">
        <f>(E20/100)</f>
        <v>9.3457943925233646</v>
      </c>
      <c r="F22" t="s">
        <v>28</v>
      </c>
      <c r="K22" s="2"/>
    </row>
    <row r="23" spans="2:11" x14ac:dyDescent="0.2">
      <c r="B23" s="6" t="s">
        <v>33</v>
      </c>
      <c r="C23" s="6"/>
      <c r="D23" t="s">
        <v>34</v>
      </c>
      <c r="E23" s="3">
        <f>(E21+E20)/10^3</f>
        <v>2.8037383177570092</v>
      </c>
      <c r="F23" t="s">
        <v>27</v>
      </c>
      <c r="K23" s="7"/>
    </row>
    <row r="24" spans="2:11" x14ac:dyDescent="0.2">
      <c r="B24" s="6" t="s">
        <v>35</v>
      </c>
      <c r="C24" s="6"/>
      <c r="D24" t="s">
        <v>36</v>
      </c>
      <c r="E24" s="7">
        <f>E20</f>
        <v>934.57943925233644</v>
      </c>
      <c r="F24" t="s">
        <v>28</v>
      </c>
      <c r="K24" s="7"/>
    </row>
    <row r="26" spans="2:11" x14ac:dyDescent="0.2">
      <c r="B26" t="s">
        <v>5</v>
      </c>
      <c r="C26" t="s">
        <v>6</v>
      </c>
      <c r="D26" t="s">
        <v>47</v>
      </c>
      <c r="E26" t="s">
        <v>48</v>
      </c>
    </row>
    <row r="27" spans="2:11" x14ac:dyDescent="0.2">
      <c r="B27">
        <v>1</v>
      </c>
      <c r="C27" t="s">
        <v>96</v>
      </c>
      <c r="D27" t="s">
        <v>148</v>
      </c>
      <c r="E27" t="s">
        <v>42</v>
      </c>
    </row>
    <row r="28" spans="2:11" x14ac:dyDescent="0.2">
      <c r="B28">
        <v>2</v>
      </c>
      <c r="C28" t="s">
        <v>64</v>
      </c>
      <c r="D28" t="s">
        <v>148</v>
      </c>
      <c r="E28" t="s">
        <v>42</v>
      </c>
    </row>
    <row r="29" spans="2:11" x14ac:dyDescent="0.2">
      <c r="B29" t="s">
        <v>43</v>
      </c>
      <c r="C29" t="s">
        <v>149</v>
      </c>
      <c r="D29" t="s">
        <v>150</v>
      </c>
      <c r="E29" t="s">
        <v>151</v>
      </c>
    </row>
    <row r="32" spans="2:11" x14ac:dyDescent="0.2">
      <c r="B32">
        <v>4</v>
      </c>
      <c r="C32" s="8" t="s">
        <v>144</v>
      </c>
      <c r="I32" s="8"/>
    </row>
    <row r="33" spans="2:11" x14ac:dyDescent="0.2">
      <c r="B33" s="6" t="s">
        <v>50</v>
      </c>
      <c r="C33" s="6"/>
      <c r="D33" t="s">
        <v>12</v>
      </c>
      <c r="E33">
        <f>E19/10</f>
        <v>107</v>
      </c>
      <c r="F33" t="s">
        <v>19</v>
      </c>
    </row>
    <row r="34" spans="2:11" x14ac:dyDescent="0.2">
      <c r="B34" s="6" t="s">
        <v>25</v>
      </c>
      <c r="C34" s="6"/>
      <c r="D34" t="s">
        <v>26</v>
      </c>
      <c r="E34" s="3">
        <f>1/(E33)*10^6</f>
        <v>9345.7943925233631</v>
      </c>
      <c r="F34" t="s">
        <v>28</v>
      </c>
      <c r="K34" s="3"/>
    </row>
    <row r="35" spans="2:11" x14ac:dyDescent="0.2">
      <c r="B35" s="6" t="s">
        <v>29</v>
      </c>
      <c r="C35" s="6"/>
      <c r="D35" t="s">
        <v>30</v>
      </c>
      <c r="E35" s="3">
        <f>2*E34</f>
        <v>18691.588785046726</v>
      </c>
      <c r="F35" t="s">
        <v>28</v>
      </c>
      <c r="K35" s="3"/>
    </row>
    <row r="36" spans="2:11" x14ac:dyDescent="0.2">
      <c r="B36" s="6" t="s">
        <v>32</v>
      </c>
      <c r="C36" s="6"/>
      <c r="D36" t="s">
        <v>31</v>
      </c>
      <c r="E36" s="3">
        <f>(E34/100)</f>
        <v>93.457943925233636</v>
      </c>
      <c r="F36" t="s">
        <v>28</v>
      </c>
      <c r="K36" s="3"/>
    </row>
    <row r="37" spans="2:11" x14ac:dyDescent="0.2">
      <c r="B37" s="6" t="s">
        <v>33</v>
      </c>
      <c r="C37" s="6"/>
      <c r="D37" t="s">
        <v>34</v>
      </c>
      <c r="E37" s="4">
        <f>(E35+E34)/10^3</f>
        <v>28.037383177570089</v>
      </c>
      <c r="F37" t="s">
        <v>27</v>
      </c>
      <c r="K37" s="3"/>
    </row>
    <row r="38" spans="2:11" x14ac:dyDescent="0.2">
      <c r="B38" s="6" t="s">
        <v>35</v>
      </c>
      <c r="C38" s="6"/>
      <c r="D38" t="s">
        <v>36</v>
      </c>
      <c r="E38" s="3">
        <f>E34/10^3</f>
        <v>9.3457943925233629</v>
      </c>
      <c r="F38" t="s">
        <v>27</v>
      </c>
      <c r="K38" s="3"/>
    </row>
    <row r="40" spans="2:11" x14ac:dyDescent="0.2">
      <c r="B40" t="s">
        <v>5</v>
      </c>
      <c r="C40" t="s">
        <v>6</v>
      </c>
      <c r="D40" t="s">
        <v>47</v>
      </c>
      <c r="E40" t="s">
        <v>48</v>
      </c>
    </row>
    <row r="41" spans="2:11" x14ac:dyDescent="0.2">
      <c r="B41">
        <v>1</v>
      </c>
      <c r="C41" t="s">
        <v>96</v>
      </c>
      <c r="D41" t="s">
        <v>152</v>
      </c>
      <c r="E41" t="s">
        <v>42</v>
      </c>
    </row>
    <row r="42" spans="2:11" x14ac:dyDescent="0.2">
      <c r="B42">
        <v>2</v>
      </c>
      <c r="C42" t="s">
        <v>64</v>
      </c>
      <c r="D42" t="s">
        <v>153</v>
      </c>
      <c r="E42" t="s">
        <v>154</v>
      </c>
    </row>
    <row r="43" spans="2:11" x14ac:dyDescent="0.2">
      <c r="B43" t="s">
        <v>43</v>
      </c>
      <c r="C43" t="s">
        <v>149</v>
      </c>
      <c r="D43" t="s">
        <v>155</v>
      </c>
      <c r="E43" t="s">
        <v>124</v>
      </c>
    </row>
    <row r="46" spans="2:11" x14ac:dyDescent="0.2">
      <c r="B46">
        <v>4</v>
      </c>
      <c r="C46" s="8" t="s">
        <v>145</v>
      </c>
    </row>
    <row r="47" spans="2:11" x14ac:dyDescent="0.2">
      <c r="B47" s="6" t="s">
        <v>50</v>
      </c>
      <c r="C47" s="6"/>
      <c r="D47" t="s">
        <v>12</v>
      </c>
      <c r="E47">
        <f>E19*10/10^3</f>
        <v>10.7</v>
      </c>
      <c r="F47" t="s">
        <v>90</v>
      </c>
    </row>
    <row r="48" spans="2:11" x14ac:dyDescent="0.2">
      <c r="B48" s="6" t="s">
        <v>25</v>
      </c>
      <c r="C48" s="6"/>
      <c r="D48" t="s">
        <v>26</v>
      </c>
      <c r="E48" s="3">
        <f>1/(E47*10^3)*10^6</f>
        <v>93.457943925233636</v>
      </c>
      <c r="F48" t="s">
        <v>28</v>
      </c>
      <c r="K48" s="3"/>
    </row>
    <row r="49" spans="2:11" x14ac:dyDescent="0.2">
      <c r="B49" s="6" t="s">
        <v>29</v>
      </c>
      <c r="C49" s="6"/>
      <c r="D49" t="s">
        <v>30</v>
      </c>
      <c r="E49" s="3">
        <f>2*E48</f>
        <v>186.91588785046727</v>
      </c>
      <c r="F49" t="s">
        <v>28</v>
      </c>
      <c r="K49" s="3"/>
    </row>
    <row r="50" spans="2:11" x14ac:dyDescent="0.2">
      <c r="B50" s="6" t="s">
        <v>32</v>
      </c>
      <c r="C50" s="6"/>
      <c r="D50" t="s">
        <v>31</v>
      </c>
      <c r="E50" s="4">
        <f>(E48/100)*10^3</f>
        <v>934.57943925233633</v>
      </c>
      <c r="F50" t="s">
        <v>95</v>
      </c>
      <c r="K50" s="4"/>
    </row>
    <row r="51" spans="2:11" x14ac:dyDescent="0.2">
      <c r="B51" s="6" t="s">
        <v>33</v>
      </c>
      <c r="C51" s="6"/>
      <c r="D51" t="s">
        <v>34</v>
      </c>
      <c r="E51" s="7">
        <f>(E49+E48)</f>
        <v>280.37383177570092</v>
      </c>
      <c r="F51" t="s">
        <v>147</v>
      </c>
      <c r="K51" s="4"/>
    </row>
    <row r="52" spans="2:11" x14ac:dyDescent="0.2">
      <c r="B52" s="6" t="s">
        <v>35</v>
      </c>
      <c r="C52" s="6"/>
      <c r="D52" t="s">
        <v>36</v>
      </c>
      <c r="E52" s="4">
        <f>E48</f>
        <v>93.457943925233636</v>
      </c>
      <c r="F52" t="s">
        <v>28</v>
      </c>
      <c r="K52" s="4"/>
    </row>
    <row r="54" spans="2:11" x14ac:dyDescent="0.2">
      <c r="B54" t="s">
        <v>5</v>
      </c>
      <c r="C54" t="s">
        <v>6</v>
      </c>
      <c r="D54" t="s">
        <v>47</v>
      </c>
      <c r="E54" t="s">
        <v>48</v>
      </c>
    </row>
    <row r="55" spans="2:11" x14ac:dyDescent="0.2">
      <c r="B55">
        <v>1</v>
      </c>
      <c r="C55" t="s">
        <v>96</v>
      </c>
      <c r="D55" t="s">
        <v>156</v>
      </c>
      <c r="E55" t="s">
        <v>42</v>
      </c>
    </row>
    <row r="56" spans="2:11" x14ac:dyDescent="0.2">
      <c r="B56">
        <v>2</v>
      </c>
      <c r="C56" t="s">
        <v>64</v>
      </c>
      <c r="D56" t="s">
        <v>157</v>
      </c>
      <c r="E56" t="s">
        <v>158</v>
      </c>
    </row>
    <row r="57" spans="2:11" x14ac:dyDescent="0.2">
      <c r="B57" t="s">
        <v>43</v>
      </c>
      <c r="C57" t="s">
        <v>149</v>
      </c>
      <c r="D57" t="s">
        <v>159</v>
      </c>
      <c r="E57" t="s">
        <v>160</v>
      </c>
    </row>
    <row r="60" spans="2:11" x14ac:dyDescent="0.2">
      <c r="B60">
        <v>4</v>
      </c>
      <c r="C60" t="s">
        <v>57</v>
      </c>
    </row>
    <row r="61" spans="2:11" x14ac:dyDescent="0.2">
      <c r="B61" s="6" t="s">
        <v>146</v>
      </c>
      <c r="C61" s="6"/>
      <c r="H61" s="6"/>
      <c r="I61" s="6"/>
    </row>
  </sheetData>
  <mergeCells count="26">
    <mergeCell ref="H61:I61"/>
    <mergeCell ref="H11:I11"/>
    <mergeCell ref="H12:I12"/>
    <mergeCell ref="H13:I13"/>
    <mergeCell ref="B50:C50"/>
    <mergeCell ref="B51:C51"/>
    <mergeCell ref="B52:C52"/>
    <mergeCell ref="B61:C61"/>
    <mergeCell ref="B36:C36"/>
    <mergeCell ref="B37:C37"/>
    <mergeCell ref="B38:C38"/>
    <mergeCell ref="B47:C47"/>
    <mergeCell ref="B48:C48"/>
    <mergeCell ref="B49:C49"/>
    <mergeCell ref="B22:C22"/>
    <mergeCell ref="B23:C23"/>
    <mergeCell ref="B24:C24"/>
    <mergeCell ref="B33:C33"/>
    <mergeCell ref="B34:C34"/>
    <mergeCell ref="B35:C35"/>
    <mergeCell ref="B11:C11"/>
    <mergeCell ref="B12:C12"/>
    <mergeCell ref="B13:C13"/>
    <mergeCell ref="B19:C19"/>
    <mergeCell ref="B20:C20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1</vt:lpstr>
      <vt:lpstr>Part 2</vt:lpstr>
      <vt:lpstr>Part 3</vt:lpstr>
      <vt:lpstr>Part 4</vt:lpstr>
      <vt:lpstr>Part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Sølve Ravn Kjelseth</dc:creator>
  <cp:lastModifiedBy>Sølve Ravn Kjelseth</cp:lastModifiedBy>
  <dcterms:created xsi:type="dcterms:W3CDTF">2025-03-06T10:06:36Z</dcterms:created>
  <dcterms:modified xsi:type="dcterms:W3CDTF">2025-03-06T12:51:50Z</dcterms:modified>
</cp:coreProperties>
</file>