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_tec/Git/EEK_lab/Lab03/Data/"/>
    </mc:Choice>
  </mc:AlternateContent>
  <xr:revisionPtr revIDLastSave="0" documentId="13_ncr:1_{E21555E0-1B8B-C841-85A7-46C2F79E56F6}" xr6:coauthVersionLast="47" xr6:coauthVersionMax="47" xr10:uidLastSave="{00000000-0000-0000-0000-000000000000}"/>
  <bookViews>
    <workbookView xWindow="20640" yWindow="1040" windowWidth="20340" windowHeight="23840" xr2:uid="{D9E6CFC8-537B-4848-AA3D-903F232899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3" i="1" l="1"/>
  <c r="B101" i="1" s="1"/>
  <c r="B107" i="1"/>
  <c r="B108" i="1"/>
  <c r="B109" i="1" s="1"/>
  <c r="B100" i="1"/>
  <c r="B110" i="1"/>
  <c r="B111" i="1" s="1"/>
  <c r="B98" i="1"/>
  <c r="B89" i="1"/>
  <c r="B17" i="1"/>
  <c r="B79" i="1"/>
  <c r="B80" i="1" s="1"/>
  <c r="B81" i="1" s="1"/>
  <c r="B82" i="1" s="1"/>
  <c r="B64" i="1"/>
  <c r="B56" i="1"/>
  <c r="B38" i="1"/>
  <c r="B51" i="1"/>
  <c r="B25" i="1"/>
  <c r="B26" i="1" s="1"/>
  <c r="B14" i="1"/>
  <c r="B15" i="1" s="1"/>
  <c r="B16" i="1" s="1"/>
  <c r="B65" i="1" l="1"/>
  <c r="B44" i="1"/>
  <c r="B52" i="1" s="1"/>
  <c r="B31" i="1"/>
  <c r="B39" i="1" s="1"/>
  <c r="B18" i="1"/>
  <c r="B27" i="1" s="1"/>
</calcChain>
</file>

<file path=xl/sharedStrings.xml><?xml version="1.0" encoding="utf-8"?>
<sst xmlns="http://schemas.openxmlformats.org/spreadsheetml/2006/main" count="199" uniqueCount="113">
  <si>
    <t>ohm</t>
  </si>
  <si>
    <t>C1 10 uF</t>
  </si>
  <si>
    <t>uf</t>
  </si>
  <si>
    <t>C2 10 uF</t>
  </si>
  <si>
    <t>CE 100 uF</t>
  </si>
  <si>
    <t>RC 3 k ohm</t>
  </si>
  <si>
    <t>R2 10 k ohm</t>
  </si>
  <si>
    <t>RE 1 k ohm</t>
  </si>
  <si>
    <t>R1 33 k ohm</t>
  </si>
  <si>
    <t>V</t>
  </si>
  <si>
    <t>VB calc</t>
  </si>
  <si>
    <t>Assuming VBE as 0.7V gives VE = VB - 0.7</t>
  </si>
  <si>
    <t>VE calc</t>
  </si>
  <si>
    <t>As I2 &gt;&gt; IB voltage divider is used VB = VCC * (R2 / (R1 + R2))</t>
  </si>
  <si>
    <t>IE calc</t>
  </si>
  <si>
    <t>A</t>
  </si>
  <si>
    <t>IE = VE / RE</t>
  </si>
  <si>
    <t>VC calc</t>
  </si>
  <si>
    <t>Part 1</t>
  </si>
  <si>
    <t>a. Resistor measurments</t>
  </si>
  <si>
    <t>b. DC bias calculations</t>
  </si>
  <si>
    <t>c. DC bias measurements</t>
  </si>
  <si>
    <t>VCC ideal</t>
  </si>
  <si>
    <t>VB meas</t>
  </si>
  <si>
    <t>VE meas</t>
  </si>
  <si>
    <t>VC meas</t>
  </si>
  <si>
    <t>VCC meas</t>
  </si>
  <si>
    <t>using measured values IE = VE / RE</t>
  </si>
  <si>
    <t>IE</t>
  </si>
  <si>
    <t>re calc</t>
  </si>
  <si>
    <t>using equation 3.1</t>
  </si>
  <si>
    <t>using equation 3.1 re = 25 mV / IEQ mA</t>
  </si>
  <si>
    <t>re difference</t>
  </si>
  <si>
    <t>diff% = 100* ((new - old) / old)</t>
  </si>
  <si>
    <t>%</t>
  </si>
  <si>
    <t>ohm?</t>
  </si>
  <si>
    <t>a. Calculating voltage gain</t>
  </si>
  <si>
    <t>AV calc</t>
  </si>
  <si>
    <t>using measured values and equation 3.2 AV = - RC / re</t>
  </si>
  <si>
    <t>b. Measuring voltages and gain</t>
  </si>
  <si>
    <t>VO meas</t>
  </si>
  <si>
    <t>mVrms</t>
  </si>
  <si>
    <t>the value of 20mVrms specified distorted VO</t>
  </si>
  <si>
    <t>Frequensy aplied</t>
  </si>
  <si>
    <t>kHz</t>
  </si>
  <si>
    <t>Vrms</t>
  </si>
  <si>
    <t>Also getting multimeter value of 2.083</t>
  </si>
  <si>
    <t>Vsig meas</t>
  </si>
  <si>
    <t>a. Calculate Zi</t>
  </si>
  <si>
    <t>Beta assumed</t>
  </si>
  <si>
    <t>Datasheet lists current gain from 100 to 400, this makes 250 in the middle</t>
  </si>
  <si>
    <t>Calculated with measured values and assumed beta using equation 3.3</t>
  </si>
  <si>
    <t>b. Measure Zi</t>
  </si>
  <si>
    <t>Rx 1k meas</t>
  </si>
  <si>
    <t>Vsig applied</t>
  </si>
  <si>
    <t>Vi meas</t>
  </si>
  <si>
    <t>Zi calc</t>
  </si>
  <si>
    <t>Using measured values and Zi = (Vi / (Vsig - Vi)) * Rx</t>
  </si>
  <si>
    <t>AV difference</t>
  </si>
  <si>
    <t>Using measured voltages, multiplyng by -1 to invert it</t>
  </si>
  <si>
    <t>Zi difference</t>
  </si>
  <si>
    <t>Standard diff calc</t>
  </si>
  <si>
    <t>Part 2</t>
  </si>
  <si>
    <t>Part 3</t>
  </si>
  <si>
    <t>Part 4</t>
  </si>
  <si>
    <t>a. Calculate Zo</t>
  </si>
  <si>
    <t>Using measured value and equation 3.4 Zo = RC</t>
  </si>
  <si>
    <t>b. Measure Zo</t>
  </si>
  <si>
    <t>the value of 20mVrms did not distort</t>
  </si>
  <si>
    <t>Vo meas unloaded</t>
  </si>
  <si>
    <t>RL 3k meas</t>
  </si>
  <si>
    <t>Zo calc</t>
  </si>
  <si>
    <t>Using measured voltages and Zo = ((Vo - VL) / VL) * RL</t>
  </si>
  <si>
    <t>Vo meas loaded (VL)</t>
  </si>
  <si>
    <t>Zo difference</t>
  </si>
  <si>
    <t>Part 5</t>
  </si>
  <si>
    <t>RE 20 ohm</t>
  </si>
  <si>
    <t>RC 120 ohm</t>
  </si>
  <si>
    <t>R1 1k ohm</t>
  </si>
  <si>
    <t>R2 180 ohm</t>
  </si>
  <si>
    <t>Ekstra measurements</t>
  </si>
  <si>
    <t>uF</t>
  </si>
  <si>
    <t>C1 10uF</t>
  </si>
  <si>
    <t>C2 10uF</t>
  </si>
  <si>
    <t>CE 100uF</t>
  </si>
  <si>
    <t>a. Measuere resitors and DC bias</t>
  </si>
  <si>
    <t>DC bias</t>
  </si>
  <si>
    <t>eksta measurements</t>
  </si>
  <si>
    <t>b. Measure DC voltages</t>
  </si>
  <si>
    <t>As IC &gt;&gt; IB, IC approx IE gives VC = VCC - (IE * RC)</t>
  </si>
  <si>
    <t>Part 6</t>
  </si>
  <si>
    <t>a. Power and efficeincy calculations</t>
  </si>
  <si>
    <t>W</t>
  </si>
  <si>
    <t>Using measured values and equation 3.5 Pi = VCC * IC</t>
  </si>
  <si>
    <t>IC = VRC / RC</t>
  </si>
  <si>
    <t>VRC = VCC - VC</t>
  </si>
  <si>
    <t>The maximum theroretical output swing for this type of amplifier is equal to the supply voltage VCC</t>
  </si>
  <si>
    <t>This is further reduced by the DC bias set on the output, VC</t>
  </si>
  <si>
    <t>This means the highest swing in any direction is equal to 2xVC for VC &lt; 1/2 * VCC and 2xVRC for VC &gt; 1/2 * VCC</t>
  </si>
  <si>
    <t>In this case this means the theoretical maximum output is 2xVC</t>
  </si>
  <si>
    <t>This is further reduced some by the output capacitor and the output resistance therfore I round this down to 9V</t>
  </si>
  <si>
    <t>Po calc</t>
  </si>
  <si>
    <t>Pi calc</t>
  </si>
  <si>
    <t>IC calc</t>
  </si>
  <si>
    <t>VRC calc</t>
  </si>
  <si>
    <t>V p-p</t>
  </si>
  <si>
    <t>Max Vo p-p</t>
  </si>
  <si>
    <t>Using theretical Vo and measured resitance and equation 3.6 Po = VC^2 p-p / (8 * RC)</t>
  </si>
  <si>
    <t>Efficiency</t>
  </si>
  <si>
    <t>b. Power and efficency measured</t>
  </si>
  <si>
    <t>Vi applied</t>
  </si>
  <si>
    <t>Vo meas</t>
  </si>
  <si>
    <t>IE calc =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</si>
</sst>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"/>
    <numFmt numFmtId="167" formatCode="0.0000"/>
    <numFmt numFmtId="168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4360-84BA-024E-B190-05E1380E7925}">
  <dimension ref="A1:D111"/>
  <sheetViews>
    <sheetView tabSelected="1" topLeftCell="A65" zoomScale="168" workbookViewId="0">
      <selection activeCell="C88" sqref="C88"/>
    </sheetView>
  </sheetViews>
  <sheetFormatPr baseColWidth="10" defaultRowHeight="16" x14ac:dyDescent="0.2"/>
  <cols>
    <col min="1" max="1" width="19.83203125" customWidth="1"/>
    <col min="2" max="2" width="12.6640625" bestFit="1" customWidth="1"/>
  </cols>
  <sheetData>
    <row r="1" spans="1:4" x14ac:dyDescent="0.2">
      <c r="A1" t="s">
        <v>18</v>
      </c>
    </row>
    <row r="2" spans="1:4" x14ac:dyDescent="0.2">
      <c r="A2" t="s">
        <v>19</v>
      </c>
    </row>
    <row r="3" spans="1:4" x14ac:dyDescent="0.2">
      <c r="A3" t="s">
        <v>7</v>
      </c>
      <c r="B3">
        <v>998.1</v>
      </c>
      <c r="C3" t="s">
        <v>0</v>
      </c>
    </row>
    <row r="4" spans="1:4" x14ac:dyDescent="0.2">
      <c r="A4" t="s">
        <v>5</v>
      </c>
      <c r="B4">
        <v>3000.8</v>
      </c>
      <c r="C4" t="s">
        <v>0</v>
      </c>
    </row>
    <row r="5" spans="1:4" x14ac:dyDescent="0.2">
      <c r="A5" t="s">
        <v>6</v>
      </c>
      <c r="B5">
        <v>9911.1</v>
      </c>
      <c r="C5" t="s">
        <v>0</v>
      </c>
    </row>
    <row r="6" spans="1:4" x14ac:dyDescent="0.2">
      <c r="A6" t="s">
        <v>8</v>
      </c>
      <c r="B6">
        <v>33423</v>
      </c>
      <c r="C6" t="s">
        <v>0</v>
      </c>
    </row>
    <row r="7" spans="1:4" x14ac:dyDescent="0.2">
      <c r="A7" t="s">
        <v>87</v>
      </c>
    </row>
    <row r="8" spans="1:4" x14ac:dyDescent="0.2">
      <c r="A8" t="s">
        <v>1</v>
      </c>
      <c r="B8">
        <v>8.1630000000000003</v>
      </c>
      <c r="C8" t="s">
        <v>2</v>
      </c>
    </row>
    <row r="9" spans="1:4" x14ac:dyDescent="0.2">
      <c r="A9" t="s">
        <v>3</v>
      </c>
      <c r="B9">
        <v>8.1259999999999994</v>
      </c>
      <c r="C9" t="s">
        <v>2</v>
      </c>
    </row>
    <row r="10" spans="1:4" x14ac:dyDescent="0.2">
      <c r="A10" t="s">
        <v>4</v>
      </c>
      <c r="B10">
        <v>87.25</v>
      </c>
      <c r="C10" t="s">
        <v>2</v>
      </c>
    </row>
    <row r="12" spans="1:4" x14ac:dyDescent="0.2">
      <c r="A12" t="s">
        <v>20</v>
      </c>
    </row>
    <row r="13" spans="1:4" x14ac:dyDescent="0.2">
      <c r="A13" t="s">
        <v>22</v>
      </c>
      <c r="B13" s="4">
        <v>10</v>
      </c>
      <c r="C13" t="s">
        <v>9</v>
      </c>
    </row>
    <row r="14" spans="1:4" x14ac:dyDescent="0.2">
      <c r="A14" t="s">
        <v>10</v>
      </c>
      <c r="B14" s="3">
        <f>B13*(B5/(B6+B5))</f>
        <v>2.2871364583549676</v>
      </c>
      <c r="C14" t="s">
        <v>9</v>
      </c>
      <c r="D14" t="s">
        <v>13</v>
      </c>
    </row>
    <row r="15" spans="1:4" x14ac:dyDescent="0.2">
      <c r="A15" t="s">
        <v>12</v>
      </c>
      <c r="B15" s="3">
        <f>B14-0.7</f>
        <v>1.5871364583549676</v>
      </c>
      <c r="C15" t="s">
        <v>9</v>
      </c>
      <c r="D15" t="s">
        <v>11</v>
      </c>
    </row>
    <row r="16" spans="1:4" x14ac:dyDescent="0.2">
      <c r="A16" t="s">
        <v>14</v>
      </c>
      <c r="B16" s="1">
        <f>B15/B3</f>
        <v>1.5901577580953487E-3</v>
      </c>
      <c r="C16" t="s">
        <v>15</v>
      </c>
      <c r="D16" t="s">
        <v>16</v>
      </c>
    </row>
    <row r="17" spans="1:4" x14ac:dyDescent="0.2">
      <c r="A17" t="s">
        <v>17</v>
      </c>
      <c r="B17" s="3">
        <f>B13-(B16*B4)</f>
        <v>5.2282545995074772</v>
      </c>
      <c r="C17" t="s">
        <v>9</v>
      </c>
      <c r="D17" t="s">
        <v>89</v>
      </c>
    </row>
    <row r="18" spans="1:4" x14ac:dyDescent="0.2">
      <c r="A18" t="s">
        <v>29</v>
      </c>
      <c r="B18" s="3">
        <f>25/(B16*1000)</f>
        <v>15.72171054898627</v>
      </c>
      <c r="C18" t="s">
        <v>35</v>
      </c>
      <c r="D18" t="s">
        <v>31</v>
      </c>
    </row>
    <row r="20" spans="1:4" x14ac:dyDescent="0.2">
      <c r="A20" t="s">
        <v>21</v>
      </c>
    </row>
    <row r="21" spans="1:4" x14ac:dyDescent="0.2">
      <c r="A21" t="s">
        <v>26</v>
      </c>
      <c r="B21">
        <v>9.98</v>
      </c>
      <c r="C21" t="s">
        <v>9</v>
      </c>
    </row>
    <row r="22" spans="1:4" x14ac:dyDescent="0.2">
      <c r="A22" t="s">
        <v>23</v>
      </c>
      <c r="B22">
        <v>2.2149999999999999</v>
      </c>
      <c r="C22" t="s">
        <v>9</v>
      </c>
    </row>
    <row r="23" spans="1:4" x14ac:dyDescent="0.2">
      <c r="A23" t="s">
        <v>24</v>
      </c>
      <c r="B23">
        <v>1.5409999999999999</v>
      </c>
      <c r="C23" t="s">
        <v>9</v>
      </c>
    </row>
    <row r="24" spans="1:4" x14ac:dyDescent="0.2">
      <c r="A24" t="s">
        <v>25</v>
      </c>
      <c r="B24">
        <v>5.38</v>
      </c>
      <c r="C24" t="s">
        <v>9</v>
      </c>
    </row>
    <row r="25" spans="1:4" x14ac:dyDescent="0.2">
      <c r="A25" t="s">
        <v>14</v>
      </c>
      <c r="B25" s="1">
        <f>B23/B3</f>
        <v>1.5439334735998396E-3</v>
      </c>
      <c r="C25" t="s">
        <v>15</v>
      </c>
      <c r="D25" t="s">
        <v>27</v>
      </c>
    </row>
    <row r="26" spans="1:4" x14ac:dyDescent="0.2">
      <c r="A26" t="s">
        <v>29</v>
      </c>
      <c r="B26" s="3">
        <f>25/(B25*1000)</f>
        <v>16.192407527579494</v>
      </c>
      <c r="C26" t="s">
        <v>35</v>
      </c>
      <c r="D26" t="s">
        <v>30</v>
      </c>
    </row>
    <row r="27" spans="1:4" x14ac:dyDescent="0.2">
      <c r="A27" t="s">
        <v>32</v>
      </c>
      <c r="B27" s="3">
        <f>100*((B26-B18)/B18)</f>
        <v>2.9939298088882245</v>
      </c>
      <c r="C27" t="s">
        <v>34</v>
      </c>
      <c r="D27" t="s">
        <v>33</v>
      </c>
    </row>
    <row r="29" spans="1:4" x14ac:dyDescent="0.2">
      <c r="A29" t="s">
        <v>62</v>
      </c>
    </row>
    <row r="30" spans="1:4" x14ac:dyDescent="0.2">
      <c r="A30" t="s">
        <v>36</v>
      </c>
    </row>
    <row r="31" spans="1:4" x14ac:dyDescent="0.2">
      <c r="A31" t="s">
        <v>37</v>
      </c>
      <c r="B31" s="3">
        <f>-B4/B26</f>
        <v>-185.32142270313597</v>
      </c>
      <c r="D31" t="s">
        <v>38</v>
      </c>
    </row>
    <row r="33" spans="1:4" x14ac:dyDescent="0.2">
      <c r="A33" t="s">
        <v>39</v>
      </c>
    </row>
    <row r="34" spans="1:4" x14ac:dyDescent="0.2">
      <c r="A34" t="s">
        <v>54</v>
      </c>
      <c r="B34">
        <v>14</v>
      </c>
      <c r="C34" t="s">
        <v>41</v>
      </c>
      <c r="D34" t="s">
        <v>42</v>
      </c>
    </row>
    <row r="35" spans="1:4" x14ac:dyDescent="0.2">
      <c r="A35" t="s">
        <v>43</v>
      </c>
      <c r="B35">
        <v>1</v>
      </c>
      <c r="C35" t="s">
        <v>44</v>
      </c>
    </row>
    <row r="36" spans="1:4" x14ac:dyDescent="0.2">
      <c r="A36" t="s">
        <v>40</v>
      </c>
      <c r="B36">
        <v>2.14</v>
      </c>
      <c r="C36" t="s">
        <v>45</v>
      </c>
      <c r="D36" t="s">
        <v>46</v>
      </c>
    </row>
    <row r="37" spans="1:4" x14ac:dyDescent="0.2">
      <c r="A37" t="s">
        <v>47</v>
      </c>
      <c r="B37">
        <v>13.7</v>
      </c>
      <c r="C37" t="s">
        <v>41</v>
      </c>
    </row>
    <row r="38" spans="1:4" x14ac:dyDescent="0.2">
      <c r="A38" t="s">
        <v>37</v>
      </c>
      <c r="B38">
        <f>- B36/(B37/1000)</f>
        <v>-156.20437956204381</v>
      </c>
      <c r="D38" t="s">
        <v>59</v>
      </c>
    </row>
    <row r="39" spans="1:4" x14ac:dyDescent="0.2">
      <c r="A39" t="s">
        <v>58</v>
      </c>
      <c r="B39" s="3">
        <f>100*((B38-B31)/B31)</f>
        <v>-15.711644512752516</v>
      </c>
      <c r="C39" t="s">
        <v>34</v>
      </c>
      <c r="D39" t="s">
        <v>61</v>
      </c>
    </row>
    <row r="41" spans="1:4" x14ac:dyDescent="0.2">
      <c r="A41" t="s">
        <v>63</v>
      </c>
    </row>
    <row r="42" spans="1:4" x14ac:dyDescent="0.2">
      <c r="A42" t="s">
        <v>48</v>
      </c>
    </row>
    <row r="43" spans="1:4" x14ac:dyDescent="0.2">
      <c r="A43" t="s">
        <v>49</v>
      </c>
      <c r="B43">
        <v>250</v>
      </c>
      <c r="D43" t="s">
        <v>50</v>
      </c>
    </row>
    <row r="44" spans="1:4" x14ac:dyDescent="0.2">
      <c r="A44" t="s">
        <v>56</v>
      </c>
      <c r="B44" s="3">
        <f>1/((1/B6)+(1/B5)+(1/(B43*B26)))</f>
        <v>2646.5819581989003</v>
      </c>
      <c r="C44" t="s">
        <v>0</v>
      </c>
      <c r="D44" t="s">
        <v>51</v>
      </c>
    </row>
    <row r="46" spans="1:4" x14ac:dyDescent="0.2">
      <c r="A46" t="s">
        <v>52</v>
      </c>
    </row>
    <row r="47" spans="1:4" x14ac:dyDescent="0.2">
      <c r="A47" t="s">
        <v>53</v>
      </c>
      <c r="B47">
        <v>986.3</v>
      </c>
      <c r="C47" t="s">
        <v>0</v>
      </c>
    </row>
    <row r="48" spans="1:4" x14ac:dyDescent="0.2">
      <c r="A48" t="s">
        <v>54</v>
      </c>
      <c r="B48">
        <v>20</v>
      </c>
      <c r="C48" t="s">
        <v>41</v>
      </c>
      <c r="D48" t="s">
        <v>68</v>
      </c>
    </row>
    <row r="49" spans="1:4" x14ac:dyDescent="0.2">
      <c r="A49" t="s">
        <v>47</v>
      </c>
      <c r="B49">
        <v>19.7</v>
      </c>
      <c r="C49" t="s">
        <v>41</v>
      </c>
    </row>
    <row r="50" spans="1:4" x14ac:dyDescent="0.2">
      <c r="A50" t="s">
        <v>55</v>
      </c>
      <c r="B50">
        <v>14</v>
      </c>
      <c r="C50" t="s">
        <v>41</v>
      </c>
    </row>
    <row r="51" spans="1:4" x14ac:dyDescent="0.2">
      <c r="A51" t="s">
        <v>56</v>
      </c>
      <c r="B51">
        <f>(B50/(B49-B50))*B47</f>
        <v>2422.4912280701756</v>
      </c>
      <c r="C51" t="s">
        <v>0</v>
      </c>
      <c r="D51" t="s">
        <v>57</v>
      </c>
    </row>
    <row r="52" spans="1:4" x14ac:dyDescent="0.2">
      <c r="A52" t="s">
        <v>60</v>
      </c>
      <c r="B52" s="3">
        <f>100*((B51-B44)/B44)</f>
        <v>-8.4671751590578754</v>
      </c>
      <c r="C52" t="s">
        <v>34</v>
      </c>
      <c r="D52" t="s">
        <v>61</v>
      </c>
    </row>
    <row r="54" spans="1:4" x14ac:dyDescent="0.2">
      <c r="A54" t="s">
        <v>64</v>
      </c>
    </row>
    <row r="55" spans="1:4" x14ac:dyDescent="0.2">
      <c r="A55" t="s">
        <v>65</v>
      </c>
    </row>
    <row r="56" spans="1:4" x14ac:dyDescent="0.2">
      <c r="A56" t="s">
        <v>71</v>
      </c>
      <c r="B56">
        <f>B4</f>
        <v>3000.8</v>
      </c>
      <c r="C56" t="s">
        <v>0</v>
      </c>
      <c r="D56" t="s">
        <v>66</v>
      </c>
    </row>
    <row r="58" spans="1:4" x14ac:dyDescent="0.2">
      <c r="A58" t="s">
        <v>67</v>
      </c>
    </row>
    <row r="59" spans="1:4" x14ac:dyDescent="0.2">
      <c r="A59" t="s">
        <v>54</v>
      </c>
      <c r="B59">
        <v>14</v>
      </c>
      <c r="C59" t="s">
        <v>41</v>
      </c>
      <c r="D59" t="s">
        <v>42</v>
      </c>
    </row>
    <row r="60" spans="1:4" x14ac:dyDescent="0.2">
      <c r="A60" t="s">
        <v>47</v>
      </c>
      <c r="B60">
        <v>13.7</v>
      </c>
      <c r="C60" t="s">
        <v>41</v>
      </c>
    </row>
    <row r="61" spans="1:4" x14ac:dyDescent="0.2">
      <c r="A61" t="s">
        <v>69</v>
      </c>
      <c r="B61">
        <v>2.14</v>
      </c>
      <c r="C61" t="s">
        <v>9</v>
      </c>
    </row>
    <row r="62" spans="1:4" x14ac:dyDescent="0.2">
      <c r="A62" t="s">
        <v>70</v>
      </c>
      <c r="B62">
        <v>3001</v>
      </c>
      <c r="C62" t="s">
        <v>0</v>
      </c>
    </row>
    <row r="63" spans="1:4" x14ac:dyDescent="0.2">
      <c r="A63" t="s">
        <v>73</v>
      </c>
      <c r="B63">
        <v>1.08</v>
      </c>
      <c r="C63" t="s">
        <v>9</v>
      </c>
    </row>
    <row r="64" spans="1:4" x14ac:dyDescent="0.2">
      <c r="A64" t="s">
        <v>71</v>
      </c>
      <c r="B64" s="3">
        <f>((B61-B63)/B63)*B62</f>
        <v>2945.4259259259261</v>
      </c>
      <c r="C64" t="s">
        <v>0</v>
      </c>
      <c r="D64" t="s">
        <v>72</v>
      </c>
    </row>
    <row r="65" spans="1:4" x14ac:dyDescent="0.2">
      <c r="A65" t="s">
        <v>74</v>
      </c>
      <c r="B65" s="3">
        <f>100*((B64-B56)/B56)</f>
        <v>-1.8453103863661051</v>
      </c>
      <c r="C65" t="s">
        <v>34</v>
      </c>
      <c r="D65" t="s">
        <v>61</v>
      </c>
    </row>
    <row r="67" spans="1:4" x14ac:dyDescent="0.2">
      <c r="A67" t="s">
        <v>75</v>
      </c>
    </row>
    <row r="68" spans="1:4" x14ac:dyDescent="0.2">
      <c r="A68" t="s">
        <v>85</v>
      </c>
    </row>
    <row r="69" spans="1:4" x14ac:dyDescent="0.2">
      <c r="A69" t="s">
        <v>78</v>
      </c>
      <c r="B69">
        <v>986.6</v>
      </c>
      <c r="C69" t="s">
        <v>0</v>
      </c>
    </row>
    <row r="70" spans="1:4" x14ac:dyDescent="0.2">
      <c r="A70" t="s">
        <v>79</v>
      </c>
      <c r="B70">
        <v>176.2</v>
      </c>
      <c r="C70" t="s">
        <v>0</v>
      </c>
    </row>
    <row r="71" spans="1:4" x14ac:dyDescent="0.2">
      <c r="A71" t="s">
        <v>77</v>
      </c>
      <c r="B71">
        <v>134.02000000000001</v>
      </c>
      <c r="C71" t="s">
        <v>0</v>
      </c>
    </row>
    <row r="72" spans="1:4" x14ac:dyDescent="0.2">
      <c r="A72" t="s">
        <v>76</v>
      </c>
      <c r="B72">
        <v>20.07</v>
      </c>
      <c r="C72" t="s">
        <v>0</v>
      </c>
    </row>
    <row r="73" spans="1:4" x14ac:dyDescent="0.2">
      <c r="A73" t="s">
        <v>80</v>
      </c>
    </row>
    <row r="74" spans="1:4" x14ac:dyDescent="0.2">
      <c r="A74" t="s">
        <v>82</v>
      </c>
      <c r="B74">
        <v>8.15</v>
      </c>
      <c r="C74" t="s">
        <v>81</v>
      </c>
    </row>
    <row r="75" spans="1:4" x14ac:dyDescent="0.2">
      <c r="A75" t="s">
        <v>83</v>
      </c>
      <c r="B75">
        <v>8.11</v>
      </c>
      <c r="C75" t="s">
        <v>81</v>
      </c>
    </row>
    <row r="76" spans="1:4" x14ac:dyDescent="0.2">
      <c r="A76" t="s">
        <v>84</v>
      </c>
      <c r="B76">
        <v>87.3</v>
      </c>
      <c r="C76" t="s">
        <v>81</v>
      </c>
    </row>
    <row r="77" spans="1:4" x14ac:dyDescent="0.2">
      <c r="A77" t="s">
        <v>86</v>
      </c>
    </row>
    <row r="78" spans="1:4" x14ac:dyDescent="0.2">
      <c r="A78" t="s">
        <v>22</v>
      </c>
      <c r="B78">
        <v>10</v>
      </c>
      <c r="C78" t="s">
        <v>9</v>
      </c>
    </row>
    <row r="79" spans="1:4" x14ac:dyDescent="0.2">
      <c r="A79" t="s">
        <v>10</v>
      </c>
      <c r="B79" s="3">
        <f>B78*(B70/(B70+B69))</f>
        <v>1.5153078775369797</v>
      </c>
      <c r="C79" t="s">
        <v>9</v>
      </c>
      <c r="D79" t="s">
        <v>13</v>
      </c>
    </row>
    <row r="80" spans="1:4" x14ac:dyDescent="0.2">
      <c r="A80" t="s">
        <v>12</v>
      </c>
      <c r="B80" s="3">
        <f>B79-0.7</f>
        <v>0.81530787753697975</v>
      </c>
      <c r="C80" t="s">
        <v>9</v>
      </c>
      <c r="D80" t="s">
        <v>11</v>
      </c>
    </row>
    <row r="81" spans="1:4" x14ac:dyDescent="0.2">
      <c r="A81" t="s">
        <v>112</v>
      </c>
      <c r="B81" s="1">
        <f>B80/B72</f>
        <v>4.0623212632634763E-2</v>
      </c>
      <c r="C81" t="s">
        <v>15</v>
      </c>
      <c r="D81" t="s">
        <v>16</v>
      </c>
    </row>
    <row r="82" spans="1:4" x14ac:dyDescent="0.2">
      <c r="A82" t="s">
        <v>17</v>
      </c>
      <c r="B82" s="3">
        <f>B78-(B81*B71)</f>
        <v>4.5556770429742883</v>
      </c>
      <c r="C82" t="s">
        <v>9</v>
      </c>
      <c r="D82" t="s">
        <v>89</v>
      </c>
    </row>
    <row r="84" spans="1:4" x14ac:dyDescent="0.2">
      <c r="A84" t="s">
        <v>88</v>
      </c>
    </row>
    <row r="85" spans="1:4" x14ac:dyDescent="0.2">
      <c r="A85" t="s">
        <v>26</v>
      </c>
      <c r="B85">
        <v>9.9700000000000006</v>
      </c>
      <c r="C85" t="s">
        <v>9</v>
      </c>
    </row>
    <row r="86" spans="1:4" x14ac:dyDescent="0.2">
      <c r="A86" t="s">
        <v>23</v>
      </c>
      <c r="B86">
        <v>1.4259999999999999</v>
      </c>
      <c r="C86" t="s">
        <v>9</v>
      </c>
    </row>
    <row r="87" spans="1:4" x14ac:dyDescent="0.2">
      <c r="A87" t="s">
        <v>24</v>
      </c>
      <c r="B87">
        <v>0.81100000000000005</v>
      </c>
      <c r="C87" t="s">
        <v>9</v>
      </c>
    </row>
    <row r="88" spans="1:4" x14ac:dyDescent="0.2">
      <c r="A88" t="s">
        <v>25</v>
      </c>
      <c r="B88" s="4">
        <v>4.5999999999999996</v>
      </c>
      <c r="C88" t="s">
        <v>9</v>
      </c>
    </row>
    <row r="89" spans="1:4" x14ac:dyDescent="0.2">
      <c r="A89" t="s">
        <v>28</v>
      </c>
      <c r="B89" s="1">
        <f>B87/B72</f>
        <v>4.0408570004982561E-2</v>
      </c>
      <c r="C89" t="s">
        <v>15</v>
      </c>
      <c r="D89" t="s">
        <v>27</v>
      </c>
    </row>
    <row r="91" spans="1:4" x14ac:dyDescent="0.2">
      <c r="A91" t="s">
        <v>90</v>
      </c>
    </row>
    <row r="92" spans="1:4" x14ac:dyDescent="0.2">
      <c r="A92" t="s">
        <v>91</v>
      </c>
    </row>
    <row r="93" spans="1:4" x14ac:dyDescent="0.2">
      <c r="A93" t="s">
        <v>102</v>
      </c>
      <c r="B93" s="2">
        <f>B78*B81</f>
        <v>0.40623212632634764</v>
      </c>
      <c r="C93" t="s">
        <v>92</v>
      </c>
      <c r="D93" t="s">
        <v>93</v>
      </c>
    </row>
    <row r="94" spans="1:4" x14ac:dyDescent="0.2">
      <c r="A94" t="s">
        <v>96</v>
      </c>
    </row>
    <row r="95" spans="1:4" x14ac:dyDescent="0.2">
      <c r="A95" t="s">
        <v>97</v>
      </c>
    </row>
    <row r="96" spans="1:4" x14ac:dyDescent="0.2">
      <c r="A96" t="s">
        <v>98</v>
      </c>
    </row>
    <row r="97" spans="1:4" x14ac:dyDescent="0.2">
      <c r="A97" t="s">
        <v>99</v>
      </c>
    </row>
    <row r="98" spans="1:4" x14ac:dyDescent="0.2">
      <c r="A98" t="s">
        <v>106</v>
      </c>
      <c r="B98">
        <f>2*B88</f>
        <v>9.1999999999999993</v>
      </c>
      <c r="C98" t="s">
        <v>105</v>
      </c>
    </row>
    <row r="99" spans="1:4" x14ac:dyDescent="0.2">
      <c r="A99" t="s">
        <v>100</v>
      </c>
    </row>
    <row r="100" spans="1:4" x14ac:dyDescent="0.2">
      <c r="A100" t="s">
        <v>101</v>
      </c>
      <c r="B100" s="1">
        <f>(9^2)/(8*B71)</f>
        <v>7.5548425608118183E-2</v>
      </c>
      <c r="C100" t="s">
        <v>92</v>
      </c>
      <c r="D100" t="s">
        <v>107</v>
      </c>
    </row>
    <row r="101" spans="1:4" x14ac:dyDescent="0.2">
      <c r="A101" t="s">
        <v>108</v>
      </c>
      <c r="B101">
        <f>(B100/B93)*100</f>
        <v>18.597353757153652</v>
      </c>
      <c r="C101" t="s">
        <v>34</v>
      </c>
    </row>
    <row r="103" spans="1:4" x14ac:dyDescent="0.2">
      <c r="A103" t="s">
        <v>109</v>
      </c>
    </row>
    <row r="104" spans="1:4" x14ac:dyDescent="0.2">
      <c r="A104" t="s">
        <v>110</v>
      </c>
      <c r="B104">
        <v>40</v>
      </c>
      <c r="C104" t="s">
        <v>41</v>
      </c>
    </row>
    <row r="105" spans="1:4" x14ac:dyDescent="0.2">
      <c r="A105" t="s">
        <v>55</v>
      </c>
      <c r="B105">
        <v>23</v>
      </c>
      <c r="C105" t="s">
        <v>41</v>
      </c>
    </row>
    <row r="106" spans="1:4" x14ac:dyDescent="0.2">
      <c r="A106" t="s">
        <v>111</v>
      </c>
      <c r="B106">
        <v>2.38</v>
      </c>
      <c r="C106" t="s">
        <v>45</v>
      </c>
    </row>
    <row r="107" spans="1:4" x14ac:dyDescent="0.2">
      <c r="A107" t="s">
        <v>104</v>
      </c>
      <c r="B107" s="4">
        <f>B85-B88</f>
        <v>5.370000000000001</v>
      </c>
      <c r="D107" t="s">
        <v>95</v>
      </c>
    </row>
    <row r="108" spans="1:4" x14ac:dyDescent="0.2">
      <c r="A108" t="s">
        <v>103</v>
      </c>
      <c r="B108" s="1">
        <f>(B85-B88)/B71</f>
        <v>4.0068646470676025E-2</v>
      </c>
      <c r="C108" t="s">
        <v>15</v>
      </c>
      <c r="D108" t="s">
        <v>94</v>
      </c>
    </row>
    <row r="109" spans="1:4" x14ac:dyDescent="0.2">
      <c r="A109" t="s">
        <v>102</v>
      </c>
      <c r="B109" s="1">
        <f>B85*B108</f>
        <v>0.39948440531264001</v>
      </c>
      <c r="C109" t="s">
        <v>92</v>
      </c>
      <c r="D109" t="s">
        <v>93</v>
      </c>
    </row>
    <row r="110" spans="1:4" x14ac:dyDescent="0.2">
      <c r="A110" t="s">
        <v>101</v>
      </c>
      <c r="B110" s="1">
        <f>(B106^2)/B71</f>
        <v>4.2265333532308602E-2</v>
      </c>
      <c r="C110" t="s">
        <v>92</v>
      </c>
    </row>
    <row r="111" spans="1:4" x14ac:dyDescent="0.2">
      <c r="A111" t="s">
        <v>108</v>
      </c>
      <c r="B111" s="3">
        <f>(B110/B109)*100</f>
        <v>10.579970824951571</v>
      </c>
      <c r="C11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Sølve Kjelseth</dc:creator>
  <cp:lastModifiedBy>Sølve Kjelseth</cp:lastModifiedBy>
  <dcterms:created xsi:type="dcterms:W3CDTF">2025-09-18T08:10:45Z</dcterms:created>
  <dcterms:modified xsi:type="dcterms:W3CDTF">2025-09-18T12:28:24Z</dcterms:modified>
</cp:coreProperties>
</file>