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_tec/Git/EEK_lab/Lab02/Data/"/>
    </mc:Choice>
  </mc:AlternateContent>
  <xr:revisionPtr revIDLastSave="0" documentId="13_ncr:1_{D011D571-78A3-534A-9D0B-C385EDF07BC9}" xr6:coauthVersionLast="47" xr6:coauthVersionMax="47" xr10:uidLastSave="{00000000-0000-0000-0000-000000000000}"/>
  <bookViews>
    <workbookView xWindow="22500" yWindow="1040" windowWidth="18460" windowHeight="23840" xr2:uid="{60706CDA-CA30-9548-9535-D89923B8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B99" i="1"/>
  <c r="B98" i="1"/>
  <c r="B83" i="1"/>
  <c r="B86" i="1" s="1"/>
  <c r="B77" i="1"/>
  <c r="B80" i="1" s="1"/>
  <c r="B48" i="1"/>
  <c r="B47" i="1"/>
  <c r="B46" i="1"/>
  <c r="B49" i="1" s="1"/>
  <c r="B45" i="1"/>
  <c r="B31" i="1"/>
  <c r="B14" i="1"/>
  <c r="B18" i="1" s="1"/>
  <c r="B13" i="1"/>
  <c r="B25" i="1" s="1"/>
  <c r="B63" i="1" l="1"/>
  <c r="B50" i="1"/>
  <c r="B78" i="1"/>
  <c r="B82" i="1"/>
  <c r="B100" i="1"/>
  <c r="B101" i="1" s="1"/>
  <c r="B29" i="1"/>
  <c r="B37" i="1" s="1"/>
  <c r="B17" i="1"/>
  <c r="B27" i="1" s="1"/>
  <c r="B51" i="1" l="1"/>
  <c r="B64" i="1"/>
  <c r="B19" i="1"/>
  <c r="B84" i="1" s="1"/>
  <c r="B26" i="1" l="1"/>
  <c r="B65" i="1"/>
  <c r="B52" i="1"/>
  <c r="B30" i="1"/>
  <c r="B28" i="1"/>
  <c r="B66" i="1" l="1"/>
  <c r="B53" i="1"/>
  <c r="B38" i="1"/>
  <c r="B32" i="1"/>
  <c r="B40" i="1" s="1"/>
  <c r="B67" i="1" l="1"/>
  <c r="B54" i="1"/>
  <c r="B55" i="1" l="1"/>
  <c r="B69" i="1" s="1"/>
  <c r="B68" i="1"/>
</calcChain>
</file>

<file path=xl/sharedStrings.xml><?xml version="1.0" encoding="utf-8"?>
<sst xmlns="http://schemas.openxmlformats.org/spreadsheetml/2006/main" count="192" uniqueCount="92">
  <si>
    <t>Components:</t>
  </si>
  <si>
    <t>Values</t>
  </si>
  <si>
    <t>Unit</t>
  </si>
  <si>
    <t>ohm</t>
  </si>
  <si>
    <t>1M resistor</t>
  </si>
  <si>
    <t>2,7k resistor</t>
  </si>
  <si>
    <t>Part 1:</t>
  </si>
  <si>
    <r>
      <t>R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</si>
  <si>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</si>
  <si>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(Measured)</t>
    </r>
  </si>
  <si>
    <t>V</t>
  </si>
  <si>
    <r>
      <t>V</t>
    </r>
    <r>
      <rPr>
        <vertAlign val="subscript"/>
        <sz val="12"/>
        <color theme="1"/>
        <rFont val="Aptos Narrow (Body)"/>
      </rPr>
      <t>BE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</si>
  <si>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</si>
  <si>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(Claculated)</t>
    </r>
  </si>
  <si>
    <t>A</t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</si>
  <si>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</si>
  <si>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t>Beta (Calculated)</t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</si>
  <si>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(Measured)</t>
    </r>
  </si>
  <si>
    <t>Part 2:</t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</si>
  <si>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(Calculated)</t>
    </r>
  </si>
  <si>
    <r>
      <t>Difference I</t>
    </r>
    <r>
      <rPr>
        <vertAlign val="subscript"/>
        <sz val="12"/>
        <color theme="1"/>
        <rFont val="Aptos Narrow (Body)"/>
      </rPr>
      <t>B</t>
    </r>
  </si>
  <si>
    <r>
      <t>Difference I</t>
    </r>
    <r>
      <rPr>
        <vertAlign val="subscript"/>
        <sz val="12"/>
        <color theme="1"/>
        <rFont val="Aptos Narrow (Body)"/>
      </rPr>
      <t>C</t>
    </r>
  </si>
  <si>
    <t>%</t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</si>
  <si>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</t>
    </r>
    <r>
      <rPr>
        <sz val="12"/>
        <color theme="1"/>
        <rFont val="Aptos Narrow"/>
        <family val="2"/>
        <scheme val="minor"/>
      </rPr>
      <t>)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</si>
  <si>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</si>
  <si>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 xml:space="preserve">E </t>
    </r>
    <r>
      <rPr>
        <sz val="12"/>
        <color theme="1"/>
        <rFont val="Aptos Narrow (Body)"/>
      </rPr>
      <t>(Calculated)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</si>
  <si>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</si>
  <si>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</si>
  <si>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</si>
  <si>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</si>
  <si>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Difference V</t>
    </r>
    <r>
      <rPr>
        <vertAlign val="subscript"/>
        <sz val="12"/>
        <color theme="1"/>
        <rFont val="Aptos Narrow (Body)"/>
      </rPr>
      <t>B</t>
    </r>
  </si>
  <si>
    <r>
      <t>Difference V</t>
    </r>
    <r>
      <rPr>
        <vertAlign val="subscript"/>
        <sz val="12"/>
        <color theme="1"/>
        <rFont val="Aptos Narrow (Body)"/>
      </rPr>
      <t>C</t>
    </r>
  </si>
  <si>
    <r>
      <t>Difference V</t>
    </r>
    <r>
      <rPr>
        <vertAlign val="subscript"/>
        <sz val="12"/>
        <color theme="1"/>
        <rFont val="Aptos Narrow (Body)"/>
      </rPr>
      <t>E</t>
    </r>
  </si>
  <si>
    <r>
      <t>Difference V</t>
    </r>
    <r>
      <rPr>
        <vertAlign val="subscript"/>
        <sz val="12"/>
        <color theme="1"/>
        <rFont val="Aptos Narrow (Body)"/>
      </rPr>
      <t>CE</t>
    </r>
  </si>
  <si>
    <t>6,8K resistor</t>
  </si>
  <si>
    <t>680 resistor</t>
  </si>
  <si>
    <t>1,8k resistor</t>
  </si>
  <si>
    <t>33k resistor</t>
  </si>
  <si>
    <t>Part 3:</t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</si>
  <si>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</si>
  <si>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</si>
  <si>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(Mearused)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</si>
  <si>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</si>
  <si>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(Calculated)</t>
    </r>
  </si>
  <si>
    <r>
      <t>Approximate value as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&lt;&lt; I</t>
    </r>
    <r>
      <rPr>
        <vertAlign val="subscript"/>
        <sz val="12"/>
        <color theme="1"/>
        <rFont val="Aptos Narrow (Body)"/>
      </rPr>
      <t>R2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</si>
  <si>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</si>
  <si>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Approximate value 0,7 less then V</t>
    </r>
    <r>
      <rPr>
        <vertAlign val="subscript"/>
        <sz val="12"/>
        <color theme="1"/>
        <rFont val="Aptos Narrow (Body)"/>
      </rPr>
      <t>B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</si>
  <si>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</si>
  <si>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* Beta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</si>
  <si>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(Beta + 1)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</si>
  <si>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E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</si>
  <si>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(I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* 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>)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</si>
  <si>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</si>
  <si>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</si>
  <si>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</si>
  <si>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E</t>
    </r>
  </si>
  <si>
    <r>
      <t>Difference I</t>
    </r>
    <r>
      <rPr>
        <vertAlign val="subscript"/>
        <sz val="12"/>
        <color theme="1"/>
        <rFont val="Aptos Narrow (Body)"/>
      </rPr>
      <t>E</t>
    </r>
  </si>
  <si>
    <t>Part 4:</t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</si>
  <si>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</si>
  <si>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(Spec)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</si>
  <si>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"/>
        <family val="2"/>
        <scheme val="minor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</si>
  <si>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</si>
  <si>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</si>
  <si>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0,1 * V</t>
    </r>
    <r>
      <rPr>
        <vertAlign val="subscript"/>
        <sz val="12"/>
        <color theme="1"/>
        <rFont val="Aptos Narrow (Body)"/>
      </rPr>
      <t>CC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</si>
  <si>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(V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>) / I</t>
    </r>
    <r>
      <rPr>
        <vertAlign val="subscript"/>
        <sz val="12"/>
        <color theme="1"/>
        <rFont val="Aptos Narrow (Body)"/>
      </rPr>
      <t>C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</si>
  <si>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</si>
  <si>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</si>
  <si>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</si>
  <si>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approx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ved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&gt;&gt; I</t>
    </r>
    <r>
      <rPr>
        <vertAlign val="subscript"/>
        <sz val="12"/>
        <color theme="1"/>
        <rFont val="Aptos Narrow (Body)"/>
      </rPr>
      <t>B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</si>
  <si>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(Ratio</t>
    </r>
    <r>
      <rPr>
        <sz val="12"/>
        <color theme="1"/>
        <rFont val="Aptos Narrow"/>
        <family val="2"/>
        <scheme val="minor"/>
      </rPr>
      <t>)</t>
    </r>
  </si>
  <si>
    <r>
      <t>R</t>
    </r>
    <r>
      <rPr>
        <vertAlign val="subscript"/>
        <sz val="12"/>
        <color theme="1"/>
        <rFont val="Aptos Narrow (Body)"/>
      </rPr>
      <t>2</t>
    </r>
  </si>
  <si>
    <r>
      <t>I choose 270 over 330 as in reality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&lt;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because of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,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would be smaller if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was slightly bigger and therfore the calculated should be &lt;300, not exact 300.</t>
    </r>
  </si>
  <si>
    <r>
      <t>found using equation above with values for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and V</t>
    </r>
    <r>
      <rPr>
        <vertAlign val="subscript"/>
        <sz val="12"/>
        <color theme="1"/>
        <rFont val="Aptos Narrow (Body)"/>
      </rPr>
      <t>CC</t>
    </r>
  </si>
  <si>
    <r>
      <t>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&gt; 10 *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gir 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(V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*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>) / (R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+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>) = V</t>
    </r>
    <r>
      <rPr>
        <vertAlign val="subscript"/>
        <sz val="12"/>
        <color theme="1"/>
        <rFont val="Aptos Narrow (Body)"/>
      </rPr>
      <t>BE</t>
    </r>
    <r>
      <rPr>
        <sz val="12"/>
        <color theme="1"/>
        <rFont val="Aptos Narrow (Body)"/>
      </rPr>
      <t xml:space="preserve"> +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"/>
        <family val="2"/>
        <scheme val="minor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+ 0,7</t>
    </r>
  </si>
  <si>
    <r>
      <t>R</t>
    </r>
    <r>
      <rPr>
        <vertAlign val="subscript"/>
        <sz val="12"/>
        <color theme="1"/>
        <rFont val="Aptos Narrow (Body)"/>
      </rPr>
      <t xml:space="preserve">2 </t>
    </r>
    <r>
      <rPr>
        <sz val="12"/>
        <color theme="1"/>
        <rFont val="Aptos Narrow (Body)"/>
      </rPr>
      <t>(Maximum)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</si>
  <si>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= (Beta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) / 10 </t>
    </r>
    <r>
      <rPr>
        <sz val="12"/>
        <color theme="1"/>
        <rFont val="Aptos Narrow"/>
        <family val="2"/>
        <scheme val="minor"/>
      </rPr>
      <t>For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to satisfy 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&gt; 10 * R</t>
    </r>
    <r>
      <rPr>
        <vertAlign val="subscript"/>
        <sz val="12"/>
        <color theme="1"/>
        <rFont val="Aptos Narrow (Body)"/>
      </rPr>
      <t>2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</si>
  <si>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</si>
  <si>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should be below  the calculated max, and the closest is 4,7kohm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</si>
  <si>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(Calculated)</t>
    </r>
  </si>
  <si>
    <r>
      <t>Using calculated ratio and commercial value for R</t>
    </r>
    <r>
      <rPr>
        <vertAlign val="subscript"/>
        <sz val="12"/>
        <color theme="1"/>
        <rFont val="Aptos Narrow (Body)"/>
      </rPr>
      <t>2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</si>
  <si>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(Commercial)</t>
    </r>
  </si>
  <si>
    <t>Closest available commercial, very good match</t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</si>
  <si>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(Measuerd)</t>
    </r>
  </si>
  <si>
    <r>
      <t>V</t>
    </r>
    <r>
      <rPr>
        <vertAlign val="subscript"/>
        <sz val="12"/>
        <color theme="1"/>
        <rFont val="Aptos Narrow (Body)"/>
      </rPr>
      <t>R1</t>
    </r>
    <r>
      <rPr>
        <sz val="12"/>
        <color theme="1"/>
        <rFont val="Aptos Narrow"/>
        <family val="2"/>
        <scheme val="minor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</si>
  <si>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, using measured data</t>
    </r>
  </si>
  <si>
    <r>
      <t>V</t>
    </r>
    <r>
      <rPr>
        <vertAlign val="subscript"/>
        <sz val="12"/>
        <color theme="1"/>
        <rFont val="Aptos Narrow (Body)"/>
      </rPr>
      <t>R2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</si>
  <si>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</si>
  <si>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R1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, using measured data</t>
    </r>
  </si>
  <si>
    <r>
      <t>I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</si>
  <si>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R2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, using measured data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</si>
  <si>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"/>
        <family val="2"/>
        <scheme val="minor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</si>
  <si>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- I</t>
    </r>
    <r>
      <rPr>
        <vertAlign val="subscript"/>
        <sz val="12"/>
        <color theme="1"/>
        <rFont val="Aptos Narrow (Body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</si>
</sst>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0E+00"/>
    <numFmt numFmtId="168" formatCode="0.000"/>
    <numFmt numFmtId="172" formatCode="0.0000000"/>
    <numFmt numFmtId="174" formatCode="0.000000000"/>
  </numFmts>
  <fonts count="3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2" fontId="0" fillId="0" borderId="0" xfId="0" applyNumberFormat="1"/>
    <xf numFmtId="168" fontId="0" fillId="0" borderId="0" xfId="0" applyNumberFormat="1"/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16E8-DD64-B143-8714-532EFEB0CC13}">
  <dimension ref="A1:D101"/>
  <sheetViews>
    <sheetView tabSelected="1" topLeftCell="A84" zoomScale="200" workbookViewId="0">
      <selection activeCell="A105" sqref="A105"/>
    </sheetView>
  </sheetViews>
  <sheetFormatPr baseColWidth="10" defaultRowHeight="16" x14ac:dyDescent="0.2"/>
  <cols>
    <col min="1" max="1" width="21.33203125" customWidth="1"/>
    <col min="2" max="2" width="13.6640625" customWidth="1"/>
    <col min="4" max="4" width="1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</v>
      </c>
      <c r="B2">
        <v>675.4</v>
      </c>
      <c r="C2" t="s">
        <v>3</v>
      </c>
    </row>
    <row r="3" spans="1:3" x14ac:dyDescent="0.2">
      <c r="A3" t="s">
        <v>36</v>
      </c>
      <c r="B3">
        <v>1799</v>
      </c>
      <c r="C3" t="s">
        <v>3</v>
      </c>
    </row>
    <row r="4" spans="1:3" x14ac:dyDescent="0.2">
      <c r="A4" t="s">
        <v>5</v>
      </c>
      <c r="B4" s="1">
        <v>2762.6</v>
      </c>
      <c r="C4" t="s">
        <v>3</v>
      </c>
    </row>
    <row r="5" spans="1:3" x14ac:dyDescent="0.2">
      <c r="A5" t="s">
        <v>34</v>
      </c>
      <c r="B5">
        <v>6825</v>
      </c>
      <c r="C5" t="s">
        <v>3</v>
      </c>
    </row>
    <row r="6" spans="1:3" x14ac:dyDescent="0.2">
      <c r="A6" t="s">
        <v>37</v>
      </c>
      <c r="B6">
        <v>33868</v>
      </c>
      <c r="C6" t="s">
        <v>3</v>
      </c>
    </row>
    <row r="7" spans="1:3" x14ac:dyDescent="0.2">
      <c r="A7" t="s">
        <v>4</v>
      </c>
      <c r="B7" s="1">
        <v>997800</v>
      </c>
      <c r="C7" t="s">
        <v>3</v>
      </c>
    </row>
    <row r="8" spans="1:3" x14ac:dyDescent="0.2">
      <c r="B8" s="1"/>
    </row>
    <row r="9" spans="1:3" x14ac:dyDescent="0.2">
      <c r="B9" s="1"/>
    </row>
    <row r="11" spans="1:3" x14ac:dyDescent="0.2">
      <c r="A11" t="s">
        <v>6</v>
      </c>
    </row>
    <row r="12" spans="1:3" ht="18" x14ac:dyDescent="0.25">
      <c r="A12" t="s">
        <v>9</v>
      </c>
      <c r="B12" s="1">
        <v>20.010000000000002</v>
      </c>
      <c r="C12" t="s">
        <v>10</v>
      </c>
    </row>
    <row r="13" spans="1:3" ht="18" x14ac:dyDescent="0.25">
      <c r="A13" t="s">
        <v>7</v>
      </c>
      <c r="B13" s="1">
        <f>B7</f>
        <v>997800</v>
      </c>
      <c r="C13" t="s">
        <v>3</v>
      </c>
    </row>
    <row r="14" spans="1:3" ht="18" x14ac:dyDescent="0.25">
      <c r="A14" t="s">
        <v>8</v>
      </c>
      <c r="B14" s="1">
        <f>B4</f>
        <v>2762.6</v>
      </c>
      <c r="C14" t="s">
        <v>3</v>
      </c>
    </row>
    <row r="15" spans="1:3" ht="18" x14ac:dyDescent="0.25">
      <c r="A15" t="s">
        <v>11</v>
      </c>
      <c r="B15" s="1">
        <v>0.68400000000000005</v>
      </c>
      <c r="C15" t="s">
        <v>10</v>
      </c>
    </row>
    <row r="16" spans="1:3" ht="18" x14ac:dyDescent="0.25">
      <c r="A16" t="s">
        <v>12</v>
      </c>
      <c r="B16" s="1">
        <v>10.029999999999999</v>
      </c>
      <c r="C16" t="s">
        <v>10</v>
      </c>
    </row>
    <row r="17" spans="1:3" ht="18" x14ac:dyDescent="0.25">
      <c r="A17" t="s">
        <v>13</v>
      </c>
      <c r="B17" s="1">
        <f>(B12-B15)/B13</f>
        <v>1.936861094407697E-5</v>
      </c>
      <c r="C17" t="s">
        <v>14</v>
      </c>
    </row>
    <row r="18" spans="1:3" ht="18" x14ac:dyDescent="0.25">
      <c r="A18" t="s">
        <v>15</v>
      </c>
      <c r="B18" s="1">
        <f>B16/B14</f>
        <v>3.6306378049663361E-3</v>
      </c>
      <c r="C18" t="s">
        <v>14</v>
      </c>
    </row>
    <row r="19" spans="1:3" x14ac:dyDescent="0.2">
      <c r="A19" t="s">
        <v>16</v>
      </c>
      <c r="B19" s="2">
        <f>B18/B17</f>
        <v>187.4495706196528</v>
      </c>
    </row>
    <row r="20" spans="1:3" ht="18" x14ac:dyDescent="0.25">
      <c r="A20" t="s">
        <v>17</v>
      </c>
      <c r="B20">
        <v>9.9700000000000006</v>
      </c>
      <c r="C20" t="s">
        <v>10</v>
      </c>
    </row>
    <row r="24" spans="1:3" x14ac:dyDescent="0.2">
      <c r="A24" t="s">
        <v>18</v>
      </c>
    </row>
    <row r="25" spans="1:3" ht="18" x14ac:dyDescent="0.25">
      <c r="A25" t="s">
        <v>19</v>
      </c>
      <c r="B25" s="1">
        <f>(B12-B15)/B13</f>
        <v>1.936861094407697E-5</v>
      </c>
      <c r="C25" t="s">
        <v>14</v>
      </c>
    </row>
    <row r="26" spans="1:3" ht="18" x14ac:dyDescent="0.25">
      <c r="A26" t="s">
        <v>15</v>
      </c>
      <c r="B26" s="1">
        <f>B25*B19</f>
        <v>3.6306378049663361E-3</v>
      </c>
      <c r="C26" t="s">
        <v>14</v>
      </c>
    </row>
    <row r="27" spans="1:3" ht="18" x14ac:dyDescent="0.25">
      <c r="A27" t="s">
        <v>20</v>
      </c>
      <c r="B27" s="1">
        <f>((B25-B17)/B17)*100</f>
        <v>0</v>
      </c>
      <c r="C27" t="s">
        <v>22</v>
      </c>
    </row>
    <row r="28" spans="1:3" ht="18" x14ac:dyDescent="0.25">
      <c r="A28" t="s">
        <v>21</v>
      </c>
      <c r="B28" s="1">
        <f>((B26-B18)/B18)*100</f>
        <v>0</v>
      </c>
      <c r="C28" t="s">
        <v>22</v>
      </c>
    </row>
    <row r="29" spans="1:3" ht="18" x14ac:dyDescent="0.25">
      <c r="A29" t="s">
        <v>23</v>
      </c>
      <c r="B29" s="1">
        <f>B12-(B25*B13)</f>
        <v>0.68400000000000105</v>
      </c>
    </row>
    <row r="30" spans="1:3" ht="18" x14ac:dyDescent="0.25">
      <c r="A30" t="s">
        <v>24</v>
      </c>
      <c r="B30" s="1">
        <f>B12-(B14*B26)</f>
        <v>9.9800000000000022</v>
      </c>
    </row>
    <row r="31" spans="1:3" ht="18" x14ac:dyDescent="0.25">
      <c r="A31" t="s">
        <v>25</v>
      </c>
      <c r="B31">
        <f>0</f>
        <v>0</v>
      </c>
      <c r="C31" t="s">
        <v>10</v>
      </c>
    </row>
    <row r="32" spans="1:3" ht="18" x14ac:dyDescent="0.25">
      <c r="A32" t="s">
        <v>26</v>
      </c>
      <c r="B32" s="1">
        <f>B30-B31</f>
        <v>9.9800000000000022</v>
      </c>
    </row>
    <row r="33" spans="1:3" ht="18" x14ac:dyDescent="0.25">
      <c r="A33" t="s">
        <v>27</v>
      </c>
      <c r="B33">
        <v>0.68300000000000005</v>
      </c>
      <c r="C33" t="s">
        <v>10</v>
      </c>
    </row>
    <row r="34" spans="1:3" ht="18" x14ac:dyDescent="0.25">
      <c r="A34" t="s">
        <v>28</v>
      </c>
      <c r="B34">
        <v>9.9700000000000006</v>
      </c>
      <c r="C34" t="s">
        <v>10</v>
      </c>
    </row>
    <row r="35" spans="1:3" ht="18" x14ac:dyDescent="0.25">
      <c r="A35" t="s">
        <v>29</v>
      </c>
      <c r="B35">
        <v>0</v>
      </c>
      <c r="C35" t="s">
        <v>10</v>
      </c>
    </row>
    <row r="36" spans="1:3" ht="18" x14ac:dyDescent="0.25">
      <c r="A36" t="s">
        <v>17</v>
      </c>
      <c r="B36">
        <v>9.9700000000000006</v>
      </c>
      <c r="C36" t="s">
        <v>10</v>
      </c>
    </row>
    <row r="37" spans="1:3" ht="18" x14ac:dyDescent="0.25">
      <c r="A37" t="s">
        <v>30</v>
      </c>
      <c r="B37" s="2">
        <f>((B33-B29)/B29)*100</f>
        <v>-0.14619883040950271</v>
      </c>
      <c r="C37" t="s">
        <v>22</v>
      </c>
    </row>
    <row r="38" spans="1:3" ht="18" x14ac:dyDescent="0.25">
      <c r="A38" t="s">
        <v>31</v>
      </c>
      <c r="B38" s="2">
        <f t="shared" ref="B38:B40" si="0">((B34-B30)/B30)*100</f>
        <v>-0.10020040080161885</v>
      </c>
      <c r="C38" t="s">
        <v>22</v>
      </c>
    </row>
    <row r="39" spans="1:3" ht="18" x14ac:dyDescent="0.25">
      <c r="A39" t="s">
        <v>32</v>
      </c>
      <c r="B39" s="2">
        <v>0</v>
      </c>
      <c r="C39" t="s">
        <v>22</v>
      </c>
    </row>
    <row r="40" spans="1:3" ht="18" x14ac:dyDescent="0.25">
      <c r="A40" t="s">
        <v>33</v>
      </c>
      <c r="B40" s="2">
        <f t="shared" si="0"/>
        <v>-0.10020040080161885</v>
      </c>
      <c r="C40" t="s">
        <v>22</v>
      </c>
    </row>
    <row r="44" spans="1:3" x14ac:dyDescent="0.2">
      <c r="A44" t="s">
        <v>38</v>
      </c>
    </row>
    <row r="45" spans="1:3" ht="18" x14ac:dyDescent="0.25">
      <c r="A45" t="s">
        <v>39</v>
      </c>
      <c r="B45">
        <f>B6</f>
        <v>33868</v>
      </c>
      <c r="C45" t="s">
        <v>3</v>
      </c>
    </row>
    <row r="46" spans="1:3" ht="18" x14ac:dyDescent="0.25">
      <c r="A46" t="s">
        <v>40</v>
      </c>
      <c r="B46">
        <f>B5</f>
        <v>6825</v>
      </c>
      <c r="C46" t="s">
        <v>3</v>
      </c>
    </row>
    <row r="47" spans="1:3" ht="18" x14ac:dyDescent="0.25">
      <c r="A47" t="s">
        <v>41</v>
      </c>
      <c r="B47">
        <f>B3</f>
        <v>1799</v>
      </c>
      <c r="C47" t="s">
        <v>3</v>
      </c>
    </row>
    <row r="48" spans="1:3" ht="18" x14ac:dyDescent="0.25">
      <c r="A48" t="s">
        <v>42</v>
      </c>
      <c r="B48">
        <f>B2</f>
        <v>675.4</v>
      </c>
      <c r="C48" t="s">
        <v>3</v>
      </c>
    </row>
    <row r="49" spans="1:4" ht="18" x14ac:dyDescent="0.25">
      <c r="A49" t="s">
        <v>43</v>
      </c>
      <c r="B49" s="3">
        <f>B12*(B46/(B45+B46))</f>
        <v>3.3560624677462956</v>
      </c>
      <c r="C49" t="s">
        <v>10</v>
      </c>
      <c r="D49" t="s">
        <v>44</v>
      </c>
    </row>
    <row r="50" spans="1:4" ht="18" x14ac:dyDescent="0.25">
      <c r="A50" t="s">
        <v>45</v>
      </c>
      <c r="B50" s="3">
        <f>B49-0.7</f>
        <v>2.6560624677462954</v>
      </c>
      <c r="C50" t="s">
        <v>10</v>
      </c>
      <c r="D50" t="s">
        <v>46</v>
      </c>
    </row>
    <row r="51" spans="1:4" ht="18" x14ac:dyDescent="0.25">
      <c r="A51" t="s">
        <v>47</v>
      </c>
      <c r="B51" s="4">
        <f>B50/B48</f>
        <v>3.9325769436575298E-3</v>
      </c>
      <c r="C51" t="s">
        <v>14</v>
      </c>
      <c r="D51" t="s">
        <v>50</v>
      </c>
    </row>
    <row r="52" spans="1:4" ht="18" x14ac:dyDescent="0.25">
      <c r="A52" t="s">
        <v>19</v>
      </c>
      <c r="B52" s="5">
        <f>B51/(B19+1)</f>
        <v>2.0868059984040176E-5</v>
      </c>
      <c r="C52" t="s">
        <v>14</v>
      </c>
      <c r="D52" t="s">
        <v>49</v>
      </c>
    </row>
    <row r="53" spans="1:4" ht="18" x14ac:dyDescent="0.25">
      <c r="A53" t="s">
        <v>15</v>
      </c>
      <c r="B53" s="4">
        <f>B52*B19</f>
        <v>3.9117088836734901E-3</v>
      </c>
      <c r="C53" t="s">
        <v>14</v>
      </c>
      <c r="D53" t="s">
        <v>48</v>
      </c>
    </row>
    <row r="54" spans="1:4" ht="18" x14ac:dyDescent="0.25">
      <c r="A54" t="s">
        <v>24</v>
      </c>
      <c r="B54" s="3">
        <f>B12-(B53*B47)</f>
        <v>12.972835718271392</v>
      </c>
      <c r="C54" t="s">
        <v>10</v>
      </c>
      <c r="D54" t="s">
        <v>51</v>
      </c>
    </row>
    <row r="55" spans="1:4" ht="18" x14ac:dyDescent="0.25">
      <c r="A55" t="s">
        <v>26</v>
      </c>
      <c r="B55" s="3">
        <f>B54-B50</f>
        <v>10.316773250525097</v>
      </c>
      <c r="C55" t="s">
        <v>10</v>
      </c>
      <c r="D55" t="s">
        <v>55</v>
      </c>
    </row>
    <row r="56" spans="1:4" ht="18" x14ac:dyDescent="0.25">
      <c r="A56" t="s">
        <v>27</v>
      </c>
      <c r="B56">
        <v>3.2389999999999999</v>
      </c>
      <c r="C56" t="s">
        <v>10</v>
      </c>
    </row>
    <row r="57" spans="1:4" ht="18" x14ac:dyDescent="0.25">
      <c r="A57" t="s">
        <v>29</v>
      </c>
      <c r="B57">
        <v>2.5569999999999999</v>
      </c>
      <c r="C57" t="s">
        <v>10</v>
      </c>
    </row>
    <row r="58" spans="1:4" ht="18" x14ac:dyDescent="0.25">
      <c r="A58" t="s">
        <v>52</v>
      </c>
      <c r="B58">
        <v>3.79E-3</v>
      </c>
      <c r="C58" t="s">
        <v>14</v>
      </c>
    </row>
    <row r="59" spans="1:4" ht="18" x14ac:dyDescent="0.25">
      <c r="A59" t="s">
        <v>53</v>
      </c>
      <c r="B59">
        <v>2.0100000000000001E-5</v>
      </c>
      <c r="C59" t="s">
        <v>14</v>
      </c>
    </row>
    <row r="60" spans="1:4" ht="18" x14ac:dyDescent="0.25">
      <c r="A60" t="s">
        <v>54</v>
      </c>
      <c r="B60">
        <v>3.7699999999999999E-3</v>
      </c>
      <c r="C60" t="s">
        <v>14</v>
      </c>
    </row>
    <row r="61" spans="1:4" ht="18" x14ac:dyDescent="0.25">
      <c r="A61" t="s">
        <v>28</v>
      </c>
      <c r="B61">
        <v>13.23</v>
      </c>
      <c r="C61" t="s">
        <v>10</v>
      </c>
    </row>
    <row r="62" spans="1:4" ht="18" x14ac:dyDescent="0.25">
      <c r="A62" t="s">
        <v>17</v>
      </c>
      <c r="B62">
        <v>10.67</v>
      </c>
      <c r="C62" t="s">
        <v>10</v>
      </c>
    </row>
    <row r="63" spans="1:4" ht="18" x14ac:dyDescent="0.25">
      <c r="A63" t="s">
        <v>30</v>
      </c>
      <c r="B63" s="2">
        <f>((B56-B49)/B49)*100</f>
        <v>-3.4880896548063043</v>
      </c>
      <c r="C63" t="s">
        <v>22</v>
      </c>
    </row>
    <row r="64" spans="1:4" ht="18" x14ac:dyDescent="0.25">
      <c r="A64" t="s">
        <v>32</v>
      </c>
      <c r="B64" s="2">
        <f t="shared" ref="B64:B69" si="1">((B57-B50)/B50)*100</f>
        <v>-3.7296738668330831</v>
      </c>
      <c r="C64" t="s">
        <v>22</v>
      </c>
    </row>
    <row r="65" spans="1:4" ht="18" x14ac:dyDescent="0.25">
      <c r="A65" t="s">
        <v>56</v>
      </c>
      <c r="B65" s="2">
        <f t="shared" si="1"/>
        <v>-3.6255347498662003</v>
      </c>
      <c r="C65" t="s">
        <v>22</v>
      </c>
    </row>
    <row r="66" spans="1:4" ht="18" x14ac:dyDescent="0.25">
      <c r="A66" t="s">
        <v>20</v>
      </c>
      <c r="B66" s="2">
        <f t="shared" si="1"/>
        <v>-3.6805528862174315</v>
      </c>
      <c r="C66" t="s">
        <v>22</v>
      </c>
    </row>
    <row r="67" spans="1:4" ht="18" x14ac:dyDescent="0.25">
      <c r="A67" t="s">
        <v>21</v>
      </c>
      <c r="B67" s="2">
        <f t="shared" si="1"/>
        <v>-3.622684813405932</v>
      </c>
      <c r="C67" t="s">
        <v>22</v>
      </c>
    </row>
    <row r="68" spans="1:4" ht="18" x14ac:dyDescent="0.25">
      <c r="A68" t="s">
        <v>31</v>
      </c>
      <c r="B68" s="2">
        <f t="shared" si="1"/>
        <v>1.9823289781308866</v>
      </c>
      <c r="C68" t="s">
        <v>22</v>
      </c>
    </row>
    <row r="69" spans="1:4" ht="18" x14ac:dyDescent="0.25">
      <c r="A69" t="s">
        <v>33</v>
      </c>
      <c r="B69" s="2">
        <f t="shared" si="1"/>
        <v>3.4238103416387924</v>
      </c>
      <c r="C69" t="s">
        <v>22</v>
      </c>
    </row>
    <row r="73" spans="1:4" x14ac:dyDescent="0.2">
      <c r="A73" t="s">
        <v>57</v>
      </c>
    </row>
    <row r="74" spans="1:4" ht="18" x14ac:dyDescent="0.25">
      <c r="A74" t="s">
        <v>59</v>
      </c>
      <c r="B74">
        <v>15</v>
      </c>
      <c r="C74" t="s">
        <v>10</v>
      </c>
    </row>
    <row r="75" spans="1:4" ht="18" x14ac:dyDescent="0.25">
      <c r="A75" t="s">
        <v>60</v>
      </c>
      <c r="B75">
        <v>5.0000000000000001E-3</v>
      </c>
      <c r="C75" t="s">
        <v>14</v>
      </c>
    </row>
    <row r="76" spans="1:4" ht="18" x14ac:dyDescent="0.25">
      <c r="A76" t="s">
        <v>61</v>
      </c>
      <c r="B76">
        <v>7.5</v>
      </c>
      <c r="C76" t="s">
        <v>10</v>
      </c>
    </row>
    <row r="77" spans="1:4" ht="18" x14ac:dyDescent="0.25">
      <c r="A77" t="s">
        <v>62</v>
      </c>
      <c r="B77">
        <f>0.1*B74</f>
        <v>1.5</v>
      </c>
      <c r="C77" t="s">
        <v>10</v>
      </c>
      <c r="D77" t="s">
        <v>63</v>
      </c>
    </row>
    <row r="78" spans="1:4" ht="18" x14ac:dyDescent="0.25">
      <c r="A78" t="s">
        <v>58</v>
      </c>
      <c r="B78" s="2">
        <f>(B74-B76-B77)/B75</f>
        <v>1200</v>
      </c>
      <c r="C78" t="s">
        <v>3</v>
      </c>
      <c r="D78" t="s">
        <v>64</v>
      </c>
    </row>
    <row r="79" spans="1:4" ht="18" x14ac:dyDescent="0.25">
      <c r="A79" t="s">
        <v>65</v>
      </c>
      <c r="B79">
        <v>1200</v>
      </c>
      <c r="C79" t="s">
        <v>3</v>
      </c>
      <c r="D79" t="s">
        <v>81</v>
      </c>
    </row>
    <row r="80" spans="1:4" ht="18" x14ac:dyDescent="0.25">
      <c r="A80" t="s">
        <v>66</v>
      </c>
      <c r="B80">
        <f>B77/B75</f>
        <v>300</v>
      </c>
      <c r="C80" t="s">
        <v>3</v>
      </c>
      <c r="D80" t="s">
        <v>68</v>
      </c>
    </row>
    <row r="81" spans="1:4" ht="18" x14ac:dyDescent="0.25">
      <c r="A81" t="s">
        <v>67</v>
      </c>
      <c r="B81">
        <v>270</v>
      </c>
      <c r="C81" t="s">
        <v>3</v>
      </c>
      <c r="D81" t="s">
        <v>71</v>
      </c>
    </row>
    <row r="82" spans="1:4" ht="18" x14ac:dyDescent="0.25">
      <c r="A82" t="s">
        <v>43</v>
      </c>
      <c r="B82">
        <f>B77+0.7</f>
        <v>2.2000000000000002</v>
      </c>
      <c r="C82" t="s">
        <v>10</v>
      </c>
      <c r="D82" t="s">
        <v>73</v>
      </c>
    </row>
    <row r="83" spans="1:4" ht="18" x14ac:dyDescent="0.25">
      <c r="A83" t="s">
        <v>69</v>
      </c>
      <c r="B83" s="4">
        <f>12.8/2.2</f>
        <v>5.8181818181818183</v>
      </c>
      <c r="C83" t="s">
        <v>70</v>
      </c>
      <c r="D83" t="s">
        <v>72</v>
      </c>
    </row>
    <row r="84" spans="1:4" ht="18" x14ac:dyDescent="0.25">
      <c r="A84" t="s">
        <v>74</v>
      </c>
      <c r="B84">
        <f>(B19 * B81)/10</f>
        <v>5061.1384067306262</v>
      </c>
      <c r="C84" t="s">
        <v>3</v>
      </c>
      <c r="D84" t="s">
        <v>75</v>
      </c>
    </row>
    <row r="85" spans="1:4" ht="18" x14ac:dyDescent="0.25">
      <c r="A85" t="s">
        <v>76</v>
      </c>
      <c r="B85">
        <v>4700</v>
      </c>
      <c r="C85" t="s">
        <v>3</v>
      </c>
      <c r="D85" t="s">
        <v>77</v>
      </c>
    </row>
    <row r="86" spans="1:4" ht="18" x14ac:dyDescent="0.25">
      <c r="A86" t="s">
        <v>78</v>
      </c>
      <c r="B86">
        <f>B83*B85</f>
        <v>27345.454545454548</v>
      </c>
      <c r="C86" t="s">
        <v>3</v>
      </c>
      <c r="D86" t="s">
        <v>79</v>
      </c>
    </row>
    <row r="87" spans="1:4" ht="18" x14ac:dyDescent="0.25">
      <c r="A87" t="s">
        <v>80</v>
      </c>
      <c r="B87">
        <v>27000</v>
      </c>
      <c r="C87" t="s">
        <v>3</v>
      </c>
      <c r="D87" t="s">
        <v>81</v>
      </c>
    </row>
    <row r="88" spans="1:4" ht="18" x14ac:dyDescent="0.25">
      <c r="A88" t="s">
        <v>8</v>
      </c>
      <c r="B88">
        <v>1181.5999999999999</v>
      </c>
      <c r="C88" t="s">
        <v>3</v>
      </c>
    </row>
    <row r="89" spans="1:4" ht="18" x14ac:dyDescent="0.25">
      <c r="A89" t="s">
        <v>42</v>
      </c>
      <c r="B89">
        <v>273.06</v>
      </c>
      <c r="C89" t="s">
        <v>3</v>
      </c>
    </row>
    <row r="90" spans="1:4" ht="18" x14ac:dyDescent="0.25">
      <c r="A90" t="s">
        <v>40</v>
      </c>
      <c r="B90">
        <v>4679.3999999999996</v>
      </c>
      <c r="C90" t="s">
        <v>3</v>
      </c>
    </row>
    <row r="91" spans="1:4" ht="18" x14ac:dyDescent="0.25">
      <c r="A91" t="s">
        <v>39</v>
      </c>
      <c r="B91">
        <v>27306</v>
      </c>
      <c r="C91" t="s">
        <v>3</v>
      </c>
    </row>
    <row r="92" spans="1:4" ht="18" x14ac:dyDescent="0.25">
      <c r="A92" t="s">
        <v>9</v>
      </c>
      <c r="B92">
        <v>15.06</v>
      </c>
      <c r="C92" t="s">
        <v>10</v>
      </c>
    </row>
    <row r="93" spans="1:4" ht="18" x14ac:dyDescent="0.25">
      <c r="A93" t="s">
        <v>12</v>
      </c>
      <c r="B93">
        <v>6</v>
      </c>
      <c r="C93" t="s">
        <v>10</v>
      </c>
    </row>
    <row r="94" spans="1:4" ht="18" x14ac:dyDescent="0.25">
      <c r="A94" t="s">
        <v>82</v>
      </c>
      <c r="B94">
        <v>7.64</v>
      </c>
      <c r="C94" t="s">
        <v>10</v>
      </c>
    </row>
    <row r="95" spans="1:4" ht="18" x14ac:dyDescent="0.25">
      <c r="A95" t="s">
        <v>15</v>
      </c>
      <c r="B95">
        <f>B93/B88</f>
        <v>5.0778605280974954E-3</v>
      </c>
      <c r="C95" t="s">
        <v>14</v>
      </c>
      <c r="D95" t="s">
        <v>84</v>
      </c>
    </row>
    <row r="96" spans="1:4" ht="18" x14ac:dyDescent="0.25">
      <c r="A96" t="s">
        <v>83</v>
      </c>
      <c r="B96">
        <v>12.96</v>
      </c>
      <c r="C96" t="s">
        <v>10</v>
      </c>
    </row>
    <row r="97" spans="1:4" ht="18" x14ac:dyDescent="0.25">
      <c r="A97" t="s">
        <v>85</v>
      </c>
      <c r="B97">
        <v>2.093</v>
      </c>
      <c r="C97" t="s">
        <v>10</v>
      </c>
    </row>
    <row r="98" spans="1:4" ht="18" x14ac:dyDescent="0.25">
      <c r="A98" t="s">
        <v>86</v>
      </c>
      <c r="B98" s="4">
        <f>B96/B91</f>
        <v>4.746209624258405E-4</v>
      </c>
      <c r="C98" t="s">
        <v>14</v>
      </c>
      <c r="D98" t="s">
        <v>87</v>
      </c>
    </row>
    <row r="99" spans="1:4" ht="18" x14ac:dyDescent="0.25">
      <c r="A99" t="s">
        <v>88</v>
      </c>
      <c r="B99" s="4">
        <f>B97/B90</f>
        <v>4.4727956575629356E-4</v>
      </c>
      <c r="C99" t="s">
        <v>14</v>
      </c>
      <c r="D99" t="s">
        <v>89</v>
      </c>
    </row>
    <row r="100" spans="1:4" ht="18" x14ac:dyDescent="0.25">
      <c r="A100" t="s">
        <v>90</v>
      </c>
      <c r="B100" s="4">
        <f>B98-B99</f>
        <v>2.7341396669546935E-5</v>
      </c>
      <c r="C100" t="s">
        <v>14</v>
      </c>
      <c r="D100" t="s">
        <v>91</v>
      </c>
    </row>
    <row r="101" spans="1:4" x14ac:dyDescent="0.2">
      <c r="A101" t="s">
        <v>16</v>
      </c>
      <c r="B101">
        <f>B95/B100</f>
        <v>185.72059757844255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Sølve Kjelseth</dc:creator>
  <cp:lastModifiedBy>Sølve Kjelseth</cp:lastModifiedBy>
  <dcterms:created xsi:type="dcterms:W3CDTF">2025-09-11T08:48:28Z</dcterms:created>
  <dcterms:modified xsi:type="dcterms:W3CDTF">2025-09-14T23:39:18Z</dcterms:modified>
</cp:coreProperties>
</file>