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My Documents\Side Projects\"/>
    </mc:Choice>
  </mc:AlternateContent>
  <bookViews>
    <workbookView xWindow="0" yWindow="0" windowWidth="22632" windowHeight="6168" activeTab="1"/>
  </bookViews>
  <sheets>
    <sheet name="EV" sheetId="1" r:id="rId1"/>
    <sheet name="Taxes, Titles, Fees" sheetId="3"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7" i="1" l="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D136" i="1"/>
  <c r="D35" i="1"/>
  <c r="D36" i="1"/>
  <c r="D37" i="1"/>
  <c r="D38" i="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34" i="1"/>
  <c r="D33" i="1"/>
  <c r="B8" i="1"/>
  <c r="B7" i="1"/>
  <c r="B6" i="1"/>
  <c r="B16" i="1" s="1"/>
  <c r="A33" i="1" s="1"/>
  <c r="E34" i="1" s="1"/>
  <c r="E35" i="1" l="1"/>
  <c r="E33" i="1"/>
  <c r="G33" i="1" s="1"/>
  <c r="B33" i="1"/>
  <c r="E36" i="1" l="1"/>
  <c r="C33" i="1"/>
  <c r="E37" i="1" l="1"/>
  <c r="A34" i="1"/>
  <c r="B34" i="1" l="1"/>
  <c r="C34" i="1" s="1"/>
  <c r="A35" i="1" s="1"/>
  <c r="B35" i="1" s="1"/>
  <c r="C35" i="1" s="1"/>
  <c r="E38" i="1"/>
  <c r="E39" i="1" l="1"/>
  <c r="A36" i="1" l="1"/>
  <c r="E40" i="1"/>
  <c r="B36" i="1" l="1"/>
  <c r="C36" i="1" s="1"/>
  <c r="E41" i="1"/>
  <c r="A37" i="1" l="1"/>
  <c r="E42" i="1"/>
  <c r="B37" i="1" l="1"/>
  <c r="C37" i="1" s="1"/>
  <c r="E43" i="1"/>
  <c r="A38" i="1" l="1"/>
  <c r="E44" i="1"/>
  <c r="B38" i="1" l="1"/>
  <c r="C38" i="1" s="1"/>
  <c r="E45" i="1"/>
  <c r="A39" i="1" l="1"/>
  <c r="E46" i="1"/>
  <c r="B39" i="1" l="1"/>
  <c r="C39" i="1" s="1"/>
  <c r="E47" i="1"/>
  <c r="A40" i="1" l="1"/>
  <c r="E48" i="1"/>
  <c r="B40" i="1" l="1"/>
  <c r="C40" i="1" s="1"/>
  <c r="E49" i="1"/>
  <c r="A41" i="1" l="1"/>
  <c r="E50" i="1"/>
  <c r="B41" i="1" l="1"/>
  <c r="C41" i="1" s="1"/>
  <c r="E51" i="1"/>
  <c r="A42" i="1" l="1"/>
  <c r="E52" i="1"/>
  <c r="B42" i="1" l="1"/>
  <c r="C42" i="1" s="1"/>
  <c r="E53" i="1"/>
  <c r="A43" i="1" l="1"/>
  <c r="E54" i="1"/>
  <c r="B43" i="1" l="1"/>
  <c r="C43" i="1" s="1"/>
  <c r="E55" i="1"/>
  <c r="A44" i="1" l="1"/>
  <c r="E56" i="1"/>
  <c r="B44" i="1" l="1"/>
  <c r="C44" i="1" s="1"/>
  <c r="E57" i="1"/>
  <c r="A45" i="1" l="1"/>
  <c r="E58" i="1"/>
  <c r="B45" i="1" l="1"/>
  <c r="C45" i="1" s="1"/>
  <c r="E59" i="1"/>
  <c r="A46" i="1" l="1"/>
  <c r="E60" i="1"/>
  <c r="B46" i="1" l="1"/>
  <c r="C46" i="1" s="1"/>
  <c r="E61" i="1"/>
  <c r="A47" i="1" l="1"/>
  <c r="E62" i="1"/>
  <c r="B47" i="1" l="1"/>
  <c r="C47" i="1" s="1"/>
  <c r="E63" i="1"/>
  <c r="A48" i="1" l="1"/>
  <c r="E64" i="1"/>
  <c r="B48" i="1" l="1"/>
  <c r="C48" i="1" s="1"/>
  <c r="E65" i="1"/>
  <c r="A49" i="1" l="1"/>
  <c r="E66" i="1"/>
  <c r="B49" i="1" l="1"/>
  <c r="C49" i="1" s="1"/>
  <c r="E67" i="1"/>
  <c r="A50" i="1" l="1"/>
  <c r="E68" i="1"/>
  <c r="B50" i="1" l="1"/>
  <c r="C50" i="1" s="1"/>
  <c r="E69" i="1"/>
  <c r="A51" i="1" l="1"/>
  <c r="E70" i="1"/>
  <c r="B51" i="1" l="1"/>
  <c r="C51" i="1" s="1"/>
  <c r="E71" i="1"/>
  <c r="A52" i="1" l="1"/>
  <c r="E72" i="1"/>
  <c r="B52" i="1" l="1"/>
  <c r="C52" i="1" s="1"/>
  <c r="E73" i="1"/>
  <c r="A53" i="1" l="1"/>
  <c r="E74" i="1"/>
  <c r="B53" i="1" l="1"/>
  <c r="C53" i="1" s="1"/>
  <c r="E75" i="1"/>
  <c r="A54" i="1" l="1"/>
  <c r="E76" i="1"/>
  <c r="B54" i="1" l="1"/>
  <c r="C54" i="1" s="1"/>
  <c r="E77" i="1"/>
  <c r="A55" i="1" l="1"/>
  <c r="E78" i="1"/>
  <c r="B55" i="1" l="1"/>
  <c r="C55" i="1" s="1"/>
  <c r="E79" i="1"/>
  <c r="A56" i="1" l="1"/>
  <c r="E80" i="1"/>
  <c r="B56" i="1" l="1"/>
  <c r="C56" i="1" s="1"/>
  <c r="E81" i="1"/>
  <c r="A57" i="1" l="1"/>
  <c r="E93" i="1"/>
  <c r="E82" i="1"/>
  <c r="B57" i="1" l="1"/>
  <c r="C57" i="1" s="1"/>
  <c r="E94" i="1"/>
  <c r="E83" i="1"/>
  <c r="A58" i="1" l="1"/>
  <c r="E95" i="1"/>
  <c r="E84" i="1"/>
  <c r="B58" i="1" l="1"/>
  <c r="C58" i="1" s="1"/>
  <c r="E96" i="1"/>
  <c r="E85" i="1"/>
  <c r="A59" i="1" l="1"/>
  <c r="E97" i="1"/>
  <c r="E86" i="1"/>
  <c r="B59" i="1" l="1"/>
  <c r="C59" i="1" s="1"/>
  <c r="E98" i="1"/>
  <c r="E87" i="1"/>
  <c r="A60" i="1" l="1"/>
  <c r="E99" i="1"/>
  <c r="E88" i="1"/>
  <c r="B60" i="1" l="1"/>
  <c r="C60" i="1" s="1"/>
  <c r="E100" i="1"/>
  <c r="E89" i="1"/>
  <c r="A61" i="1" l="1"/>
  <c r="E101" i="1"/>
  <c r="E90" i="1"/>
  <c r="B61" i="1" l="1"/>
  <c r="C61" i="1" s="1"/>
  <c r="E102" i="1"/>
  <c r="E92" i="1"/>
  <c r="E91" i="1"/>
  <c r="A62" i="1" l="1"/>
  <c r="B62" i="1" l="1"/>
  <c r="C62" i="1" s="1"/>
  <c r="A63" i="1" l="1"/>
  <c r="B63" i="1" s="1"/>
  <c r="C63" i="1" s="1"/>
  <c r="A64" i="1" l="1"/>
  <c r="B64" i="1" l="1"/>
  <c r="C64" i="1" s="1"/>
  <c r="A65" i="1" l="1"/>
  <c r="B65" i="1" s="1"/>
  <c r="C65" i="1" s="1"/>
  <c r="A66" i="1" l="1"/>
  <c r="B66" i="1" s="1"/>
  <c r="C66" i="1" s="1"/>
  <c r="A67" i="1" l="1"/>
  <c r="B67" i="1" s="1"/>
  <c r="C67" i="1" s="1"/>
  <c r="A68" i="1" l="1"/>
  <c r="B68" i="1" l="1"/>
  <c r="C68" i="1" s="1"/>
  <c r="A69" i="1" l="1"/>
  <c r="B69" i="1" l="1"/>
  <c r="C69" i="1" s="1"/>
  <c r="A70" i="1" l="1"/>
  <c r="B70" i="1" l="1"/>
  <c r="C70" i="1" s="1"/>
  <c r="A71" i="1" l="1"/>
  <c r="B71" i="1" l="1"/>
  <c r="C71" i="1" s="1"/>
  <c r="A72" i="1" l="1"/>
  <c r="B72" i="1" l="1"/>
  <c r="C72" i="1" s="1"/>
  <c r="A73" i="1" l="1"/>
  <c r="B73" i="1" l="1"/>
  <c r="C73" i="1" s="1"/>
  <c r="A74" i="1" l="1"/>
  <c r="B74" i="1" l="1"/>
  <c r="C74" i="1" s="1"/>
  <c r="A75" i="1" l="1"/>
  <c r="B75" i="1" l="1"/>
  <c r="C75" i="1" s="1"/>
  <c r="A76" i="1" s="1"/>
  <c r="B76" i="1" l="1"/>
  <c r="C76" i="1" s="1"/>
  <c r="A77" i="1" l="1"/>
  <c r="B77" i="1" l="1"/>
  <c r="C77" i="1" s="1"/>
  <c r="A78" i="1" l="1"/>
  <c r="B78" i="1" l="1"/>
  <c r="C78" i="1" s="1"/>
  <c r="A79" i="1" l="1"/>
  <c r="B79" i="1" l="1"/>
  <c r="C79" i="1" s="1"/>
  <c r="A80" i="1" l="1"/>
  <c r="B80" i="1" l="1"/>
  <c r="C80" i="1" s="1"/>
  <c r="A81" i="1" l="1"/>
  <c r="B81" i="1" l="1"/>
  <c r="C81" i="1" s="1"/>
  <c r="A82" i="1" l="1"/>
  <c r="B82" i="1" l="1"/>
  <c r="C82" i="1" s="1"/>
  <c r="A83" i="1" l="1"/>
  <c r="B83" i="1" l="1"/>
  <c r="C83" i="1" s="1"/>
  <c r="A84" i="1" l="1"/>
  <c r="B84" i="1" l="1"/>
  <c r="C84" i="1" s="1"/>
  <c r="A85" i="1" l="1"/>
  <c r="B85" i="1" l="1"/>
  <c r="C85" i="1" s="1"/>
  <c r="A86" i="1" l="1"/>
  <c r="B86" i="1" l="1"/>
  <c r="C86" i="1" s="1"/>
  <c r="A87" i="1" l="1"/>
  <c r="B87" i="1" l="1"/>
  <c r="C87" i="1" l="1"/>
  <c r="A88" i="1" s="1"/>
  <c r="B88" i="1" s="1"/>
  <c r="C88" i="1" s="1"/>
  <c r="A89" i="1" l="1"/>
  <c r="B89" i="1" l="1"/>
  <c r="C89" i="1" s="1"/>
  <c r="A90" i="1" l="1"/>
  <c r="B90" i="1" l="1"/>
  <c r="C90" i="1" s="1"/>
  <c r="A91" i="1" l="1"/>
  <c r="B91" i="1" l="1"/>
  <c r="C91" i="1" s="1"/>
  <c r="A92" i="1" l="1"/>
  <c r="B92" i="1" l="1"/>
  <c r="C92" i="1" s="1"/>
  <c r="A93" i="1" l="1"/>
  <c r="B93" i="1" l="1"/>
  <c r="C93" i="1" s="1"/>
  <c r="A94" i="1" l="1"/>
  <c r="B94" i="1" l="1"/>
  <c r="C94" i="1" s="1"/>
  <c r="A95" i="1" l="1"/>
  <c r="B95" i="1" l="1"/>
  <c r="C95" i="1" s="1"/>
  <c r="A96" i="1" l="1"/>
  <c r="B96" i="1" l="1"/>
  <c r="C96" i="1" s="1"/>
  <c r="A97" i="1" l="1"/>
  <c r="B97" i="1" l="1"/>
  <c r="C97" i="1" s="1"/>
  <c r="A98" i="1" l="1"/>
  <c r="B98" i="1" l="1"/>
  <c r="C98" i="1" s="1"/>
  <c r="A99" i="1" s="1"/>
  <c r="B99" i="1" l="1"/>
  <c r="C99" i="1" l="1"/>
  <c r="A100" i="1" s="1"/>
  <c r="B100" i="1" s="1"/>
  <c r="C100" i="1" s="1"/>
  <c r="A101" i="1" l="1"/>
  <c r="B101" i="1" l="1"/>
  <c r="C101" i="1" s="1"/>
  <c r="A102" i="1" l="1"/>
  <c r="B102" i="1" l="1"/>
  <c r="C102" i="1" s="1"/>
  <c r="A103" i="1" l="1"/>
  <c r="B103" i="1" l="1"/>
  <c r="C103" i="1" s="1"/>
  <c r="A104" i="1" l="1"/>
  <c r="B104" i="1" l="1"/>
  <c r="C104" i="1" s="1"/>
  <c r="A105" i="1" l="1"/>
  <c r="B105" i="1" l="1"/>
  <c r="C105" i="1" s="1"/>
  <c r="A106" i="1" l="1"/>
  <c r="B106" i="1" l="1"/>
  <c r="C106" i="1" s="1"/>
  <c r="A107" i="1" l="1"/>
  <c r="B107" i="1" l="1"/>
  <c r="C107" i="1" s="1"/>
  <c r="A108" i="1" l="1"/>
  <c r="B108" i="1" l="1"/>
  <c r="C108" i="1" s="1"/>
  <c r="A109" i="1" l="1"/>
  <c r="B109" i="1" l="1"/>
  <c r="C109" i="1" s="1"/>
  <c r="A110" i="1" l="1"/>
  <c r="B110" i="1" l="1"/>
  <c r="C110" i="1" s="1"/>
  <c r="A111" i="1" l="1"/>
  <c r="B111" i="1" l="1"/>
  <c r="C111" i="1" s="1"/>
  <c r="A112" i="1" l="1"/>
  <c r="B112" i="1" l="1"/>
  <c r="C112" i="1" s="1"/>
  <c r="A113" i="1" l="1"/>
  <c r="B113" i="1" l="1"/>
  <c r="C113" i="1" s="1"/>
  <c r="A114" i="1" l="1"/>
  <c r="B114" i="1" l="1"/>
  <c r="C114" i="1" s="1"/>
  <c r="A115" i="1" l="1"/>
  <c r="B115" i="1" l="1"/>
  <c r="C115" i="1" s="1"/>
  <c r="A116" i="1" l="1"/>
  <c r="B116" i="1" l="1"/>
  <c r="C116" i="1" s="1"/>
  <c r="A117" i="1" l="1"/>
  <c r="B117" i="1" l="1"/>
  <c r="C117" i="1" s="1"/>
  <c r="A118" i="1" l="1"/>
  <c r="B118" i="1" l="1"/>
  <c r="C118" i="1" l="1"/>
  <c r="A119" i="1" s="1"/>
  <c r="B119" i="1" s="1"/>
  <c r="C119" i="1" l="1"/>
  <c r="A120" i="1" s="1"/>
  <c r="B120" i="1" s="1"/>
  <c r="C120" i="1" l="1"/>
  <c r="A121" i="1" s="1"/>
  <c r="B121" i="1" s="1"/>
  <c r="C121" i="1" l="1"/>
  <c r="A122" i="1" s="1"/>
  <c r="B122" i="1" s="1"/>
  <c r="C122" i="1" s="1"/>
  <c r="E137" i="1" l="1"/>
  <c r="A123" i="1"/>
  <c r="B123" i="1" l="1"/>
  <c r="C123" i="1" s="1"/>
  <c r="E138" i="1" l="1"/>
  <c r="A124" i="1"/>
  <c r="B124" i="1" l="1"/>
  <c r="C124" i="1" s="1"/>
  <c r="E139" i="1" l="1"/>
  <c r="A125" i="1"/>
  <c r="B125" i="1" l="1"/>
  <c r="C125" i="1" s="1"/>
  <c r="E140" i="1" l="1"/>
  <c r="A126" i="1" l="1"/>
  <c r="B126" i="1" l="1"/>
  <c r="C126" i="1" s="1"/>
  <c r="E141" i="1" l="1"/>
  <c r="A127" i="1" l="1"/>
  <c r="B127" i="1" l="1"/>
  <c r="C127" i="1" s="1"/>
  <c r="E142" i="1" l="1"/>
  <c r="A128" i="1" l="1"/>
  <c r="E143" i="1"/>
  <c r="B128" i="1" l="1"/>
  <c r="C128" i="1" s="1"/>
  <c r="A129" i="1" l="1"/>
  <c r="B129" i="1" l="1"/>
  <c r="C129" i="1" s="1"/>
  <c r="A130" i="1" l="1"/>
  <c r="E144" i="1"/>
  <c r="B130" i="1" l="1"/>
  <c r="C130" i="1" s="1"/>
  <c r="E145" i="1" l="1"/>
  <c r="A131" i="1" l="1"/>
  <c r="B131" i="1" l="1"/>
  <c r="C131" i="1" s="1"/>
  <c r="E146" i="1" l="1"/>
  <c r="A132" i="1" l="1"/>
  <c r="B132" i="1" l="1"/>
  <c r="C132" i="1" s="1"/>
  <c r="E147" i="1" l="1"/>
  <c r="A133" i="1" l="1"/>
  <c r="B133" i="1" l="1"/>
  <c r="C133" i="1" s="1"/>
  <c r="E148" i="1" l="1"/>
  <c r="A134" i="1" l="1"/>
  <c r="B134" i="1" l="1"/>
  <c r="C134" i="1" s="1"/>
  <c r="E149" i="1" l="1"/>
  <c r="A135" i="1" l="1"/>
  <c r="B135" i="1" l="1"/>
  <c r="C135" i="1" s="1"/>
  <c r="A136" i="1" l="1"/>
  <c r="E150" i="1"/>
  <c r="B136" i="1" l="1"/>
  <c r="C136" i="1" s="1"/>
  <c r="E151" i="1" l="1"/>
  <c r="A137" i="1" l="1"/>
  <c r="B137" i="1" l="1"/>
  <c r="C137" i="1" s="1"/>
  <c r="E152" i="1" l="1"/>
  <c r="A138" i="1" l="1"/>
  <c r="B138" i="1" l="1"/>
  <c r="C138" i="1" s="1"/>
  <c r="E153" i="1" l="1"/>
  <c r="A139" i="1" l="1"/>
  <c r="B139" i="1" l="1"/>
  <c r="C139" i="1" s="1"/>
  <c r="E154" i="1" l="1"/>
  <c r="A140" i="1" l="1"/>
  <c r="B140" i="1" l="1"/>
  <c r="C140" i="1" s="1"/>
  <c r="E155" i="1" l="1"/>
  <c r="A141" i="1" l="1"/>
  <c r="B141" i="1" s="1"/>
  <c r="C141" i="1" s="1"/>
  <c r="E156" i="1" l="1"/>
  <c r="A142" i="1"/>
  <c r="B142" i="1" l="1"/>
  <c r="C142" i="1" s="1"/>
  <c r="E157" i="1" l="1"/>
  <c r="A143" i="1"/>
  <c r="B143" i="1" l="1"/>
  <c r="C143" i="1" s="1"/>
  <c r="E158" i="1" l="1"/>
  <c r="A144" i="1"/>
  <c r="B144" i="1" l="1"/>
  <c r="C144" i="1" s="1"/>
  <c r="E159" i="1" l="1"/>
  <c r="A145" i="1"/>
  <c r="B145" i="1" l="1"/>
  <c r="C145" i="1" l="1"/>
  <c r="A146" i="1" s="1"/>
  <c r="B146" i="1" s="1"/>
  <c r="C146" i="1" l="1"/>
  <c r="A147" i="1" s="1"/>
  <c r="B147" i="1" s="1"/>
  <c r="C147" i="1" l="1"/>
  <c r="A148" i="1" s="1"/>
  <c r="B148" i="1" s="1"/>
  <c r="C148" i="1" l="1"/>
  <c r="A149" i="1" s="1"/>
  <c r="B149" i="1" s="1"/>
  <c r="C149" i="1" l="1"/>
  <c r="A150" i="1" s="1"/>
  <c r="B150" i="1" s="1"/>
  <c r="C150" i="1" l="1"/>
  <c r="A151" i="1" s="1"/>
  <c r="B151" i="1" s="1"/>
  <c r="C151" i="1" l="1"/>
  <c r="A152" i="1" s="1"/>
  <c r="B152" i="1" l="1"/>
  <c r="C152" i="1" s="1"/>
  <c r="A153" i="1" s="1"/>
  <c r="B153" i="1" l="1"/>
  <c r="C153" i="1" s="1"/>
  <c r="A154" i="1" s="1"/>
  <c r="B154" i="1" s="1"/>
  <c r="C154" i="1" l="1"/>
  <c r="A155" i="1" s="1"/>
  <c r="B155" i="1" s="1"/>
  <c r="C155" i="1" l="1"/>
  <c r="A156" i="1" s="1"/>
  <c r="B156" i="1" l="1"/>
  <c r="C156" i="1" s="1"/>
  <c r="A157" i="1" s="1"/>
  <c r="B157" i="1" s="1"/>
  <c r="C157" i="1" l="1"/>
  <c r="A158" i="1" s="1"/>
  <c r="B158" i="1" s="1"/>
  <c r="C158" i="1" l="1"/>
  <c r="A159" i="1" s="1"/>
  <c r="B159" i="1" s="1"/>
  <c r="C159" i="1" s="1"/>
</calcChain>
</file>

<file path=xl/sharedStrings.xml><?xml version="1.0" encoding="utf-8"?>
<sst xmlns="http://schemas.openxmlformats.org/spreadsheetml/2006/main" count="198" uniqueCount="144">
  <si>
    <t>Auto Loan and Ownership Calculator</t>
  </si>
  <si>
    <t>Electric Vehicle Sheet</t>
  </si>
  <si>
    <t>Car Details</t>
  </si>
  <si>
    <t>Trade In Value</t>
  </si>
  <si>
    <t>Purchase Price (full sticker, no rebates, no down payment etc)</t>
  </si>
  <si>
    <t>Value</t>
  </si>
  <si>
    <t>Down Payment</t>
  </si>
  <si>
    <t>http://www.dmv.org/buy-sell/tax-and-tags-calculator.php</t>
  </si>
  <si>
    <t>STATE</t>
  </si>
  <si>
    <t>STATE RATE</t>
  </si>
  <si>
    <t>RANGE OF LOCAL RATES</t>
  </si>
  <si>
    <t>LOCAL RATES APPLY TO USE TAX</t>
  </si>
  <si>
    <t>Alabama</t>
  </si>
  <si>
    <t>0% - 8.5%</t>
  </si>
  <si>
    <t>Yes/No (1)</t>
  </si>
  <si>
    <t>Alaska</t>
  </si>
  <si>
    <t>0% - 7.5% (4), (7)</t>
  </si>
  <si>
    <t>Arizona</t>
  </si>
  <si>
    <t>0 - 7.10% (4), (7)</t>
  </si>
  <si>
    <t>Yes/No (2)</t>
  </si>
  <si>
    <t>Arkansas</t>
  </si>
  <si>
    <t>0% - 5.50% (4), (7)</t>
  </si>
  <si>
    <t>Yes</t>
  </si>
  <si>
    <t>California</t>
  </si>
  <si>
    <t>0% - 2.5% (11)</t>
  </si>
  <si>
    <t>Colorado</t>
  </si>
  <si>
    <t>0% - 8% (7)</t>
  </si>
  <si>
    <t>Connecticut</t>
  </si>
  <si>
    <t>0% -1%</t>
  </si>
  <si>
    <t>N/A</t>
  </si>
  <si>
    <t>Delaware</t>
  </si>
  <si>
    <t>District of Columbia</t>
  </si>
  <si>
    <t>Florida</t>
  </si>
  <si>
    <t>0% - 2% (4), (7)</t>
  </si>
  <si>
    <t>Georgia</t>
  </si>
  <si>
    <t>1% - 4.5%</t>
  </si>
  <si>
    <t>Hawaii</t>
  </si>
  <si>
    <t>0% - 0.5%</t>
  </si>
  <si>
    <t>Idaho</t>
  </si>
  <si>
    <t>0% - 3% (7)</t>
  </si>
  <si>
    <t>No</t>
  </si>
  <si>
    <t>Illinois</t>
  </si>
  <si>
    <t>0% - 4.75% (7)</t>
  </si>
  <si>
    <t>Indiana</t>
  </si>
  <si>
    <t>Iowa</t>
  </si>
  <si>
    <t>0% - 2% (7)</t>
  </si>
  <si>
    <t>Kansas</t>
  </si>
  <si>
    <t>0% - 5% (7)</t>
  </si>
  <si>
    <t>Kentucky</t>
  </si>
  <si>
    <t>Louisiana</t>
  </si>
  <si>
    <t>0% - 7.75% (6) (7)</t>
  </si>
  <si>
    <t>Maine</t>
  </si>
  <si>
    <t>Maryland</t>
  </si>
  <si>
    <t>Massachusetts</t>
  </si>
  <si>
    <t>Michigan</t>
  </si>
  <si>
    <t>Minnesota</t>
  </si>
  <si>
    <t>0% - 1.5% (7)</t>
  </si>
  <si>
    <t>Mississippi</t>
  </si>
  <si>
    <t>0% - 1% (7)</t>
  </si>
  <si>
    <t>Missouri</t>
  </si>
  <si>
    <t>.5% - 6.625%</t>
  </si>
  <si>
    <t>Montana</t>
  </si>
  <si>
    <t>Nebraska</t>
  </si>
  <si>
    <t>Nevada</t>
  </si>
  <si>
    <t>0% - 1.3%</t>
  </si>
  <si>
    <t>New Hampshire</t>
  </si>
  <si>
    <t>New Jersey</t>
  </si>
  <si>
    <t>New Mexico</t>
  </si>
  <si>
    <t>.125% - 6.625%</t>
  </si>
  <si>
    <t>New York</t>
  </si>
  <si>
    <t>0% - 5%</t>
  </si>
  <si>
    <t>North Carolina</t>
  </si>
  <si>
    <t>2% - 3%</t>
  </si>
  <si>
    <t>North Dakota</t>
  </si>
  <si>
    <t>0% - 3% (4), (7)</t>
  </si>
  <si>
    <t>Ohio</t>
  </si>
  <si>
    <t>0 - 2.25%</t>
  </si>
  <si>
    <t>Oklahoma</t>
  </si>
  <si>
    <t>0% - 6.50% (7)</t>
  </si>
  <si>
    <t>Oregon</t>
  </si>
  <si>
    <t>Pennsylvania</t>
  </si>
  <si>
    <t>Rhode Island</t>
  </si>
  <si>
    <t>South Carolina</t>
  </si>
  <si>
    <t>South Dakota</t>
  </si>
  <si>
    <t>Tennessee</t>
  </si>
  <si>
    <t>1.5% - 2.75% (4)</t>
  </si>
  <si>
    <t>Texas</t>
  </si>
  <si>
    <t>Utah</t>
  </si>
  <si>
    <t>1% - 6.25%</t>
  </si>
  <si>
    <t>Vermont</t>
  </si>
  <si>
    <t>Virginia</t>
  </si>
  <si>
    <t>1% - 2.2%</t>
  </si>
  <si>
    <t>Washington</t>
  </si>
  <si>
    <t>.5% - 3.40%</t>
  </si>
  <si>
    <t>West Virginia</t>
  </si>
  <si>
    <t>0% - 1%</t>
  </si>
  <si>
    <t>Wisconsin</t>
  </si>
  <si>
    <t>0% - 1.75% (7)</t>
  </si>
  <si>
    <t>Wyoming</t>
  </si>
  <si>
    <t>0% - 4% (7)</t>
  </si>
  <si>
    <t>http://www.salestaxinstitute.com/resources/rates</t>
  </si>
  <si>
    <t>Loan Details</t>
  </si>
  <si>
    <t>Initial Loan</t>
  </si>
  <si>
    <t>Final Loan (probably keep this zero)</t>
  </si>
  <si>
    <t>Loan Length (in months)</t>
  </si>
  <si>
    <t>I've compiled a list of resources for calculating sales, vehicle, tag registration, license etc taxes and fees for a new vehicle. These are subject to change, so update them as necessary</t>
  </si>
  <si>
    <t>Title Fees</t>
  </si>
  <si>
    <t>Zero APR Length (in months)</t>
  </si>
  <si>
    <t>Other Details</t>
  </si>
  <si>
    <t>Insurance Payment/Month</t>
  </si>
  <si>
    <t>Miles Driven/Month</t>
  </si>
  <si>
    <t>Electricity/kWh</t>
  </si>
  <si>
    <t>Note about this: Most states don't let you take trade-in off your sales tax so you pay what you would without the trade in. If you aren't trading in, it doesn't matter. Title fees also vary by state and eventually this will auto update. For now, look it up here: http://www.ncsl.org/research/transportation/registration-and-title-fees-by-state.aspx</t>
  </si>
  <si>
    <t>Miles/kWh</t>
  </si>
  <si>
    <t>Again, eventually these will autofill and there will be menus for you to choose your insurance, electricity provider, rates and whatnot.</t>
  </si>
  <si>
    <t>Cash Rebates</t>
  </si>
  <si>
    <t>Tax Credits</t>
  </si>
  <si>
    <t>Tax Deductions</t>
  </si>
  <si>
    <t>For calculating how much you will per month, in interest and principal, and other details about auto loans, I've made a small calculator that I can use and tweak for my whole life/until they become autonomous and transportation becomes a commodity in like ,2 years. Internet calculators are opaque and not as customizable (plus ads er'rywhere). Simple finance visualization exercise</t>
  </si>
  <si>
    <t>State (for taxes, rebates, etc)</t>
  </si>
  <si>
    <t>Sales Tax</t>
  </si>
  <si>
    <t>Other Goodies</t>
  </si>
  <si>
    <t>State Tax Credits</t>
  </si>
  <si>
    <t>Federal Tax Credits*</t>
  </si>
  <si>
    <t>*This might end soon.</t>
  </si>
  <si>
    <t>Reduced Rates for charging, carpool access, reduced license tax</t>
  </si>
  <si>
    <t>Tax credit depends on the size of the battery.</t>
  </si>
  <si>
    <t>$900 rebate on wall connectors and installation</t>
  </si>
  <si>
    <t>Funds are limited for the rebate</t>
  </si>
  <si>
    <t>Carpool lane and reduced charging rates</t>
  </si>
  <si>
    <t xml:space="preserve">Sales Tax Exempt </t>
  </si>
  <si>
    <t>Rate (APR)</t>
  </si>
  <si>
    <t>$750 rebate on wall connectors and install</t>
  </si>
  <si>
    <t>http://www.factorywarrantylist.com/car-tax-by-state.html</t>
  </si>
  <si>
    <t>Cash Rebates come off the sticker price while tax credits get credited on your taxes when you file. Tax deductions come off your income liability when you file. These will both autofill from the Taxes sheet, but best check each one with the sheet if you car about specifics. Tesla keeps theirs updated so reference this for rebates, tax credits, and other goodies like carpool lane use. https://www.tesla.com/support/incentives</t>
  </si>
  <si>
    <t>Excise Tax exempt</t>
  </si>
  <si>
    <t>Any Other Fees (such as dealer fees, etc)</t>
  </si>
  <si>
    <t>Principal</t>
  </si>
  <si>
    <t>Interest Payment</t>
  </si>
  <si>
    <t>Principal Payment</t>
  </si>
  <si>
    <t>Total Payment</t>
  </si>
  <si>
    <t>Month</t>
  </si>
  <si>
    <t>Loan Calculation</t>
  </si>
  <si>
    <t>Total Monthly Car Ownership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</si>
</sst>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44" formatCode="_(&quot;$&quot;* #,##0.00_);_(&quot;$&quot;* \(#,##0.00\);_(&quot;$&quot;* &quot;-&quot;??_);_(@_)"/>
  </numFmts>
  <fonts count="9" x14ac:knownFonts="1">
    <font>
      <sz val="11"/>
      <color theme="1"/>
      <name val="Calibri"/>
      <family val="2"/>
      <scheme val="minor"/>
    </font>
    <font>
      <sz val="11"/>
      <color theme="1"/>
      <name val="Calibri"/>
      <family val="2"/>
      <scheme val="minor"/>
    </font>
    <font>
      <b/>
      <sz val="15"/>
      <color theme="3"/>
      <name val="Calibri"/>
      <family val="2"/>
      <scheme val="minor"/>
    </font>
    <font>
      <sz val="11"/>
      <color rgb="FF3F3F76"/>
      <name val="Calibri"/>
      <family val="2"/>
      <scheme val="minor"/>
    </font>
    <font>
      <b/>
      <sz val="11"/>
      <color rgb="FF3F3F3F"/>
      <name val="Calibri"/>
      <family val="2"/>
      <scheme val="minor"/>
    </font>
    <font>
      <i/>
      <sz val="11"/>
      <color rgb="FF7F7F7F"/>
      <name val="Calibri"/>
      <family val="2"/>
      <scheme val="minor"/>
    </font>
    <font>
      <b/>
      <sz val="11"/>
      <color theme="1"/>
      <name val="Calibri"/>
      <family val="2"/>
      <scheme val="minor"/>
    </font>
    <font>
      <b/>
      <sz val="7"/>
      <color rgb="FF4D3069"/>
      <name val="Verdana"/>
      <family val="2"/>
    </font>
    <font>
      <u/>
      <sz val="11"/>
      <color theme="10"/>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rgb="FFF0F0F0"/>
        <bgColor indexed="64"/>
      </patternFill>
    </fill>
  </fills>
  <borders count="4">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10">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5" fillId="0" borderId="0" applyNumberFormat="0" applyFill="0" applyBorder="0" applyAlignment="0" applyProtection="0"/>
    <xf numFmtId="0" fontId="1" fillId="4" borderId="0" applyNumberFormat="0" applyBorder="0" applyAlignment="0" applyProtection="0"/>
    <xf numFmtId="0" fontId="1" fillId="5" borderId="0" applyNumberFormat="0" applyBorder="0" applyAlignment="0" applyProtection="0"/>
    <xf numFmtId="0" fontId="8" fillId="0" borderId="0" applyNumberFormat="0" applyFill="0" applyBorder="0" applyAlignment="0" applyProtection="0"/>
  </cellStyleXfs>
  <cellXfs count="26">
    <xf numFmtId="0" fontId="0" fillId="0" borderId="0" xfId="0"/>
    <xf numFmtId="0" fontId="2" fillId="0" borderId="1" xfId="3"/>
    <xf numFmtId="0" fontId="0" fillId="0" borderId="0" xfId="0" applyAlignment="1">
      <alignment horizontal="left" wrapText="1"/>
    </xf>
    <xf numFmtId="0" fontId="1" fillId="4" borderId="0" xfId="7"/>
    <xf numFmtId="0" fontId="3" fillId="2" borderId="2" xfId="4"/>
    <xf numFmtId="0" fontId="6" fillId="0" borderId="0" xfId="0" applyFont="1"/>
    <xf numFmtId="0" fontId="7" fillId="6" borderId="0" xfId="0" applyFont="1" applyFill="1" applyAlignment="1">
      <alignment horizontal="left" vertical="center" wrapText="1"/>
    </xf>
    <xf numFmtId="0" fontId="0" fillId="0" borderId="0" xfId="0" applyFont="1"/>
    <xf numFmtId="9" fontId="0" fillId="0" borderId="0" xfId="2" applyFont="1"/>
    <xf numFmtId="10" fontId="0" fillId="0" borderId="0" xfId="2" applyNumberFormat="1" applyFont="1"/>
    <xf numFmtId="44" fontId="0" fillId="0" borderId="0" xfId="1" applyFont="1"/>
    <xf numFmtId="44" fontId="3" fillId="2" borderId="2" xfId="4" applyNumberFormat="1"/>
    <xf numFmtId="10" fontId="4" fillId="3" borderId="3" xfId="5" applyNumberFormat="1"/>
    <xf numFmtId="0" fontId="0" fillId="0" borderId="0" xfId="0" applyFont="1" applyFill="1" applyBorder="1"/>
    <xf numFmtId="44" fontId="3" fillId="2" borderId="2" xfId="1" applyFont="1" applyFill="1" applyBorder="1"/>
    <xf numFmtId="9" fontId="3" fillId="2" borderId="2" xfId="2" applyFont="1" applyFill="1" applyBorder="1"/>
    <xf numFmtId="0" fontId="0" fillId="0" borderId="0" xfId="0" applyAlignment="1">
      <alignment horizontal="left"/>
    </xf>
    <xf numFmtId="0" fontId="3" fillId="2" borderId="2" xfId="4" applyAlignment="1">
      <alignment horizontal="right"/>
    </xf>
    <xf numFmtId="44" fontId="4" fillId="3" borderId="3" xfId="5" applyNumberFormat="1"/>
    <xf numFmtId="0" fontId="5" fillId="0" borderId="0" xfId="6" applyAlignment="1">
      <alignment horizontal="left" wrapText="1"/>
    </xf>
    <xf numFmtId="44" fontId="0" fillId="0" borderId="0" xfId="0" applyNumberFormat="1"/>
    <xf numFmtId="8" fontId="0" fillId="0" borderId="0" xfId="0" applyNumberFormat="1"/>
    <xf numFmtId="44" fontId="0" fillId="0" borderId="0" xfId="1" applyNumberFormat="1" applyFont="1"/>
    <xf numFmtId="0" fontId="6" fillId="5" borderId="0" xfId="8" applyFont="1" applyAlignment="1">
      <alignment horizontal="left"/>
    </xf>
    <xf numFmtId="44" fontId="6" fillId="5" borderId="0" xfId="1" applyFont="1" applyFill="1" applyAlignment="1">
      <alignment horizontal="left"/>
    </xf>
    <xf numFmtId="0" fontId="8" fillId="0" borderId="0" xfId="9" applyAlignment="1">
      <alignment horizontal="left"/>
    </xf>
  </cellXfs>
  <cellStyles count="10">
    <cellStyle name="20% - Accent1" xfId="7" builtinId="30"/>
    <cellStyle name="40% - Accent1" xfId="8" builtinId="31"/>
    <cellStyle name="Currency" xfId="1" builtinId="4"/>
    <cellStyle name="Explanatory Text" xfId="6" builtinId="53"/>
    <cellStyle name="Heading 1" xfId="3" builtinId="16"/>
    <cellStyle name="Hyperlink" xfId="9" builtinId="8"/>
    <cellStyle name="Input" xfId="4" builtinId="20"/>
    <cellStyle name="Normal" xfId="0" builtinId="0"/>
    <cellStyle name="Output" xfId="5" builtinId="21"/>
    <cellStyle name="Percent" xfId="2" builtinId="5"/>
  </cellStyles>
  <dxfs count="9">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34" formatCode="_(&quot;$&quot;* #,##0.00_);_(&quot;$&quot;* \(#,##0.00\);_(&quot;$&quot;* &quot;-&quot;??_);_(@_)"/>
    </dxf>
    <dxf>
      <numFmt numFmtId="34" formatCode="_(&quot;$&quot;* #,##0.00_);_(&quot;$&quot;* \(#,##0.00\);_(&quot;$&quot;* &quot;-&quot;??_);_(@_)"/>
    </dxf>
    <dxf>
      <font>
        <b/>
        <i val="0"/>
        <strike val="0"/>
        <condense val="0"/>
        <extend val="0"/>
        <outline val="0"/>
        <shadow val="0"/>
        <u val="none"/>
        <vertAlign val="baseline"/>
        <sz val="7"/>
        <color rgb="FF4D3069"/>
        <name val="Verdana"/>
        <family val="2"/>
        <scheme val="none"/>
      </font>
      <fill>
        <patternFill patternType="solid">
          <fgColor indexed="64"/>
          <bgColor rgb="FFF0F0F0"/>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Principal</c:v>
          </c:tx>
          <c:spPr>
            <a:ln w="50800" cap="rnd">
              <a:solidFill>
                <a:schemeClr val="accent1"/>
              </a:solidFill>
              <a:round/>
            </a:ln>
            <a:effectLst/>
          </c:spPr>
          <c:marker>
            <c:symbol val="none"/>
          </c:marker>
          <c:yVal>
            <c:numRef>
              <c:f>EV!$A$33:$A$159</c:f>
              <c:numCache>
                <c:formatCode>_("$"* #,##0.00_);_("$"* \(#,##0.00\);_("$"* "-"??_);_(@_)</c:formatCode>
                <c:ptCount val="127"/>
                <c:pt idx="0">
                  <c:v>28429.999999999996</c:v>
                </c:pt>
                <c:pt idx="1">
                  <c:v>28079.371599690745</c:v>
                </c:pt>
                <c:pt idx="2">
                  <c:v>27727.282247713538</c:v>
                </c:pt>
                <c:pt idx="3">
                  <c:v>27373.725856769761</c:v>
                </c:pt>
                <c:pt idx="4">
                  <c:v>27018.696314197052</c:v>
                </c:pt>
                <c:pt idx="5">
                  <c:v>26662.187481863621</c:v>
                </c:pt>
                <c:pt idx="6">
                  <c:v>26304.193196062133</c:v>
                </c:pt>
                <c:pt idx="7">
                  <c:v>25944.707267403141</c:v>
                </c:pt>
                <c:pt idx="8">
                  <c:v>25583.723480708068</c:v>
                </c:pt>
                <c:pt idx="9">
                  <c:v>25221.235594901766</c:v>
                </c:pt>
                <c:pt idx="10">
                  <c:v>24857.237342904606</c:v>
                </c:pt>
                <c:pt idx="11">
                  <c:v>24491.722431524122</c:v>
                </c:pt>
                <c:pt idx="12">
                  <c:v>24124.684541346222</c:v>
                </c:pt>
                <c:pt idx="13">
                  <c:v>23756.117326625914</c:v>
                </c:pt>
                <c:pt idx="14">
                  <c:v>23386.014415177604</c:v>
                </c:pt>
                <c:pt idx="15">
                  <c:v>23014.369408264927</c:v>
                </c:pt>
                <c:pt idx="16">
                  <c:v>22641.175880490115</c:v>
                </c:pt>
                <c:pt idx="17">
                  <c:v>22266.427379682904</c:v>
                </c:pt>
                <c:pt idx="18">
                  <c:v>21890.117426788998</c:v>
                </c:pt>
                <c:pt idx="19">
                  <c:v>21512.239515758036</c:v>
                </c:pt>
                <c:pt idx="20">
                  <c:v>21132.78711343111</c:v>
                </c:pt>
                <c:pt idx="21">
                  <c:v>20751.753659427821</c:v>
                </c:pt>
                <c:pt idx="22">
                  <c:v>20369.132566032851</c:v>
                </c:pt>
                <c:pt idx="23">
                  <c:v>19984.917218082071</c:v>
                </c:pt>
                <c:pt idx="24">
                  <c:v>19599.100972848162</c:v>
                </c:pt>
                <c:pt idx="25">
                  <c:v>19211.677159925777</c:v>
                </c:pt>
                <c:pt idx="26">
                  <c:v>18822.639081116216</c:v>
                </c:pt>
                <c:pt idx="27">
                  <c:v>18431.980010311618</c:v>
                </c:pt>
                <c:pt idx="28">
                  <c:v>18039.693193378665</c:v>
                </c:pt>
                <c:pt idx="29">
                  <c:v>17645.771848041826</c:v>
                </c:pt>
                <c:pt idx="30">
                  <c:v>17250.209163766081</c:v>
                </c:pt>
                <c:pt idx="31">
                  <c:v>16852.998301639189</c:v>
                </c:pt>
                <c:pt idx="32">
                  <c:v>16454.132394253433</c:v>
                </c:pt>
                <c:pt idx="33">
                  <c:v>16053.604545586904</c:v>
                </c:pt>
                <c:pt idx="34">
                  <c:v>15651.407830884265</c:v>
                </c:pt>
                <c:pt idx="35">
                  <c:v>15247.535296537031</c:v>
                </c:pt>
                <c:pt idx="36">
                  <c:v>14841.979959963352</c:v>
                </c:pt>
                <c:pt idx="37">
                  <c:v>14434.734809487281</c:v>
                </c:pt>
                <c:pt idx="38">
                  <c:v>14025.792804217561</c:v>
                </c:pt>
                <c:pt idx="39">
                  <c:v>13615.146873925883</c:v>
                </c:pt>
                <c:pt idx="40">
                  <c:v>13202.789918924656</c:v>
                </c:pt>
                <c:pt idx="41">
                  <c:v>12788.714809944258</c:v>
                </c:pt>
                <c:pt idx="42">
                  <c:v>12372.914388009774</c:v>
                </c:pt>
                <c:pt idx="43">
                  <c:v>11955.38146431723</c:v>
                </c:pt>
                <c:pt idx="44">
                  <c:v>11536.108820109301</c:v>
                </c:pt>
                <c:pt idx="45">
                  <c:v>11115.089206550505</c:v>
                </c:pt>
                <c:pt idx="46">
                  <c:v>10692.31534460188</c:v>
                </c:pt>
                <c:pt idx="47">
                  <c:v>10267.779924895138</c:v>
                </c:pt>
                <c:pt idx="48">
                  <c:v>9841.4756076062822</c:v>
                </c:pt>
                <c:pt idx="49">
                  <c:v>9413.3950223287229</c:v>
                </c:pt>
                <c:pt idx="50">
                  <c:v>8983.5307679458419</c:v>
                </c:pt>
                <c:pt idx="51">
                  <c:v>8551.8754125030318</c:v>
                </c:pt>
                <c:pt idx="52">
                  <c:v>8118.4214930792095</c:v>
                </c:pt>
                <c:pt idx="53">
                  <c:v>7683.1615156577882</c:v>
                </c:pt>
                <c:pt idx="54">
                  <c:v>7246.0879549971105</c:v>
                </c:pt>
                <c:pt idx="55">
                  <c:v>6807.1932545003474</c:v>
                </c:pt>
                <c:pt idx="56">
                  <c:v>6366.4698260848472</c:v>
                </c:pt>
                <c:pt idx="57">
                  <c:v>5923.9100500509494</c:v>
                </c:pt>
                <c:pt idx="58">
                  <c:v>5479.506274950244</c:v>
                </c:pt>
                <c:pt idx="59">
                  <c:v>5033.250817453285</c:v>
                </c:pt>
                <c:pt idx="60">
                  <c:v>4585.1359622167556</c:v>
                </c:pt>
                <c:pt idx="61">
                  <c:v>4135.1539617500739</c:v>
                </c:pt>
                <c:pt idx="62">
                  <c:v>3683.2970362814476</c:v>
                </c:pt>
                <c:pt idx="63">
                  <c:v>3229.5573736233691</c:v>
                </c:pt>
                <c:pt idx="64">
                  <c:v>2773.9271290375486</c:v>
                </c:pt>
                <c:pt idx="65">
                  <c:v>2316.3984250992871</c:v>
                </c:pt>
                <c:pt idx="66">
                  <c:v>1856.9633515612827</c:v>
                </c:pt>
                <c:pt idx="67">
                  <c:v>1395.6139652168699</c:v>
                </c:pt>
                <c:pt idx="68">
                  <c:v>932.34228976268878</c:v>
                </c:pt>
                <c:pt idx="69">
                  <c:v>467.14031566078194</c:v>
                </c:pt>
                <c:pt idx="70">
                  <c:v>1.1715428627212532E-10</c:v>
                </c:pt>
                <c:pt idx="71">
                  <c:v>1.1764242913159251E-10</c:v>
                </c:pt>
                <c:pt idx="72">
                  <c:v>1.1813260591964083E-10</c:v>
                </c:pt>
                <c:pt idx="73">
                  <c:v>1.1862482511097268E-10</c:v>
                </c:pt>
                <c:pt idx="74">
                  <c:v>1.1911909521560173E-10</c:v>
                </c:pt>
                <c:pt idx="75">
                  <c:v>1.1961542477900007E-10</c:v>
                </c:pt>
                <c:pt idx="76">
                  <c:v>1.2011382238224591E-10</c:v>
                </c:pt>
                <c:pt idx="77">
                  <c:v>1.2061429664217193E-10</c:v>
                </c:pt>
                <c:pt idx="78">
                  <c:v>1.2111685621151431E-10</c:v>
                </c:pt>
                <c:pt idx="79">
                  <c:v>1.2162150977906228E-10</c:v>
                </c:pt>
                <c:pt idx="80">
                  <c:v>1.2212826606980837E-10</c:v>
                </c:pt>
                <c:pt idx="81">
                  <c:v>1.2263713384509925E-10</c:v>
                </c:pt>
                <c:pt idx="82">
                  <c:v>1.2314812190278717E-10</c:v>
                </c:pt>
                <c:pt idx="83">
                  <c:v>1.2366123907738211E-10</c:v>
                </c:pt>
                <c:pt idx="84">
                  <c:v>1.2417649424020455E-10</c:v>
                </c:pt>
                <c:pt idx="85">
                  <c:v>1.2469389629953873E-10</c:v>
                </c:pt>
                <c:pt idx="86">
                  <c:v>1.2521345420078681E-10</c:v>
                </c:pt>
                <c:pt idx="87">
                  <c:v>1.2573517692662342E-10</c:v>
                </c:pt>
                <c:pt idx="88">
                  <c:v>1.2625907349715102E-10</c:v>
                </c:pt>
                <c:pt idx="89">
                  <c:v>1.2678515297005583E-10</c:v>
                </c:pt>
                <c:pt idx="90">
                  <c:v>1.2731342444076439E-10</c:v>
                </c:pt>
                <c:pt idx="91">
                  <c:v>1.278438970426009E-10</c:v>
                </c:pt>
                <c:pt idx="92">
                  <c:v>1.2837657994694507E-10</c:v>
                </c:pt>
                <c:pt idx="93">
                  <c:v>1.2891148236339067E-10</c:v>
                </c:pt>
                <c:pt idx="94">
                  <c:v>1.2944861353990479E-10</c:v>
                </c:pt>
                <c:pt idx="95">
                  <c:v>1.2998798276298772E-10</c:v>
                </c:pt>
                <c:pt idx="96">
                  <c:v>1.3052959935783349E-10</c:v>
                </c:pt>
                <c:pt idx="97">
                  <c:v>1.3107347268849112E-10</c:v>
                </c:pt>
                <c:pt idx="98">
                  <c:v>1.3161961215802651E-10</c:v>
                </c:pt>
                <c:pt idx="99">
                  <c:v>1.3216802720868495E-10</c:v>
                </c:pt>
                <c:pt idx="100">
                  <c:v>1.3271872732205448E-10</c:v>
                </c:pt>
                <c:pt idx="101">
                  <c:v>1.3327172201922969E-10</c:v>
                </c:pt>
                <c:pt idx="102">
                  <c:v>1.3382702086097648E-10</c:v>
                </c:pt>
                <c:pt idx="103">
                  <c:v>1.3438463344789722E-10</c:v>
                </c:pt>
                <c:pt idx="104">
                  <c:v>1.3494456942059678E-10</c:v>
                </c:pt>
                <c:pt idx="105">
                  <c:v>1.3550683845984927E-10</c:v>
                </c:pt>
                <c:pt idx="106">
                  <c:v>1.3607145028676532E-10</c:v>
                </c:pt>
                <c:pt idx="107">
                  <c:v>1.3663841466296017E-10</c:v>
                </c:pt>
                <c:pt idx="108">
                  <c:v>1.372077413907225E-10</c:v>
                </c:pt>
                <c:pt idx="109">
                  <c:v>1.3777944031318384E-10</c:v>
                </c:pt>
                <c:pt idx="110">
                  <c:v>1.3835352131448877E-10</c:v>
                </c:pt>
                <c:pt idx="111">
                  <c:v>1.3892999431996581E-10</c:v>
                </c:pt>
                <c:pt idx="112">
                  <c:v>1.39508869296299E-10</c:v>
                </c:pt>
                <c:pt idx="113">
                  <c:v>1.4009015625170025E-10</c:v>
                </c:pt>
                <c:pt idx="114">
                  <c:v>1.4067386523608233E-10</c:v>
                </c:pt>
                <c:pt idx="115">
                  <c:v>1.4126000634123266E-10</c:v>
                </c:pt>
                <c:pt idx="116">
                  <c:v>1.4184858970098779E-10</c:v>
                </c:pt>
                <c:pt idx="117">
                  <c:v>1.4243962549140857E-10</c:v>
                </c:pt>
                <c:pt idx="118">
                  <c:v>1.430331239309561E-10</c:v>
                </c:pt>
                <c:pt idx="119">
                  <c:v>1.4362909528066843E-10</c:v>
                </c:pt>
                <c:pt idx="120">
                  <c:v>1.4422754984433789E-10</c:v>
                </c:pt>
                <c:pt idx="121">
                  <c:v>1.4482849796868931E-10</c:v>
                </c:pt>
                <c:pt idx="122">
                  <c:v>1.4543195004355885E-10</c:v>
                </c:pt>
                <c:pt idx="123">
                  <c:v>1.4603791650207367E-10</c:v>
                </c:pt>
                <c:pt idx="124">
                  <c:v>1.4664640782083232E-10</c:v>
                </c:pt>
                <c:pt idx="125">
                  <c:v>1.4725743452008577E-10</c:v>
                </c:pt>
                <c:pt idx="126">
                  <c:v>1.4787100716391946E-10</c:v>
                </c:pt>
              </c:numCache>
            </c:numRef>
          </c:yVal>
          <c:smooth val="1"/>
          <c:extLst>
            <c:ext xmlns:c16="http://schemas.microsoft.com/office/drawing/2014/chart" uri="{C3380CC4-5D6E-409C-BE32-E72D297353CC}">
              <c16:uniqueId val="{00000001-02D1-4398-9AB5-FE1D89AC1FE5}"/>
            </c:ext>
          </c:extLst>
        </c:ser>
        <c:dLbls>
          <c:showLegendKey val="0"/>
          <c:showVal val="0"/>
          <c:showCatName val="0"/>
          <c:showSerName val="0"/>
          <c:showPercent val="0"/>
          <c:showBubbleSize val="0"/>
        </c:dLbls>
        <c:axId val="418120240"/>
        <c:axId val="418120896"/>
      </c:scatterChart>
      <c:scatterChart>
        <c:scatterStyle val="smoothMarker"/>
        <c:varyColors val="0"/>
        <c:ser>
          <c:idx val="1"/>
          <c:order val="1"/>
          <c:tx>
            <c:v>Interest Payment</c:v>
          </c:tx>
          <c:spPr>
            <a:ln w="44450" cap="rnd">
              <a:solidFill>
                <a:schemeClr val="accent2"/>
              </a:solidFill>
              <a:round/>
            </a:ln>
            <a:effectLst/>
          </c:spPr>
          <c:marker>
            <c:symbol val="none"/>
          </c:marker>
          <c:yVal>
            <c:numRef>
              <c:f>EV!$B$33:$B$159</c:f>
              <c:numCache>
                <c:formatCode>_("$"* #,##0.00_);_("$"* \(#,##0.00\);_("$"* "-"??_);_(@_)</c:formatCode>
                <c:ptCount val="127"/>
                <c:pt idx="0">
                  <c:v>118.45833333333331</c:v>
                </c:pt>
                <c:pt idx="1">
                  <c:v>116.9973816653781</c:v>
                </c:pt>
                <c:pt idx="2">
                  <c:v>115.53034269880641</c:v>
                </c:pt>
                <c:pt idx="3">
                  <c:v>114.05719106987401</c:v>
                </c:pt>
                <c:pt idx="4">
                  <c:v>112.57790130915438</c:v>
                </c:pt>
                <c:pt idx="5">
                  <c:v>111.09244784109842</c:v>
                </c:pt>
                <c:pt idx="6">
                  <c:v>109.60080498359223</c:v>
                </c:pt>
                <c:pt idx="7">
                  <c:v>108.10294694751309</c:v>
                </c:pt>
                <c:pt idx="8">
                  <c:v>106.59884783628361</c:v>
                </c:pt>
                <c:pt idx="9">
                  <c:v>105.08848164542403</c:v>
                </c:pt>
                <c:pt idx="10">
                  <c:v>103.57182226210251</c:v>
                </c:pt>
                <c:pt idx="11">
                  <c:v>102.04884346468384</c:v>
                </c:pt>
                <c:pt idx="12">
                  <c:v>100.51951892227592</c:v>
                </c:pt>
                <c:pt idx="13">
                  <c:v>98.983822194274637</c:v>
                </c:pt>
                <c:pt idx="14">
                  <c:v>97.441726729906676</c:v>
                </c:pt>
                <c:pt idx="15">
                  <c:v>95.893205867770533</c:v>
                </c:pt>
                <c:pt idx="16">
                  <c:v>94.338232835375479</c:v>
                </c:pt>
                <c:pt idx="17">
                  <c:v>92.77678074867876</c:v>
                </c:pt>
                <c:pt idx="18">
                  <c:v>91.208822611620832</c:v>
                </c:pt>
                <c:pt idx="19">
                  <c:v>89.634331315658486</c:v>
                </c:pt>
                <c:pt idx="20">
                  <c:v>88.053279639296292</c:v>
                </c:pt>
                <c:pt idx="21">
                  <c:v>86.465640247615923</c:v>
                </c:pt>
                <c:pt idx="22">
                  <c:v>84.871385691803539</c:v>
                </c:pt>
                <c:pt idx="23">
                  <c:v>83.270488408675291</c:v>
                </c:pt>
                <c:pt idx="24">
                  <c:v>81.662920720200674</c:v>
                </c:pt>
                <c:pt idx="25">
                  <c:v>80.048654833024074</c:v>
                </c:pt>
                <c:pt idx="26">
                  <c:v>78.427662837984229</c:v>
                </c:pt>
                <c:pt idx="27">
                  <c:v>76.799916709631745</c:v>
                </c:pt>
                <c:pt idx="28">
                  <c:v>75.165388305744443</c:v>
                </c:pt>
                <c:pt idx="29">
                  <c:v>73.524049366840941</c:v>
                </c:pt>
                <c:pt idx="30">
                  <c:v>71.875871515692012</c:v>
                </c:pt>
                <c:pt idx="31">
                  <c:v>70.220826256829952</c:v>
                </c:pt>
                <c:pt idx="32">
                  <c:v>68.558884976055964</c:v>
                </c:pt>
                <c:pt idx="33">
                  <c:v>66.890018939945435</c:v>
                </c:pt>
                <c:pt idx="34">
                  <c:v>65.214199295351108</c:v>
                </c:pt>
                <c:pt idx="35">
                  <c:v>63.531397068904297</c:v>
                </c:pt>
                <c:pt idx="36">
                  <c:v>61.841583166513963</c:v>
                </c:pt>
                <c:pt idx="37">
                  <c:v>60.144728372863675</c:v>
                </c:pt>
                <c:pt idx="38">
                  <c:v>58.440803350906499</c:v>
                </c:pt>
                <c:pt idx="39">
                  <c:v>56.729778641357846</c:v>
                </c:pt>
                <c:pt idx="40">
                  <c:v>55.011624662186065</c:v>
                </c:pt>
                <c:pt idx="41">
                  <c:v>53.286311708101074</c:v>
                </c:pt>
                <c:pt idx="42">
                  <c:v>51.553809950040723</c:v>
                </c:pt>
                <c:pt idx="43">
                  <c:v>49.814089434655124</c:v>
                </c:pt>
                <c:pt idx="44">
                  <c:v>48.067120083788751</c:v>
                </c:pt>
                <c:pt idx="45">
                  <c:v>46.312871693960439</c:v>
                </c:pt>
                <c:pt idx="46">
                  <c:v>44.551313935841165</c:v>
                </c:pt>
                <c:pt idx="47">
                  <c:v>42.782416353729744</c:v>
                </c:pt>
                <c:pt idx="48">
                  <c:v>41.006148365026178</c:v>
                </c:pt>
                <c:pt idx="49">
                  <c:v>39.222479259703015</c:v>
                </c:pt>
                <c:pt idx="50">
                  <c:v>37.431378199774343</c:v>
                </c:pt>
                <c:pt idx="51">
                  <c:v>35.632814218762633</c:v>
                </c:pt>
                <c:pt idx="52">
                  <c:v>33.826756221163372</c:v>
                </c:pt>
                <c:pt idx="53">
                  <c:v>32.013172981907452</c:v>
                </c:pt>
                <c:pt idx="54">
                  <c:v>30.192033145821295</c:v>
                </c:pt>
                <c:pt idx="55">
                  <c:v>28.36330522708478</c:v>
                </c:pt>
                <c:pt idx="56">
                  <c:v>26.526957608686864</c:v>
                </c:pt>
                <c:pt idx="57">
                  <c:v>24.682958541878957</c:v>
                </c:pt>
                <c:pt idx="58">
                  <c:v>22.831276145626017</c:v>
                </c:pt>
                <c:pt idx="59">
                  <c:v>20.971878406055353</c:v>
                </c:pt>
                <c:pt idx="60">
                  <c:v>19.104733175903149</c:v>
                </c:pt>
                <c:pt idx="61">
                  <c:v>17.229808173958642</c:v>
                </c:pt>
                <c:pt idx="62">
                  <c:v>15.347070984506031</c:v>
                </c:pt>
                <c:pt idx="63">
                  <c:v>13.456489056764038</c:v>
                </c:pt>
                <c:pt idx="64">
                  <c:v>11.558029704323118</c:v>
                </c:pt>
                <c:pt idx="65">
                  <c:v>9.6516601045803636</c:v>
                </c:pt>
                <c:pt idx="66">
                  <c:v>7.7373472981720113</c:v>
                </c:pt>
                <c:pt idx="67">
                  <c:v>5.8150581884036248</c:v>
                </c:pt>
                <c:pt idx="68">
                  <c:v>3.8847595406778699</c:v>
                </c:pt>
                <c:pt idx="69">
                  <c:v>1.9464179819199248</c:v>
                </c:pt>
                <c:pt idx="70">
                  <c:v>4.8814285946718885E-13</c:v>
                </c:pt>
                <c:pt idx="71">
                  <c:v>4.901767880483021E-13</c:v>
                </c:pt>
                <c:pt idx="72">
                  <c:v>4.9221919133183677E-13</c:v>
                </c:pt>
                <c:pt idx="73">
                  <c:v>4.9427010462905279E-13</c:v>
                </c:pt>
                <c:pt idx="74">
                  <c:v>4.9632956339834058E-13</c:v>
                </c:pt>
                <c:pt idx="75">
                  <c:v>4.9839760324583361E-13</c:v>
                </c:pt>
                <c:pt idx="76">
                  <c:v>5.0047425992602459E-13</c:v>
                </c:pt>
                <c:pt idx="77">
                  <c:v>5.0255956934238308E-13</c:v>
                </c:pt>
                <c:pt idx="78">
                  <c:v>5.0465356754797623E-13</c:v>
                </c:pt>
                <c:pt idx="79">
                  <c:v>5.0675629074609283E-13</c:v>
                </c:pt>
                <c:pt idx="80">
                  <c:v>5.0886777529086825E-13</c:v>
                </c:pt>
                <c:pt idx="81">
                  <c:v>5.1098805768791356E-13</c:v>
                </c:pt>
                <c:pt idx="82">
                  <c:v>5.1311717459494658E-13</c:v>
                </c:pt>
                <c:pt idx="83">
                  <c:v>5.1525516282242545E-13</c:v>
                </c:pt>
                <c:pt idx="84">
                  <c:v>5.174020593341856E-13</c:v>
                </c:pt>
                <c:pt idx="85">
                  <c:v>5.1955790124807808E-13</c:v>
                </c:pt>
                <c:pt idx="86">
                  <c:v>5.2172272583661168E-13</c:v>
                </c:pt>
                <c:pt idx="87">
                  <c:v>5.2389657052759756E-13</c:v>
                </c:pt>
                <c:pt idx="88">
                  <c:v>5.2607947290479595E-13</c:v>
                </c:pt>
                <c:pt idx="89">
                  <c:v>5.2827147070856595E-13</c:v>
                </c:pt>
                <c:pt idx="90">
                  <c:v>5.3047260183651832E-13</c:v>
                </c:pt>
                <c:pt idx="91">
                  <c:v>5.3268290434417039E-13</c:v>
                </c:pt>
                <c:pt idx="92">
                  <c:v>5.3490241644560442E-13</c:v>
                </c:pt>
                <c:pt idx="93">
                  <c:v>5.3713117651412778E-13</c:v>
                </c:pt>
                <c:pt idx="94">
                  <c:v>5.3936922308293664E-13</c:v>
                </c:pt>
                <c:pt idx="95">
                  <c:v>5.4161659484578219E-13</c:v>
                </c:pt>
                <c:pt idx="96">
                  <c:v>5.4387333065763951E-13</c:v>
                </c:pt>
                <c:pt idx="97">
                  <c:v>5.4613946953537965E-13</c:v>
                </c:pt>
                <c:pt idx="98">
                  <c:v>5.4841505065844382E-13</c:v>
                </c:pt>
                <c:pt idx="99">
                  <c:v>5.5070011336952064E-13</c:v>
                </c:pt>
                <c:pt idx="100">
                  <c:v>5.5299469717522702E-13</c:v>
                </c:pt>
                <c:pt idx="101">
                  <c:v>5.552988417467904E-13</c:v>
                </c:pt>
                <c:pt idx="102">
                  <c:v>5.5761258692073534E-13</c:v>
                </c:pt>
                <c:pt idx="103">
                  <c:v>5.5993597269957177E-13</c:v>
                </c:pt>
                <c:pt idx="104">
                  <c:v>5.6226903925248657E-13</c:v>
                </c:pt>
                <c:pt idx="105">
                  <c:v>5.6461182691603868E-13</c:v>
                </c:pt>
                <c:pt idx="106">
                  <c:v>5.6696437619485547E-13</c:v>
                </c:pt>
                <c:pt idx="107">
                  <c:v>5.69326727762334E-13</c:v>
                </c:pt>
                <c:pt idx="108">
                  <c:v>5.7169892246134379E-13</c:v>
                </c:pt>
                <c:pt idx="109">
                  <c:v>5.7408100130493263E-13</c:v>
                </c:pt>
                <c:pt idx="110">
                  <c:v>5.7647300547703656E-13</c:v>
                </c:pt>
                <c:pt idx="111">
                  <c:v>5.7887497633319086E-13</c:v>
                </c:pt>
                <c:pt idx="112">
                  <c:v>5.8128695540124585E-13</c:v>
                </c:pt>
                <c:pt idx="113">
                  <c:v>5.8370898438208431E-13</c:v>
                </c:pt>
                <c:pt idx="114">
                  <c:v>5.8614110515034304E-13</c:v>
                </c:pt>
                <c:pt idx="115">
                  <c:v>5.8858335975513606E-13</c:v>
                </c:pt>
                <c:pt idx="116">
                  <c:v>5.9103579042078248E-13</c:v>
                </c:pt>
                <c:pt idx="117">
                  <c:v>5.9349843954753571E-13</c:v>
                </c:pt>
                <c:pt idx="118">
                  <c:v>5.9597134971231705E-13</c:v>
                </c:pt>
                <c:pt idx="119">
                  <c:v>5.9845456366945178E-13</c:v>
                </c:pt>
                <c:pt idx="120">
                  <c:v>6.0094812435140791E-13</c:v>
                </c:pt>
                <c:pt idx="121">
                  <c:v>6.0345207486953872E-13</c:v>
                </c:pt>
                <c:pt idx="122">
                  <c:v>6.0596645851482856E-13</c:v>
                </c:pt>
                <c:pt idx="123">
                  <c:v>6.0849131875864028E-13</c:v>
                </c:pt>
                <c:pt idx="124">
                  <c:v>6.1102669925346797E-13</c:v>
                </c:pt>
                <c:pt idx="125">
                  <c:v>6.1357264383369074E-13</c:v>
                </c:pt>
                <c:pt idx="126">
                  <c:v>6.1612919651633103E-13</c:v>
                </c:pt>
              </c:numCache>
            </c:numRef>
          </c:yVal>
          <c:smooth val="1"/>
          <c:extLst>
            <c:ext xmlns:c16="http://schemas.microsoft.com/office/drawing/2014/chart" uri="{C3380CC4-5D6E-409C-BE32-E72D297353CC}">
              <c16:uniqueId val="{00000002-02D1-4398-9AB5-FE1D89AC1FE5}"/>
            </c:ext>
          </c:extLst>
        </c:ser>
        <c:ser>
          <c:idx val="2"/>
          <c:order val="2"/>
          <c:tx>
            <c:v>Principal Payment</c:v>
          </c:tx>
          <c:spPr>
            <a:ln w="50800" cap="rnd">
              <a:solidFill>
                <a:schemeClr val="accent3"/>
              </a:solidFill>
              <a:round/>
            </a:ln>
            <a:effectLst/>
          </c:spPr>
          <c:marker>
            <c:symbol val="none"/>
          </c:marker>
          <c:yVal>
            <c:numRef>
              <c:f>EV!$C$33:$C$159</c:f>
              <c:numCache>
                <c:formatCode>_("$"* #,##0.00_);_("$"* \(#,##0.00\);_("$"* "-"??_);_(@_)</c:formatCode>
                <c:ptCount val="127"/>
                <c:pt idx="0">
                  <c:v>350.62840030925139</c:v>
                </c:pt>
                <c:pt idx="1">
                  <c:v>352.0893519772066</c:v>
                </c:pt>
                <c:pt idx="2">
                  <c:v>353.5563909437783</c:v>
                </c:pt>
                <c:pt idx="3">
                  <c:v>355.02954257271068</c:v>
                </c:pt>
                <c:pt idx="4">
                  <c:v>356.50883233343029</c:v>
                </c:pt>
                <c:pt idx="5">
                  <c:v>357.99428580148628</c:v>
                </c:pt>
                <c:pt idx="6">
                  <c:v>359.48592865899246</c:v>
                </c:pt>
                <c:pt idx="7">
                  <c:v>360.98378669507161</c:v>
                </c:pt>
                <c:pt idx="8">
                  <c:v>362.48788580630111</c:v>
                </c:pt>
                <c:pt idx="9">
                  <c:v>363.99825199716065</c:v>
                </c:pt>
                <c:pt idx="10">
                  <c:v>365.5149113804822</c:v>
                </c:pt>
                <c:pt idx="11">
                  <c:v>367.03789017790086</c:v>
                </c:pt>
                <c:pt idx="12">
                  <c:v>368.56721472030881</c:v>
                </c:pt>
                <c:pt idx="13">
                  <c:v>370.10291144831007</c:v>
                </c:pt>
                <c:pt idx="14">
                  <c:v>371.64500691267801</c:v>
                </c:pt>
                <c:pt idx="15">
                  <c:v>373.19352777481419</c:v>
                </c:pt>
                <c:pt idx="16">
                  <c:v>374.74850080720921</c:v>
                </c:pt>
                <c:pt idx="17">
                  <c:v>376.30995289390592</c:v>
                </c:pt>
                <c:pt idx="18">
                  <c:v>377.8779110309639</c:v>
                </c:pt>
                <c:pt idx="19">
                  <c:v>379.45240232692623</c:v>
                </c:pt>
                <c:pt idx="20">
                  <c:v>381.0334540032884</c:v>
                </c:pt>
                <c:pt idx="21">
                  <c:v>382.6210933949688</c:v>
                </c:pt>
                <c:pt idx="22">
                  <c:v>384.21534795078117</c:v>
                </c:pt>
                <c:pt idx="23">
                  <c:v>385.8162452339094</c:v>
                </c:pt>
                <c:pt idx="24">
                  <c:v>387.42381292238406</c:v>
                </c:pt>
                <c:pt idx="25">
                  <c:v>389.0380788095606</c:v>
                </c:pt>
                <c:pt idx="26">
                  <c:v>390.65907080460045</c:v>
                </c:pt>
                <c:pt idx="27">
                  <c:v>392.28681693295295</c:v>
                </c:pt>
                <c:pt idx="28">
                  <c:v>393.92134533684026</c:v>
                </c:pt>
                <c:pt idx="29">
                  <c:v>395.56268427574378</c:v>
                </c:pt>
                <c:pt idx="30">
                  <c:v>397.21086212689272</c:v>
                </c:pt>
                <c:pt idx="31">
                  <c:v>398.86590738575478</c:v>
                </c:pt>
                <c:pt idx="32">
                  <c:v>400.52784866652871</c:v>
                </c:pt>
                <c:pt idx="33">
                  <c:v>402.19671470263927</c:v>
                </c:pt>
                <c:pt idx="34">
                  <c:v>403.87253434723357</c:v>
                </c:pt>
                <c:pt idx="35">
                  <c:v>405.55533657368039</c:v>
                </c:pt>
                <c:pt idx="36">
                  <c:v>407.24515047607076</c:v>
                </c:pt>
                <c:pt idx="37">
                  <c:v>408.94200526972105</c:v>
                </c:pt>
                <c:pt idx="38">
                  <c:v>410.64593029167821</c:v>
                </c:pt>
                <c:pt idx="39">
                  <c:v>412.35695500122688</c:v>
                </c:pt>
                <c:pt idx="40">
                  <c:v>414.07510898039862</c:v>
                </c:pt>
                <c:pt idx="41">
                  <c:v>415.80042193448361</c:v>
                </c:pt>
                <c:pt idx="42">
                  <c:v>417.53292369254399</c:v>
                </c:pt>
                <c:pt idx="43">
                  <c:v>419.2726442079296</c:v>
                </c:pt>
                <c:pt idx="44">
                  <c:v>421.01961355879598</c:v>
                </c:pt>
                <c:pt idx="45">
                  <c:v>422.77386194862424</c:v>
                </c:pt>
                <c:pt idx="46">
                  <c:v>424.53541970674354</c:v>
                </c:pt>
                <c:pt idx="47">
                  <c:v>426.30431728885497</c:v>
                </c:pt>
                <c:pt idx="48">
                  <c:v>428.0805852775585</c:v>
                </c:pt>
                <c:pt idx="49">
                  <c:v>429.86425438288171</c:v>
                </c:pt>
                <c:pt idx="50">
                  <c:v>431.65535544281033</c:v>
                </c:pt>
                <c:pt idx="51">
                  <c:v>433.45391942382207</c:v>
                </c:pt>
                <c:pt idx="52">
                  <c:v>435.25997742142135</c:v>
                </c:pt>
                <c:pt idx="53">
                  <c:v>437.07356066067723</c:v>
                </c:pt>
                <c:pt idx="54">
                  <c:v>438.89470049676339</c:v>
                </c:pt>
                <c:pt idx="55">
                  <c:v>440.72342841549994</c:v>
                </c:pt>
                <c:pt idx="56">
                  <c:v>442.55977603389783</c:v>
                </c:pt>
                <c:pt idx="57">
                  <c:v>444.40377510070573</c:v>
                </c:pt>
                <c:pt idx="58">
                  <c:v>446.25545749695868</c:v>
                </c:pt>
                <c:pt idx="59">
                  <c:v>448.11485523652937</c:v>
                </c:pt>
                <c:pt idx="60">
                  <c:v>449.98200046668154</c:v>
                </c:pt>
                <c:pt idx="61">
                  <c:v>451.85692546862606</c:v>
                </c:pt>
                <c:pt idx="62">
                  <c:v>453.73966265807866</c:v>
                </c:pt>
                <c:pt idx="63">
                  <c:v>455.63024458582066</c:v>
                </c:pt>
                <c:pt idx="64">
                  <c:v>457.52870393826157</c:v>
                </c:pt>
                <c:pt idx="65">
                  <c:v>459.43507353800436</c:v>
                </c:pt>
                <c:pt idx="66">
                  <c:v>461.34938634441266</c:v>
                </c:pt>
                <c:pt idx="67">
                  <c:v>463.27167545418109</c:v>
                </c:pt>
                <c:pt idx="68">
                  <c:v>465.20197410190684</c:v>
                </c:pt>
                <c:pt idx="69">
                  <c:v>467.14031566066478</c:v>
                </c:pt>
                <c:pt idx="70">
                  <c:v>-4.8814285946718885E-13</c:v>
                </c:pt>
                <c:pt idx="71">
                  <c:v>-4.901767880483021E-13</c:v>
                </c:pt>
                <c:pt idx="72">
                  <c:v>-4.9221919133183677E-13</c:v>
                </c:pt>
                <c:pt idx="73">
                  <c:v>-4.9427010462905279E-13</c:v>
                </c:pt>
                <c:pt idx="74">
                  <c:v>-4.9632956339834058E-13</c:v>
                </c:pt>
                <c:pt idx="75">
                  <c:v>-4.9839760324583361E-13</c:v>
                </c:pt>
                <c:pt idx="76">
                  <c:v>-5.0047425992602459E-13</c:v>
                </c:pt>
                <c:pt idx="77">
                  <c:v>-5.0255956934238308E-13</c:v>
                </c:pt>
                <c:pt idx="78">
                  <c:v>-5.0465356754797623E-13</c:v>
                </c:pt>
                <c:pt idx="79">
                  <c:v>-5.0675629074609283E-13</c:v>
                </c:pt>
                <c:pt idx="80">
                  <c:v>-5.0886777529086825E-13</c:v>
                </c:pt>
                <c:pt idx="81">
                  <c:v>-5.1098805768791356E-13</c:v>
                </c:pt>
                <c:pt idx="82">
                  <c:v>-5.1311717459494658E-13</c:v>
                </c:pt>
                <c:pt idx="83">
                  <c:v>-5.1525516282242545E-13</c:v>
                </c:pt>
                <c:pt idx="84">
                  <c:v>-5.174020593341856E-13</c:v>
                </c:pt>
                <c:pt idx="85">
                  <c:v>-5.1955790124807808E-13</c:v>
                </c:pt>
                <c:pt idx="86">
                  <c:v>-5.2172272583661168E-13</c:v>
                </c:pt>
                <c:pt idx="87">
                  <c:v>-5.2389657052759756E-13</c:v>
                </c:pt>
                <c:pt idx="88">
                  <c:v>-5.2607947290479595E-13</c:v>
                </c:pt>
                <c:pt idx="89">
                  <c:v>-5.2827147070856595E-13</c:v>
                </c:pt>
                <c:pt idx="90">
                  <c:v>-5.3047260183651832E-13</c:v>
                </c:pt>
                <c:pt idx="91">
                  <c:v>-5.3268290434417039E-13</c:v>
                </c:pt>
                <c:pt idx="92">
                  <c:v>-5.3490241644560442E-13</c:v>
                </c:pt>
                <c:pt idx="93">
                  <c:v>-5.3713117651412778E-13</c:v>
                </c:pt>
                <c:pt idx="94">
                  <c:v>-5.3936922308293664E-13</c:v>
                </c:pt>
                <c:pt idx="95">
                  <c:v>-5.4161659484578219E-13</c:v>
                </c:pt>
                <c:pt idx="96">
                  <c:v>-5.4387333065763951E-13</c:v>
                </c:pt>
                <c:pt idx="97">
                  <c:v>-5.4613946953537965E-13</c:v>
                </c:pt>
                <c:pt idx="98">
                  <c:v>-5.4841505065844382E-13</c:v>
                </c:pt>
                <c:pt idx="99">
                  <c:v>-5.5070011336952064E-13</c:v>
                </c:pt>
                <c:pt idx="100">
                  <c:v>-5.5299469717522702E-13</c:v>
                </c:pt>
                <c:pt idx="101">
                  <c:v>-5.552988417467904E-13</c:v>
                </c:pt>
                <c:pt idx="102">
                  <c:v>-5.5761258692073534E-13</c:v>
                </c:pt>
                <c:pt idx="103">
                  <c:v>-5.5993597269957177E-13</c:v>
                </c:pt>
                <c:pt idx="104">
                  <c:v>-5.6226903925248657E-13</c:v>
                </c:pt>
                <c:pt idx="105">
                  <c:v>-5.6461182691603868E-13</c:v>
                </c:pt>
                <c:pt idx="106">
                  <c:v>-5.6696437619485547E-13</c:v>
                </c:pt>
                <c:pt idx="107">
                  <c:v>-5.69326727762334E-13</c:v>
                </c:pt>
                <c:pt idx="108">
                  <c:v>-5.7169892246134379E-13</c:v>
                </c:pt>
                <c:pt idx="109">
                  <c:v>-5.7408100130493263E-13</c:v>
                </c:pt>
                <c:pt idx="110">
                  <c:v>-5.7647300547703656E-13</c:v>
                </c:pt>
                <c:pt idx="111">
                  <c:v>-5.7887497633319086E-13</c:v>
                </c:pt>
                <c:pt idx="112">
                  <c:v>-5.8128695540124585E-13</c:v>
                </c:pt>
                <c:pt idx="113">
                  <c:v>-5.8370898438208431E-13</c:v>
                </c:pt>
                <c:pt idx="114">
                  <c:v>-5.8614110515034304E-13</c:v>
                </c:pt>
                <c:pt idx="115">
                  <c:v>-5.8858335975513606E-13</c:v>
                </c:pt>
                <c:pt idx="116">
                  <c:v>-5.9103579042078248E-13</c:v>
                </c:pt>
                <c:pt idx="117">
                  <c:v>-5.9349843954753571E-13</c:v>
                </c:pt>
                <c:pt idx="118">
                  <c:v>-5.9597134971231705E-13</c:v>
                </c:pt>
                <c:pt idx="119">
                  <c:v>-5.9845456366945178E-13</c:v>
                </c:pt>
                <c:pt idx="120">
                  <c:v>-6.0094812435140791E-13</c:v>
                </c:pt>
                <c:pt idx="121">
                  <c:v>-6.0345207486953872E-13</c:v>
                </c:pt>
                <c:pt idx="122">
                  <c:v>-6.0596645851482856E-13</c:v>
                </c:pt>
                <c:pt idx="123">
                  <c:v>-6.0849131875864028E-13</c:v>
                </c:pt>
                <c:pt idx="124">
                  <c:v>-6.1102669925346797E-13</c:v>
                </c:pt>
                <c:pt idx="125">
                  <c:v>-6.1357264383369074E-13</c:v>
                </c:pt>
                <c:pt idx="126">
                  <c:v>-6.1612919651633103E-13</c:v>
                </c:pt>
              </c:numCache>
            </c:numRef>
          </c:yVal>
          <c:smooth val="1"/>
          <c:extLst>
            <c:ext xmlns:c16="http://schemas.microsoft.com/office/drawing/2014/chart" uri="{C3380CC4-5D6E-409C-BE32-E72D297353CC}">
              <c16:uniqueId val="{00000003-02D1-4398-9AB5-FE1D89AC1FE5}"/>
            </c:ext>
          </c:extLst>
        </c:ser>
        <c:dLbls>
          <c:showLegendKey val="0"/>
          <c:showVal val="0"/>
          <c:showCatName val="0"/>
          <c:showSerName val="0"/>
          <c:showPercent val="0"/>
          <c:showBubbleSize val="0"/>
        </c:dLbls>
        <c:axId val="559679520"/>
        <c:axId val="559678536"/>
      </c:scatterChart>
      <c:valAx>
        <c:axId val="418120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20896"/>
        <c:crosses val="autoZero"/>
        <c:crossBetween val="midCat"/>
      </c:valAx>
      <c:valAx>
        <c:axId val="41812089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Principal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20240"/>
        <c:crosses val="autoZero"/>
        <c:crossBetween val="midCat"/>
      </c:valAx>
      <c:valAx>
        <c:axId val="559678536"/>
        <c:scaling>
          <c:orientation val="minMax"/>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79520"/>
        <c:crosses val="max"/>
        <c:crossBetween val="midCat"/>
      </c:valAx>
      <c:valAx>
        <c:axId val="559679520"/>
        <c:scaling>
          <c:orientation val="minMax"/>
        </c:scaling>
        <c:delete val="1"/>
        <c:axPos val="b"/>
        <c:majorTickMark val="out"/>
        <c:minorTickMark val="none"/>
        <c:tickLblPos val="nextTo"/>
        <c:crossAx val="559678536"/>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20491</xdr:colOff>
      <xdr:row>36</xdr:row>
      <xdr:rowOff>87202</xdr:rowOff>
    </xdr:from>
    <xdr:to>
      <xdr:col>20</xdr:col>
      <xdr:colOff>406672</xdr:colOff>
      <xdr:row>60</xdr:row>
      <xdr:rowOff>105131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4" name="Table4" displayName="Table4" ref="A32:E159" totalsRowShown="0">
  <autoFilter ref="A32:E159"/>
  <tableColumns count="5">
    <tableColumn id="1" name="Principal" dataDxfId="2">
      <calculatedColumnFormula>A32-C32</calculatedColumnFormula>
    </tableColumn>
    <tableColumn id="2" name="Interest Payment" dataCellStyle="Currency">
      <calculatedColumnFormula>A33*($B$15/12)</calculatedColumnFormula>
    </tableColumn>
    <tableColumn id="3" name="Principal Payment" dataDxfId="1">
      <calculatedColumnFormula>E33-B33</calculatedColumnFormula>
    </tableColumn>
    <tableColumn id="4" name="Month">
      <calculatedColumnFormula>B18-(B18-1)</calculatedColumnFormula>
    </tableColumn>
    <tableColumn id="5" name="Total Payment" dataDxfId="0" dataCellStyle="Currency">
      <calculatedColumnFormula>IF(Table4[[#This Row],[Month]]&lt;=$B$18, $A$33*((($B$15/12)*(1+$B$15/12)^$B$18)/(((1+$B$15/12)^$B$18)-1)), 0)</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3" name="Table3" displayName="Table3" ref="A7:H58" totalsRowShown="0" headerRowDxfId="3" dataDxfId="4" dataCellStyle="Currency">
  <autoFilter ref="A7:H58"/>
  <sortState ref="A8:H58">
    <sortCondition ref="A7:A58"/>
  </sortState>
  <tableColumns count="8">
    <tableColumn id="1" name="STATE"/>
    <tableColumn id="2" name="STATE RATE" dataDxfId="8" dataCellStyle="Percent"/>
    <tableColumn id="3" name="RANGE OF LOCAL RATES"/>
    <tableColumn id="4" name="LOCAL RATES APPLY TO USE TAX"/>
    <tableColumn id="5" name="Cash Rebates" dataDxfId="7" dataCellStyle="Currency"/>
    <tableColumn id="6" name="State Tax Credits" dataDxfId="6" dataCellStyle="Currency"/>
    <tableColumn id="7" name="Other Goodies"/>
    <tableColumn id="8" name="Federal Tax Credits*" dataDxfId="5" dataCellStyle="Currency"/>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www.salestaxinstitute.com/resources/news/filtering?field_category_value=All&amp;field_state_value=Idaho&amp;field_new_archive__value=All&amp;body_value=&amp;title=" TargetMode="External"/><Relationship Id="rId18" Type="http://schemas.openxmlformats.org/officeDocument/2006/relationships/hyperlink" Target="http://www.salestaxinstitute.com/resources/news/filtering?field_category_value=All&amp;field_state_value=Kentucky&amp;field_new_archive__value=All&amp;body_value=&amp;title=" TargetMode="External"/><Relationship Id="rId26" Type="http://schemas.openxmlformats.org/officeDocument/2006/relationships/hyperlink" Target="http://www.salestaxinstitute.com/resources/news/filtering?field_category_value=All&amp;field_state_value=Missouri&amp;field_new_archive__value=All&amp;body_value=&amp;title=" TargetMode="External"/><Relationship Id="rId39" Type="http://schemas.openxmlformats.org/officeDocument/2006/relationships/hyperlink" Target="http://www.salestaxinstitute.com/resources/news/filtering?field_category_value=All&amp;field_state_value=Pennsylvania&amp;field_new_archive__value=All&amp;body_value=&amp;title=" TargetMode="External"/><Relationship Id="rId21" Type="http://schemas.openxmlformats.org/officeDocument/2006/relationships/hyperlink" Target="http://www.salestaxinstitute.com/resources/news/filtering?field_category_value=All&amp;field_state_value=Maryland&amp;field_new_archive__value=All&amp;body_value=&amp;title=" TargetMode="External"/><Relationship Id="rId34" Type="http://schemas.openxmlformats.org/officeDocument/2006/relationships/hyperlink" Target="http://www.salestaxinstitute.com/resources/news/filtering?field_category_value=All&amp;field_state_value=North+Carolina&amp;field_new_archive__value=All&amp;body_value=&amp;title=" TargetMode="External"/><Relationship Id="rId42" Type="http://schemas.openxmlformats.org/officeDocument/2006/relationships/hyperlink" Target="http://www.salestaxinstitute.com/resources/news/filtering?field_category_value=All&amp;field_state_value=South+Dakota&amp;field_new_archive__value=All&amp;body_value=&amp;title=" TargetMode="External"/><Relationship Id="rId47" Type="http://schemas.openxmlformats.org/officeDocument/2006/relationships/hyperlink" Target="http://www.salestaxinstitute.com/resources/news/filtering?field_category_value=All&amp;field_state_value=Virginia&amp;field_new_archive__value=All&amp;body_value=&amp;title=" TargetMode="External"/><Relationship Id="rId50" Type="http://schemas.openxmlformats.org/officeDocument/2006/relationships/hyperlink" Target="http://www.salestaxinstitute.com/resources/news/filtering?field_category_value=All&amp;field_state_value=Wisconsin&amp;field_new_archive__value=All&amp;body_value=&amp;title=" TargetMode="External"/><Relationship Id="rId55" Type="http://schemas.openxmlformats.org/officeDocument/2006/relationships/table" Target="../tables/table2.xml"/><Relationship Id="rId7" Type="http://schemas.openxmlformats.org/officeDocument/2006/relationships/hyperlink" Target="http://www.salestaxinstitute.com/resources/news/filtering?field_category_value=All&amp;field_state_value=Connecticut&amp;field_new_archive__value=All&amp;body_value=&amp;title=" TargetMode="External"/><Relationship Id="rId12" Type="http://schemas.openxmlformats.org/officeDocument/2006/relationships/hyperlink" Target="http://www.salestaxinstitute.com/resources/news/filtering?field_category_value=All&amp;field_state_value=Hawaii&amp;field_new_archive__value=All&amp;body_value=&amp;title=" TargetMode="External"/><Relationship Id="rId17" Type="http://schemas.openxmlformats.org/officeDocument/2006/relationships/hyperlink" Target="http://www.salestaxinstitute.com/resources/news/filtering?field_category_value=All&amp;field_state_value=Kansas&amp;field_new_archive__value=All&amp;body_value=&amp;title=" TargetMode="External"/><Relationship Id="rId25" Type="http://schemas.openxmlformats.org/officeDocument/2006/relationships/hyperlink" Target="http://www.salestaxinstitute.com/resources/news/filtering?field_category_value=All&amp;field_state_value=Mississippi&amp;field_new_archive__value=All&amp;body_value=&amp;title=" TargetMode="External"/><Relationship Id="rId33" Type="http://schemas.openxmlformats.org/officeDocument/2006/relationships/hyperlink" Target="http://www.salestaxinstitute.com/resources/news/filtering?field_category_value=All&amp;field_state_value=New+York&amp;field_new_archive__value=All&amp;body_value=&amp;title=" TargetMode="External"/><Relationship Id="rId38" Type="http://schemas.openxmlformats.org/officeDocument/2006/relationships/hyperlink" Target="http://www.salestaxinstitute.com/resources/news/filtering?field_category_value=All&amp;field_state_value=Oregon&amp;field_new_archive__value=All&amp;body_value=&amp;title=" TargetMode="External"/><Relationship Id="rId46" Type="http://schemas.openxmlformats.org/officeDocument/2006/relationships/hyperlink" Target="http://www.salestaxinstitute.com/resources/news/filtering?field_category_value=All&amp;field_state_value=Vermont&amp;field_new_archive__value=All&amp;body_value=&amp;title=" TargetMode="External"/><Relationship Id="rId2" Type="http://schemas.openxmlformats.org/officeDocument/2006/relationships/hyperlink" Target="http://www.salestaxinstitute.com/resources/news/filtering?field_category_value=All&amp;field_state_value=Alaska&amp;field_new_archive__value=All&amp;body_value=&amp;title=" TargetMode="External"/><Relationship Id="rId16" Type="http://schemas.openxmlformats.org/officeDocument/2006/relationships/hyperlink" Target="http://www.salestaxinstitute.com/resources/news/filtering?field_category_value=All&amp;field_state_value=Iowa&amp;field_new_archive__value=All&amp;body_value=&amp;title=" TargetMode="External"/><Relationship Id="rId20" Type="http://schemas.openxmlformats.org/officeDocument/2006/relationships/hyperlink" Target="http://www.salestaxinstitute.com/resources/news/filtering?field_category_value=All&amp;field_state_value=Maine&amp;field_new_archive__value=All&amp;body_value=&amp;title=" TargetMode="External"/><Relationship Id="rId29" Type="http://schemas.openxmlformats.org/officeDocument/2006/relationships/hyperlink" Target="http://www.salestaxinstitute.com/resources/news/filtering?field_category_value=All&amp;field_state_value=Nevada&amp;field_new_archive__value=All&amp;body_value=&amp;title=" TargetMode="External"/><Relationship Id="rId41" Type="http://schemas.openxmlformats.org/officeDocument/2006/relationships/hyperlink" Target="http://www.salestaxinstitute.com/resources/news/filtering?field_category_value=All&amp;field_state_value=South+Carolina&amp;field_new_archive__value=All&amp;body_value=&amp;title=" TargetMode="External"/><Relationship Id="rId54" Type="http://schemas.openxmlformats.org/officeDocument/2006/relationships/hyperlink" Target="http://www.factorywarrantylist.com/car-tax-by-state.html" TargetMode="External"/><Relationship Id="rId1" Type="http://schemas.openxmlformats.org/officeDocument/2006/relationships/hyperlink" Target="http://www.salestaxinstitute.com/resources/news/filtering?field_category_value=All&amp;field_state_value=Alabama&amp;field_new_archive__value=All&amp;body_value=&amp;title=" TargetMode="External"/><Relationship Id="rId6" Type="http://schemas.openxmlformats.org/officeDocument/2006/relationships/hyperlink" Target="http://www.salestaxinstitute.com/resources/news/filtering?field_category_value=All&amp;field_state_value=Colorado&amp;field_new_archive__value=All&amp;body_value=&amp;title=" TargetMode="External"/><Relationship Id="rId11" Type="http://schemas.openxmlformats.org/officeDocument/2006/relationships/hyperlink" Target="http://www.salestaxinstitute.com/resources/news/filtering?field_category_value=All&amp;field_state_value=Georgia&amp;field_new_archive__value=All&amp;body_value=&amp;title=" TargetMode="External"/><Relationship Id="rId24" Type="http://schemas.openxmlformats.org/officeDocument/2006/relationships/hyperlink" Target="http://www.salestaxinstitute.com/resources/news/filtering?field_category_value=All&amp;field_state_value=Minnesota&amp;field_new_archive__value=All&amp;body_value=&amp;title=" TargetMode="External"/><Relationship Id="rId32" Type="http://schemas.openxmlformats.org/officeDocument/2006/relationships/hyperlink" Target="http://www.salestaxinstitute.com/resources/news/filtering?field_category_value=All&amp;field_state_value=New+Mexico&amp;field_new_archive__value=All&amp;body_value=&amp;title=" TargetMode="External"/><Relationship Id="rId37" Type="http://schemas.openxmlformats.org/officeDocument/2006/relationships/hyperlink" Target="http://www.salestaxinstitute.com/resources/news/filtering?field_category_value=All&amp;field_state_value=Oklahoma&amp;field_new_archive__value=All&amp;body_value=&amp;title=" TargetMode="External"/><Relationship Id="rId40" Type="http://schemas.openxmlformats.org/officeDocument/2006/relationships/hyperlink" Target="http://www.salestaxinstitute.com/resources/news/filtering?field_category_value=All&amp;field_state_value=Rhode+Island&amp;field_new_archive__value=All&amp;body_value=&amp;title=" TargetMode="External"/><Relationship Id="rId45" Type="http://schemas.openxmlformats.org/officeDocument/2006/relationships/hyperlink" Target="http://www.salestaxinstitute.com/resources/news/filtering?field_category_value=All&amp;field_state_value=Utah&amp;field_new_archive__value=All&amp;body_value=&amp;title=" TargetMode="External"/><Relationship Id="rId53" Type="http://schemas.openxmlformats.org/officeDocument/2006/relationships/hyperlink" Target="http://www.salestaxinstitute.com/resources/rates" TargetMode="External"/><Relationship Id="rId5" Type="http://schemas.openxmlformats.org/officeDocument/2006/relationships/hyperlink" Target="http://www.salestaxinstitute.com/resources/news/filtering?field_category_value=All&amp;field_state_value=California&amp;field_new_archive__value=All&amp;body_value=&amp;title=" TargetMode="External"/><Relationship Id="rId15" Type="http://schemas.openxmlformats.org/officeDocument/2006/relationships/hyperlink" Target="http://www.salestaxinstitute.com/resources/news/filtering?field_category_value=All&amp;field_state_value=Indiana&amp;field_new_archive__value=All&amp;body_value=&amp;title=" TargetMode="External"/><Relationship Id="rId23" Type="http://schemas.openxmlformats.org/officeDocument/2006/relationships/hyperlink" Target="http://www.salestaxinstitute.com/resources/news/filtering?field_category_value=All&amp;field_state_value=Michigan&amp;field_new_archive__value=All&amp;body_value=&amp;title=" TargetMode="External"/><Relationship Id="rId28" Type="http://schemas.openxmlformats.org/officeDocument/2006/relationships/hyperlink" Target="http://www.salestaxinstitute.com/resources/news/filtering?field_category_value=All&amp;field_state_value=Nebraska&amp;field_new_archive__value=All&amp;body_value=&amp;title=" TargetMode="External"/><Relationship Id="rId36" Type="http://schemas.openxmlformats.org/officeDocument/2006/relationships/hyperlink" Target="http://www.salestaxinstitute.com/resources/news/filtering?field_category_value=All&amp;field_state_value=Ohio&amp;field_new_archive__value=All&amp;body_value=&amp;title=" TargetMode="External"/><Relationship Id="rId49" Type="http://schemas.openxmlformats.org/officeDocument/2006/relationships/hyperlink" Target="http://www.salestaxinstitute.com/resources/news/filtering?field_category_value=All&amp;field_state_value=West+Virginia&amp;field_new_archive__value=All&amp;body_value=&amp;title=" TargetMode="External"/><Relationship Id="rId10" Type="http://schemas.openxmlformats.org/officeDocument/2006/relationships/hyperlink" Target="http://www.salestaxinstitute.com/resources/news/filtering?field_category_value=All&amp;field_state_value=Florida&amp;field_new_archive__value=All&amp;body_value=&amp;title=" TargetMode="External"/><Relationship Id="rId19" Type="http://schemas.openxmlformats.org/officeDocument/2006/relationships/hyperlink" Target="http://www.salestaxinstitute.com/resources/news/filtering?field_category_value=All&amp;field_state_value=Louisiana&amp;field_new_archive__value=All&amp;body_value=&amp;title=" TargetMode="External"/><Relationship Id="rId31" Type="http://schemas.openxmlformats.org/officeDocument/2006/relationships/hyperlink" Target="http://www.salestaxinstitute.com/resources/news/filtering?field_category_value=All&amp;field_state_value=New+Jersey&amp;field_new_archive__value=All&amp;body_value=&amp;title=" TargetMode="External"/><Relationship Id="rId44" Type="http://schemas.openxmlformats.org/officeDocument/2006/relationships/hyperlink" Target="http://www.salestaxinstitute.com/resources/news/filtering?field_category_value=All&amp;field_state_value=Texas&amp;field_new_archive__value=All&amp;body_value=&amp;title=" TargetMode="External"/><Relationship Id="rId52" Type="http://schemas.openxmlformats.org/officeDocument/2006/relationships/hyperlink" Target="http://www.dmv.org/buy-sell/tax-and-tags-calculator.php" TargetMode="External"/><Relationship Id="rId4" Type="http://schemas.openxmlformats.org/officeDocument/2006/relationships/hyperlink" Target="http://www.salestaxinstitute.com/resources/news/filtering?field_category_value=All&amp;field_state_value=Arkansas&amp;field_new_archive__value=All&amp;body_value=&amp;title=" TargetMode="External"/><Relationship Id="rId9" Type="http://schemas.openxmlformats.org/officeDocument/2006/relationships/hyperlink" Target="http://www.salestaxinstitute.com/resources/news/filtering?field_category_value=All&amp;field_state_value=District+of+Columbia&amp;field_new_archive__value=All&amp;body_value=&amp;title=" TargetMode="External"/><Relationship Id="rId14" Type="http://schemas.openxmlformats.org/officeDocument/2006/relationships/hyperlink" Target="http://www.salestaxinstitute.com/resources/news/filtering?field_category_value=All&amp;field_state_value=Illinois&amp;field_new_archive__value=All&amp;body_value=&amp;title=" TargetMode="External"/><Relationship Id="rId22" Type="http://schemas.openxmlformats.org/officeDocument/2006/relationships/hyperlink" Target="http://www.salestaxinstitute.com/resources/news/filtering?field_category_value=All&amp;field_state_value=Massachusetts&amp;field_new_archive__value=All&amp;body_value=&amp;title=" TargetMode="External"/><Relationship Id="rId27" Type="http://schemas.openxmlformats.org/officeDocument/2006/relationships/hyperlink" Target="http://www.salestaxinstitute.com/resources/news/filtering?field_category_value=All&amp;field_state_value=Montana&amp;field_new_archive__value=All&amp;body_value=&amp;title=" TargetMode="External"/><Relationship Id="rId30" Type="http://schemas.openxmlformats.org/officeDocument/2006/relationships/hyperlink" Target="http://www.salestaxinstitute.com/resources/news/filtering?field_category_value=All&amp;field_state_value=New+Hampshire&amp;field_new_archive__value=All&amp;body_value=&amp;title=" TargetMode="External"/><Relationship Id="rId35" Type="http://schemas.openxmlformats.org/officeDocument/2006/relationships/hyperlink" Target="http://www.salestaxinstitute.com/resources/news/filtering?field_category_value=All&amp;field_state_value=North+Dakota&amp;field_new_archive__value=All&amp;body_value=&amp;title=" TargetMode="External"/><Relationship Id="rId43" Type="http://schemas.openxmlformats.org/officeDocument/2006/relationships/hyperlink" Target="http://www.salestaxinstitute.com/resources/news/filtering?field_category_value=All&amp;field_state_value=Tennessee&amp;field_new_archive__value=All&amp;body_value=&amp;title=" TargetMode="External"/><Relationship Id="rId48" Type="http://schemas.openxmlformats.org/officeDocument/2006/relationships/hyperlink" Target="http://www.salestaxinstitute.com/resources/news/filtering?field_category_value=All&amp;field_state_value=Washington&amp;field_new_archive__value=All&amp;body_value=&amp;title=" TargetMode="External"/><Relationship Id="rId8" Type="http://schemas.openxmlformats.org/officeDocument/2006/relationships/hyperlink" Target="http://www.salestaxinstitute.com/resources/news/filtering?field_category_value=All&amp;field_state_value=Delaware&amp;field_new_archive__value=All&amp;body_value=&amp;title=" TargetMode="External"/><Relationship Id="rId51" Type="http://schemas.openxmlformats.org/officeDocument/2006/relationships/hyperlink" Target="http://www.salestaxinstitute.com/resources/news/filtering?field_category_value=All&amp;field_state_value=Wyoming&amp;field_new_archive__value=All&amp;body_value=&amp;title=" TargetMode="External"/><Relationship Id="rId3" Type="http://schemas.openxmlformats.org/officeDocument/2006/relationships/hyperlink" Target="http://www.salestaxinstitute.com/resources/news/filtering?field_category_value=All&amp;field_state_value=Arizona&amp;field_new_archive__value=All&amp;body_value=&amp;tit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9"/>
  <sheetViews>
    <sheetView zoomScale="55" zoomScaleNormal="55" workbookViewId="0">
      <selection activeCell="B16" sqref="B16"/>
    </sheetView>
  </sheetViews>
  <sheetFormatPr defaultRowHeight="14.4" x14ac:dyDescent="0.3"/>
  <cols>
    <col min="1" max="1" width="51.88671875" bestFit="1" customWidth="1"/>
    <col min="2" max="2" width="17.88671875" bestFit="1" customWidth="1"/>
    <col min="3" max="3" width="20.44140625" bestFit="1" customWidth="1"/>
    <col min="4" max="4" width="19.109375" bestFit="1" customWidth="1"/>
    <col min="5" max="5" width="36.33203125" customWidth="1"/>
    <col min="6" max="6" width="10.44140625" bestFit="1" customWidth="1"/>
    <col min="7" max="7" width="14.109375" bestFit="1" customWidth="1"/>
  </cols>
  <sheetData>
    <row r="1" spans="1:13" ht="45.6" customHeight="1" thickBot="1" x14ac:dyDescent="0.45">
      <c r="A1" s="1" t="s">
        <v>0</v>
      </c>
      <c r="B1" s="19" t="s">
        <v>118</v>
      </c>
      <c r="C1" s="19"/>
      <c r="D1" s="19"/>
      <c r="E1" s="19"/>
      <c r="F1" s="19"/>
      <c r="G1" s="19"/>
      <c r="H1" s="19"/>
      <c r="I1" s="19"/>
      <c r="J1" s="19"/>
      <c r="K1" s="19"/>
      <c r="L1" s="19"/>
      <c r="M1" s="19"/>
    </row>
    <row r="2" spans="1:13" ht="15" thickTop="1" x14ac:dyDescent="0.3">
      <c r="A2" s="3" t="s">
        <v>1</v>
      </c>
      <c r="B2" s="5"/>
    </row>
    <row r="3" spans="1:13" x14ac:dyDescent="0.3">
      <c r="A3" s="5" t="s">
        <v>2</v>
      </c>
      <c r="B3" s="5" t="s">
        <v>5</v>
      </c>
    </row>
    <row r="4" spans="1:13" x14ac:dyDescent="0.3">
      <c r="A4" t="s">
        <v>4</v>
      </c>
      <c r="B4" s="11">
        <v>35000</v>
      </c>
    </row>
    <row r="5" spans="1:13" ht="14.4" customHeight="1" x14ac:dyDescent="0.3">
      <c r="A5" t="s">
        <v>119</v>
      </c>
      <c r="B5" s="17" t="s">
        <v>83</v>
      </c>
      <c r="C5" s="8"/>
      <c r="E5" s="19" t="s">
        <v>134</v>
      </c>
      <c r="F5" s="19"/>
      <c r="G5" s="19"/>
      <c r="H5" s="19"/>
      <c r="I5" s="19"/>
      <c r="J5" s="19"/>
      <c r="K5" s="19"/>
      <c r="L5" s="19"/>
      <c r="M5" s="19"/>
    </row>
    <row r="6" spans="1:13" ht="14.4" customHeight="1" x14ac:dyDescent="0.3">
      <c r="A6" t="s">
        <v>120</v>
      </c>
      <c r="B6" s="12">
        <f>IF(EXACT($B$5,"New Jersey"),0,VLOOKUP($B$5,'Taxes, Titles, Fees'!A8:B58,2,FALSE))</f>
        <v>4.4999999999999998E-2</v>
      </c>
      <c r="C6" s="8"/>
      <c r="E6" s="19"/>
      <c r="F6" s="19"/>
      <c r="G6" s="19"/>
      <c r="H6" s="19"/>
      <c r="I6" s="19"/>
      <c r="J6" s="19"/>
      <c r="K6" s="19"/>
      <c r="L6" s="19"/>
      <c r="M6" s="19"/>
    </row>
    <row r="7" spans="1:13" x14ac:dyDescent="0.3">
      <c r="A7" t="s">
        <v>115</v>
      </c>
      <c r="B7" s="18">
        <f>VLOOKUP(B5,Table3[],5,FALSE)</f>
        <v>0</v>
      </c>
      <c r="E7" s="19"/>
      <c r="F7" s="19"/>
      <c r="G7" s="19"/>
      <c r="H7" s="19"/>
      <c r="I7" s="19"/>
      <c r="J7" s="19"/>
      <c r="K7" s="19"/>
      <c r="L7" s="19"/>
      <c r="M7" s="19"/>
    </row>
    <row r="8" spans="1:13" x14ac:dyDescent="0.3">
      <c r="A8" t="s">
        <v>116</v>
      </c>
      <c r="B8" s="18">
        <f>VLOOKUP($B$5,Table3[],6,FALSE)+7500</f>
        <v>7500</v>
      </c>
      <c r="E8" s="19"/>
      <c r="F8" s="19"/>
      <c r="G8" s="19"/>
      <c r="H8" s="19"/>
      <c r="I8" s="19"/>
      <c r="J8" s="19"/>
      <c r="K8" s="19"/>
      <c r="L8" s="19"/>
      <c r="M8" s="19"/>
    </row>
    <row r="9" spans="1:13" x14ac:dyDescent="0.3">
      <c r="A9" t="s">
        <v>117</v>
      </c>
      <c r="B9" s="11">
        <v>0</v>
      </c>
      <c r="E9" s="19"/>
      <c r="F9" s="19"/>
      <c r="G9" s="19"/>
      <c r="H9" s="19"/>
      <c r="I9" s="19"/>
      <c r="J9" s="19"/>
      <c r="K9" s="19"/>
      <c r="L9" s="19"/>
      <c r="M9" s="19"/>
    </row>
    <row r="10" spans="1:13" x14ac:dyDescent="0.3">
      <c r="A10" t="s">
        <v>3</v>
      </c>
      <c r="B10" s="11">
        <v>3000</v>
      </c>
    </row>
    <row r="11" spans="1:13" ht="14.4" customHeight="1" x14ac:dyDescent="0.3">
      <c r="A11" t="s">
        <v>6</v>
      </c>
      <c r="B11" s="11">
        <v>5000</v>
      </c>
      <c r="E11" s="19" t="s">
        <v>112</v>
      </c>
      <c r="F11" s="19"/>
      <c r="G11" s="19"/>
      <c r="H11" s="19"/>
      <c r="I11" s="19"/>
      <c r="J11" s="19"/>
      <c r="K11" s="19"/>
      <c r="L11" s="19"/>
      <c r="M11" s="19"/>
    </row>
    <row r="12" spans="1:13" x14ac:dyDescent="0.3">
      <c r="A12" t="s">
        <v>106</v>
      </c>
      <c r="B12" s="14">
        <v>80</v>
      </c>
      <c r="E12" s="19"/>
      <c r="F12" s="19"/>
      <c r="G12" s="19"/>
      <c r="H12" s="19"/>
      <c r="I12" s="19"/>
      <c r="J12" s="19"/>
      <c r="K12" s="19"/>
      <c r="L12" s="19"/>
      <c r="M12" s="19"/>
    </row>
    <row r="13" spans="1:13" x14ac:dyDescent="0.3">
      <c r="A13" t="s">
        <v>136</v>
      </c>
      <c r="B13" s="11">
        <v>0</v>
      </c>
      <c r="E13" s="19"/>
      <c r="F13" s="19"/>
      <c r="G13" s="19"/>
      <c r="H13" s="19"/>
      <c r="I13" s="19"/>
      <c r="J13" s="19"/>
      <c r="K13" s="19"/>
      <c r="L13" s="19"/>
      <c r="M13" s="19"/>
    </row>
    <row r="14" spans="1:13" x14ac:dyDescent="0.3">
      <c r="A14" s="5" t="s">
        <v>101</v>
      </c>
      <c r="E14" s="19"/>
      <c r="F14" s="19"/>
      <c r="G14" s="19"/>
      <c r="H14" s="19"/>
      <c r="I14" s="19"/>
      <c r="J14" s="19"/>
      <c r="K14" s="19"/>
      <c r="L14" s="19"/>
      <c r="M14" s="19"/>
    </row>
    <row r="15" spans="1:13" x14ac:dyDescent="0.3">
      <c r="A15" s="7" t="s">
        <v>131</v>
      </c>
      <c r="B15" s="15">
        <v>0.05</v>
      </c>
      <c r="C15" s="9"/>
      <c r="E15" s="19"/>
      <c r="F15" s="19"/>
      <c r="G15" s="19"/>
      <c r="H15" s="19"/>
      <c r="I15" s="19"/>
      <c r="J15" s="19"/>
      <c r="K15" s="19"/>
      <c r="L15" s="19"/>
      <c r="M15" s="19"/>
    </row>
    <row r="16" spans="1:13" x14ac:dyDescent="0.3">
      <c r="A16" s="7" t="s">
        <v>102</v>
      </c>
      <c r="B16" s="18">
        <f>($B$4-$B$11+$B$13)*(1+$B$6)-$B$10-$B$7+$B$12</f>
        <v>28429.999999999996</v>
      </c>
    </row>
    <row r="17" spans="1:11" x14ac:dyDescent="0.3">
      <c r="A17" s="7" t="s">
        <v>103</v>
      </c>
      <c r="B17" s="18">
        <v>0</v>
      </c>
    </row>
    <row r="18" spans="1:11" x14ac:dyDescent="0.3">
      <c r="A18" s="13" t="s">
        <v>104</v>
      </c>
      <c r="B18" s="4">
        <v>70</v>
      </c>
    </row>
    <row r="19" spans="1:11" x14ac:dyDescent="0.3">
      <c r="A19" s="13" t="s">
        <v>107</v>
      </c>
      <c r="B19" s="4">
        <v>12</v>
      </c>
    </row>
    <row r="21" spans="1:11" x14ac:dyDescent="0.3">
      <c r="A21" s="5" t="s">
        <v>108</v>
      </c>
    </row>
    <row r="22" spans="1:11" x14ac:dyDescent="0.3">
      <c r="A22" t="s">
        <v>109</v>
      </c>
      <c r="B22" s="14">
        <v>0</v>
      </c>
      <c r="E22" s="19" t="s">
        <v>114</v>
      </c>
      <c r="F22" s="19"/>
      <c r="G22" s="19"/>
      <c r="H22" s="19"/>
      <c r="I22" s="19"/>
      <c r="J22" s="19"/>
      <c r="K22" s="19"/>
    </row>
    <row r="23" spans="1:11" x14ac:dyDescent="0.3">
      <c r="A23" t="s">
        <v>110</v>
      </c>
      <c r="B23" s="4">
        <v>500</v>
      </c>
      <c r="E23" s="19"/>
      <c r="F23" s="19"/>
      <c r="G23" s="19"/>
      <c r="H23" s="19"/>
      <c r="I23" s="19"/>
      <c r="J23" s="19"/>
      <c r="K23" s="19"/>
    </row>
    <row r="24" spans="1:11" x14ac:dyDescent="0.3">
      <c r="A24" t="s">
        <v>111</v>
      </c>
      <c r="B24" s="14">
        <v>0.15</v>
      </c>
    </row>
    <row r="25" spans="1:11" x14ac:dyDescent="0.3">
      <c r="A25" t="s">
        <v>113</v>
      </c>
      <c r="B25" s="4">
        <v>3</v>
      </c>
    </row>
    <row r="27" spans="1:11" x14ac:dyDescent="0.3">
      <c r="A27" s="5"/>
    </row>
    <row r="29" spans="1:11" x14ac:dyDescent="0.3">
      <c r="A29" s="5" t="s">
        <v>142</v>
      </c>
    </row>
    <row r="30" spans="1:11" x14ac:dyDescent="0.3">
      <c r="B30" s="21"/>
    </row>
    <row r="32" spans="1:11" x14ac:dyDescent="0.3">
      <c r="A32" t="s">
        <v>137</v>
      </c>
      <c r="B32" t="s">
        <v>138</v>
      </c>
      <c r="C32" t="s">
        <v>139</v>
      </c>
      <c r="D32" t="s">
        <v>141</v>
      </c>
      <c r="E32" t="s">
        <v>140</v>
      </c>
      <c r="G32" s="23" t="s">
        <v>143</v>
      </c>
      <c r="H32" s="23"/>
      <c r="I32" s="23"/>
      <c r="J32" s="23"/>
    </row>
    <row r="33" spans="1:7" x14ac:dyDescent="0.3">
      <c r="A33" s="20">
        <f>B16</f>
        <v>28429.999999999996</v>
      </c>
      <c r="B33" s="10">
        <f>A33*($B$15/12)</f>
        <v>118.45833333333331</v>
      </c>
      <c r="C33" s="20">
        <f>E33-B33</f>
        <v>350.62840030925139</v>
      </c>
      <c r="D33">
        <f>1</f>
        <v>1</v>
      </c>
      <c r="E33" s="10">
        <f>IF(Table4[[#This Row],[Month]]&lt;=$B$18, $A$33*((($B$15/12)*(1+$B$15/12)^$B$18)/(((1+$B$15/12)^$B$18)-1)), 0)</f>
        <v>469.0867336425847</v>
      </c>
      <c r="G33" s="24">
        <f>Table4[[#This Row],[Total Payment]]+B22+(B24/B25)*B23</f>
        <v>494.0867336425847</v>
      </c>
    </row>
    <row r="34" spans="1:7" x14ac:dyDescent="0.3">
      <c r="A34" s="20">
        <f>IF(A33-C33&gt;0, A33-C33, 0)</f>
        <v>28079.371599690745</v>
      </c>
      <c r="B34" s="10">
        <f t="shared" ref="B34:B97" si="0">A34*($B$15/12)</f>
        <v>116.9973816653781</v>
      </c>
      <c r="C34" s="20">
        <f t="shared" ref="C34:C97" si="1">E34-B34</f>
        <v>352.0893519772066</v>
      </c>
      <c r="D34">
        <f>D33+1</f>
        <v>2</v>
      </c>
      <c r="E34" s="10">
        <f>IF(Table4[[#This Row],[Month]]&lt;=$B$18, $A$33*((($B$15/12)*(1+$B$15/12)^$B$18)/(((1+$B$15/12)^$B$18)-1)), 0)</f>
        <v>469.0867336425847</v>
      </c>
    </row>
    <row r="35" spans="1:7" x14ac:dyDescent="0.3">
      <c r="A35" s="20">
        <f t="shared" ref="A35:A98" si="2">IF(A34-C34&gt;0, A34-C34, 0)</f>
        <v>27727.282247713538</v>
      </c>
      <c r="B35" s="10">
        <f t="shared" si="0"/>
        <v>115.53034269880641</v>
      </c>
      <c r="C35" s="20">
        <f t="shared" si="1"/>
        <v>353.5563909437783</v>
      </c>
      <c r="D35">
        <f t="shared" ref="D35:D98" si="3">D34+1</f>
        <v>3</v>
      </c>
      <c r="E35" s="10">
        <f>IF(Table4[[#This Row],[Month]]&lt;=$B$18, $A$33*((($B$15/12)*(1+$B$15/12)^$B$18)/(((1+$B$15/12)^$B$18)-1)), 0)</f>
        <v>469.0867336425847</v>
      </c>
    </row>
    <row r="36" spans="1:7" x14ac:dyDescent="0.3">
      <c r="A36" s="20">
        <f t="shared" si="2"/>
        <v>27373.725856769761</v>
      </c>
      <c r="B36" s="10">
        <f t="shared" si="0"/>
        <v>114.05719106987401</v>
      </c>
      <c r="C36" s="20">
        <f t="shared" si="1"/>
        <v>355.02954257271068</v>
      </c>
      <c r="D36">
        <f t="shared" si="3"/>
        <v>4</v>
      </c>
      <c r="E36" s="10">
        <f>IF(Table4[[#This Row],[Month]]&lt;=$B$18, $A$33*((($B$15/12)*(1+$B$15/12)^$B$18)/(((1+$B$15/12)^$B$18)-1)), 0)</f>
        <v>469.0867336425847</v>
      </c>
    </row>
    <row r="37" spans="1:7" x14ac:dyDescent="0.3">
      <c r="A37" s="20">
        <f t="shared" si="2"/>
        <v>27018.696314197052</v>
      </c>
      <c r="B37" s="10">
        <f t="shared" si="0"/>
        <v>112.57790130915438</v>
      </c>
      <c r="C37" s="20">
        <f t="shared" si="1"/>
        <v>356.50883233343029</v>
      </c>
      <c r="D37">
        <f t="shared" si="3"/>
        <v>5</v>
      </c>
      <c r="E37" s="10">
        <f>IF(Table4[[#This Row],[Month]]&lt;=$B$18, $A$33*((($B$15/12)*(1+$B$15/12)^$B$18)/(((1+$B$15/12)^$B$18)-1)), 0)</f>
        <v>469.0867336425847</v>
      </c>
    </row>
    <row r="38" spans="1:7" x14ac:dyDescent="0.3">
      <c r="A38" s="20">
        <f t="shared" si="2"/>
        <v>26662.187481863621</v>
      </c>
      <c r="B38" s="10">
        <f t="shared" si="0"/>
        <v>111.09244784109842</v>
      </c>
      <c r="C38" s="20">
        <f t="shared" si="1"/>
        <v>357.99428580148628</v>
      </c>
      <c r="D38">
        <f t="shared" si="3"/>
        <v>6</v>
      </c>
      <c r="E38" s="10">
        <f>IF(Table4[[#This Row],[Month]]&lt;=$B$18, $A$33*((($B$15/12)*(1+$B$15/12)^$B$18)/(((1+$B$15/12)^$B$18)-1)), 0)</f>
        <v>469.0867336425847</v>
      </c>
    </row>
    <row r="39" spans="1:7" x14ac:dyDescent="0.3">
      <c r="A39" s="20">
        <f t="shared" si="2"/>
        <v>26304.193196062133</v>
      </c>
      <c r="B39" s="10">
        <f t="shared" si="0"/>
        <v>109.60080498359223</v>
      </c>
      <c r="C39" s="20">
        <f t="shared" si="1"/>
        <v>359.48592865899246</v>
      </c>
      <c r="D39">
        <f t="shared" si="3"/>
        <v>7</v>
      </c>
      <c r="E39" s="10">
        <f>IF(Table4[[#This Row],[Month]]&lt;=$B$18, $A$33*((($B$15/12)*(1+$B$15/12)^$B$18)/(((1+$B$15/12)^$B$18)-1)), 0)</f>
        <v>469.0867336425847</v>
      </c>
    </row>
    <row r="40" spans="1:7" x14ac:dyDescent="0.3">
      <c r="A40" s="20">
        <f t="shared" si="2"/>
        <v>25944.707267403141</v>
      </c>
      <c r="B40" s="10">
        <f t="shared" si="0"/>
        <v>108.10294694751309</v>
      </c>
      <c r="C40" s="20">
        <f t="shared" si="1"/>
        <v>360.98378669507161</v>
      </c>
      <c r="D40">
        <f t="shared" si="3"/>
        <v>8</v>
      </c>
      <c r="E40" s="10">
        <f>IF(Table4[[#This Row],[Month]]&lt;=$B$18, $A$33*((($B$15/12)*(1+$B$15/12)^$B$18)/(((1+$B$15/12)^$B$18)-1)), 0)</f>
        <v>469.0867336425847</v>
      </c>
    </row>
    <row r="41" spans="1:7" x14ac:dyDescent="0.3">
      <c r="A41" s="20">
        <f t="shared" si="2"/>
        <v>25583.723480708068</v>
      </c>
      <c r="B41" s="10">
        <f t="shared" si="0"/>
        <v>106.59884783628361</v>
      </c>
      <c r="C41" s="20">
        <f t="shared" si="1"/>
        <v>362.48788580630111</v>
      </c>
      <c r="D41">
        <f t="shared" si="3"/>
        <v>9</v>
      </c>
      <c r="E41" s="10">
        <f>IF(Table4[[#This Row],[Month]]&lt;=$B$18, $A$33*((($B$15/12)*(1+$B$15/12)^$B$18)/(((1+$B$15/12)^$B$18)-1)), 0)</f>
        <v>469.0867336425847</v>
      </c>
    </row>
    <row r="42" spans="1:7" x14ac:dyDescent="0.3">
      <c r="A42" s="20">
        <f t="shared" si="2"/>
        <v>25221.235594901766</v>
      </c>
      <c r="B42" s="10">
        <f t="shared" si="0"/>
        <v>105.08848164542403</v>
      </c>
      <c r="C42" s="20">
        <f t="shared" si="1"/>
        <v>363.99825199716065</v>
      </c>
      <c r="D42">
        <f t="shared" si="3"/>
        <v>10</v>
      </c>
      <c r="E42" s="10">
        <f>IF(Table4[[#This Row],[Month]]&lt;=$B$18, $A$33*((($B$15/12)*(1+$B$15/12)^$B$18)/(((1+$B$15/12)^$B$18)-1)), 0)</f>
        <v>469.0867336425847</v>
      </c>
    </row>
    <row r="43" spans="1:7" x14ac:dyDescent="0.3">
      <c r="A43" s="20">
        <f t="shared" si="2"/>
        <v>24857.237342904606</v>
      </c>
      <c r="B43" s="10">
        <f t="shared" si="0"/>
        <v>103.57182226210251</v>
      </c>
      <c r="C43" s="20">
        <f t="shared" si="1"/>
        <v>365.5149113804822</v>
      </c>
      <c r="D43">
        <f t="shared" si="3"/>
        <v>11</v>
      </c>
      <c r="E43" s="10">
        <f>IF(Table4[[#This Row],[Month]]&lt;=$B$18, $A$33*((($B$15/12)*(1+$B$15/12)^$B$18)/(((1+$B$15/12)^$B$18)-1)), 0)</f>
        <v>469.0867336425847</v>
      </c>
    </row>
    <row r="44" spans="1:7" x14ac:dyDescent="0.3">
      <c r="A44" s="20">
        <f t="shared" si="2"/>
        <v>24491.722431524122</v>
      </c>
      <c r="B44" s="10">
        <f t="shared" si="0"/>
        <v>102.04884346468384</v>
      </c>
      <c r="C44" s="20">
        <f t="shared" si="1"/>
        <v>367.03789017790086</v>
      </c>
      <c r="D44">
        <f t="shared" si="3"/>
        <v>12</v>
      </c>
      <c r="E44" s="10">
        <f>IF(Table4[[#This Row],[Month]]&lt;=$B$18, $A$33*((($B$15/12)*(1+$B$15/12)^$B$18)/(((1+$B$15/12)^$B$18)-1)), 0)</f>
        <v>469.0867336425847</v>
      </c>
    </row>
    <row r="45" spans="1:7" x14ac:dyDescent="0.3">
      <c r="A45" s="20">
        <f t="shared" si="2"/>
        <v>24124.684541346222</v>
      </c>
      <c r="B45" s="10">
        <f t="shared" si="0"/>
        <v>100.51951892227592</v>
      </c>
      <c r="C45" s="20">
        <f t="shared" si="1"/>
        <v>368.56721472030881</v>
      </c>
      <c r="D45">
        <f t="shared" si="3"/>
        <v>13</v>
      </c>
      <c r="E45" s="10">
        <f>IF(Table4[[#This Row],[Month]]&lt;=$B$18, $A$33*((($B$15/12)*(1+$B$15/12)^$B$18)/(((1+$B$15/12)^$B$18)-1)), 0)</f>
        <v>469.0867336425847</v>
      </c>
    </row>
    <row r="46" spans="1:7" x14ac:dyDescent="0.3">
      <c r="A46" s="20">
        <f t="shared" si="2"/>
        <v>23756.117326625914</v>
      </c>
      <c r="B46" s="10">
        <f t="shared" si="0"/>
        <v>98.983822194274637</v>
      </c>
      <c r="C46" s="20">
        <f t="shared" si="1"/>
        <v>370.10291144831007</v>
      </c>
      <c r="D46">
        <f t="shared" si="3"/>
        <v>14</v>
      </c>
      <c r="E46" s="10">
        <f>IF(Table4[[#This Row],[Month]]&lt;=$B$18, $A$33*((($B$15/12)*(1+$B$15/12)^$B$18)/(((1+$B$15/12)^$B$18)-1)), 0)</f>
        <v>469.0867336425847</v>
      </c>
    </row>
    <row r="47" spans="1:7" x14ac:dyDescent="0.3">
      <c r="A47" s="20">
        <f t="shared" si="2"/>
        <v>23386.014415177604</v>
      </c>
      <c r="B47" s="10">
        <f t="shared" si="0"/>
        <v>97.441726729906676</v>
      </c>
      <c r="C47" s="20">
        <f t="shared" si="1"/>
        <v>371.64500691267801</v>
      </c>
      <c r="D47">
        <f t="shared" si="3"/>
        <v>15</v>
      </c>
      <c r="E47" s="10">
        <f>IF(Table4[[#This Row],[Month]]&lt;=$B$18, $A$33*((($B$15/12)*(1+$B$15/12)^$B$18)/(((1+$B$15/12)^$B$18)-1)), 0)</f>
        <v>469.0867336425847</v>
      </c>
    </row>
    <row r="48" spans="1:7" x14ac:dyDescent="0.3">
      <c r="A48" s="20">
        <f t="shared" si="2"/>
        <v>23014.369408264927</v>
      </c>
      <c r="B48" s="10">
        <f t="shared" si="0"/>
        <v>95.893205867770533</v>
      </c>
      <c r="C48" s="20">
        <f t="shared" si="1"/>
        <v>373.19352777481419</v>
      </c>
      <c r="D48">
        <f t="shared" si="3"/>
        <v>16</v>
      </c>
      <c r="E48" s="10">
        <f>IF(Table4[[#This Row],[Month]]&lt;=$B$18, $A$33*((($B$15/12)*(1+$B$15/12)^$B$18)/(((1+$B$15/12)^$B$18)-1)), 0)</f>
        <v>469.0867336425847</v>
      </c>
    </row>
    <row r="49" spans="1:5" x14ac:dyDescent="0.3">
      <c r="A49" s="20">
        <f t="shared" si="2"/>
        <v>22641.175880490115</v>
      </c>
      <c r="B49" s="10">
        <f t="shared" si="0"/>
        <v>94.338232835375479</v>
      </c>
      <c r="C49" s="20">
        <f t="shared" si="1"/>
        <v>374.74850080720921</v>
      </c>
      <c r="D49">
        <f t="shared" si="3"/>
        <v>17</v>
      </c>
      <c r="E49" s="10">
        <f>IF(Table4[[#This Row],[Month]]&lt;=$B$18, $A$33*((($B$15/12)*(1+$B$15/12)^$B$18)/(((1+$B$15/12)^$B$18)-1)), 0)</f>
        <v>469.0867336425847</v>
      </c>
    </row>
    <row r="50" spans="1:5" x14ac:dyDescent="0.3">
      <c r="A50" s="20">
        <f t="shared" si="2"/>
        <v>22266.427379682904</v>
      </c>
      <c r="B50" s="10">
        <f t="shared" si="0"/>
        <v>92.77678074867876</v>
      </c>
      <c r="C50" s="20">
        <f t="shared" si="1"/>
        <v>376.30995289390592</v>
      </c>
      <c r="D50">
        <f t="shared" si="3"/>
        <v>18</v>
      </c>
      <c r="E50" s="10">
        <f>IF(Table4[[#This Row],[Month]]&lt;=$B$18, $A$33*((($B$15/12)*(1+$B$15/12)^$B$18)/(((1+$B$15/12)^$B$18)-1)), 0)</f>
        <v>469.0867336425847</v>
      </c>
    </row>
    <row r="51" spans="1:5" x14ac:dyDescent="0.3">
      <c r="A51" s="20">
        <f t="shared" si="2"/>
        <v>21890.117426788998</v>
      </c>
      <c r="B51" s="10">
        <f t="shared" si="0"/>
        <v>91.208822611620832</v>
      </c>
      <c r="C51" s="20">
        <f t="shared" si="1"/>
        <v>377.8779110309639</v>
      </c>
      <c r="D51">
        <f t="shared" si="3"/>
        <v>19</v>
      </c>
      <c r="E51" s="10">
        <f>IF(Table4[[#This Row],[Month]]&lt;=$B$18, $A$33*((($B$15/12)*(1+$B$15/12)^$B$18)/(((1+$B$15/12)^$B$18)-1)), 0)</f>
        <v>469.0867336425847</v>
      </c>
    </row>
    <row r="52" spans="1:5" x14ac:dyDescent="0.3">
      <c r="A52" s="20">
        <f t="shared" si="2"/>
        <v>21512.239515758036</v>
      </c>
      <c r="B52" s="10">
        <f t="shared" si="0"/>
        <v>89.634331315658486</v>
      </c>
      <c r="C52" s="20">
        <f t="shared" si="1"/>
        <v>379.45240232692623</v>
      </c>
      <c r="D52">
        <f t="shared" si="3"/>
        <v>20</v>
      </c>
      <c r="E52" s="10">
        <f>IF(Table4[[#This Row],[Month]]&lt;=$B$18, $A$33*((($B$15/12)*(1+$B$15/12)^$B$18)/(((1+$B$15/12)^$B$18)-1)), 0)</f>
        <v>469.0867336425847</v>
      </c>
    </row>
    <row r="53" spans="1:5" x14ac:dyDescent="0.3">
      <c r="A53" s="20">
        <f t="shared" si="2"/>
        <v>21132.78711343111</v>
      </c>
      <c r="B53" s="10">
        <f t="shared" si="0"/>
        <v>88.053279639296292</v>
      </c>
      <c r="C53" s="20">
        <f t="shared" si="1"/>
        <v>381.0334540032884</v>
      </c>
      <c r="D53">
        <f t="shared" si="3"/>
        <v>21</v>
      </c>
      <c r="E53" s="10">
        <f>IF(Table4[[#This Row],[Month]]&lt;=$B$18, $A$33*((($B$15/12)*(1+$B$15/12)^$B$18)/(((1+$B$15/12)^$B$18)-1)), 0)</f>
        <v>469.0867336425847</v>
      </c>
    </row>
    <row r="54" spans="1:5" x14ac:dyDescent="0.3">
      <c r="A54" s="20">
        <f t="shared" si="2"/>
        <v>20751.753659427821</v>
      </c>
      <c r="B54" s="10">
        <f t="shared" si="0"/>
        <v>86.465640247615923</v>
      </c>
      <c r="C54" s="20">
        <f t="shared" si="1"/>
        <v>382.6210933949688</v>
      </c>
      <c r="D54">
        <f t="shared" si="3"/>
        <v>22</v>
      </c>
      <c r="E54" s="10">
        <f>IF(Table4[[#This Row],[Month]]&lt;=$B$18, $A$33*((($B$15/12)*(1+$B$15/12)^$B$18)/(((1+$B$15/12)^$B$18)-1)), 0)</f>
        <v>469.0867336425847</v>
      </c>
    </row>
    <row r="55" spans="1:5" x14ac:dyDescent="0.3">
      <c r="A55" s="20">
        <f t="shared" si="2"/>
        <v>20369.132566032851</v>
      </c>
      <c r="B55" s="10">
        <f t="shared" si="0"/>
        <v>84.871385691803539</v>
      </c>
      <c r="C55" s="20">
        <f t="shared" si="1"/>
        <v>384.21534795078117</v>
      </c>
      <c r="D55">
        <f t="shared" si="3"/>
        <v>23</v>
      </c>
      <c r="E55" s="10">
        <f>IF(Table4[[#This Row],[Month]]&lt;=$B$18, $A$33*((($B$15/12)*(1+$B$15/12)^$B$18)/(((1+$B$15/12)^$B$18)-1)), 0)</f>
        <v>469.0867336425847</v>
      </c>
    </row>
    <row r="56" spans="1:5" x14ac:dyDescent="0.3">
      <c r="A56" s="20">
        <f t="shared" si="2"/>
        <v>19984.917218082071</v>
      </c>
      <c r="B56" s="10">
        <f t="shared" si="0"/>
        <v>83.270488408675291</v>
      </c>
      <c r="C56" s="20">
        <f t="shared" si="1"/>
        <v>385.8162452339094</v>
      </c>
      <c r="D56">
        <f t="shared" si="3"/>
        <v>24</v>
      </c>
      <c r="E56" s="10">
        <f>IF(Table4[[#This Row],[Month]]&lt;=$B$18, $A$33*((($B$15/12)*(1+$B$15/12)^$B$18)/(((1+$B$15/12)^$B$18)-1)), 0)</f>
        <v>469.0867336425847</v>
      </c>
    </row>
    <row r="57" spans="1:5" x14ac:dyDescent="0.3">
      <c r="A57" s="20">
        <f t="shared" si="2"/>
        <v>19599.100972848162</v>
      </c>
      <c r="B57" s="10">
        <f t="shared" si="0"/>
        <v>81.662920720200674</v>
      </c>
      <c r="C57" s="20">
        <f t="shared" si="1"/>
        <v>387.42381292238406</v>
      </c>
      <c r="D57">
        <f t="shared" si="3"/>
        <v>25</v>
      </c>
      <c r="E57" s="10">
        <f>IF(Table4[[#This Row],[Month]]&lt;=$B$18, $A$33*((($B$15/12)*(1+$B$15/12)^$B$18)/(((1+$B$15/12)^$B$18)-1)), 0)</f>
        <v>469.0867336425847</v>
      </c>
    </row>
    <row r="58" spans="1:5" x14ac:dyDescent="0.3">
      <c r="A58" s="20">
        <f t="shared" si="2"/>
        <v>19211.677159925777</v>
      </c>
      <c r="B58" s="10">
        <f t="shared" si="0"/>
        <v>80.048654833024074</v>
      </c>
      <c r="C58" s="20">
        <f t="shared" si="1"/>
        <v>389.0380788095606</v>
      </c>
      <c r="D58">
        <f t="shared" si="3"/>
        <v>26</v>
      </c>
      <c r="E58" s="10">
        <f>IF(Table4[[#This Row],[Month]]&lt;=$B$18, $A$33*((($B$15/12)*(1+$B$15/12)^$B$18)/(((1+$B$15/12)^$B$18)-1)), 0)</f>
        <v>469.0867336425847</v>
      </c>
    </row>
    <row r="59" spans="1:5" x14ac:dyDescent="0.3">
      <c r="A59" s="20">
        <f t="shared" si="2"/>
        <v>18822.639081116216</v>
      </c>
      <c r="B59" s="10">
        <f t="shared" si="0"/>
        <v>78.427662837984229</v>
      </c>
      <c r="C59" s="20">
        <f t="shared" si="1"/>
        <v>390.65907080460045</v>
      </c>
      <c r="D59">
        <f t="shared" si="3"/>
        <v>27</v>
      </c>
      <c r="E59" s="10">
        <f>IF(Table4[[#This Row],[Month]]&lt;=$B$18, $A$33*((($B$15/12)*(1+$B$15/12)^$B$18)/(((1+$B$15/12)^$B$18)-1)), 0)</f>
        <v>469.0867336425847</v>
      </c>
    </row>
    <row r="60" spans="1:5" x14ac:dyDescent="0.3">
      <c r="A60" s="20">
        <f t="shared" si="2"/>
        <v>18431.980010311618</v>
      </c>
      <c r="B60" s="10">
        <f t="shared" si="0"/>
        <v>76.799916709631745</v>
      </c>
      <c r="C60" s="20">
        <f t="shared" si="1"/>
        <v>392.28681693295295</v>
      </c>
      <c r="D60">
        <f t="shared" si="3"/>
        <v>28</v>
      </c>
      <c r="E60" s="10">
        <f>IF(Table4[[#This Row],[Month]]&lt;=$B$18, $A$33*((($B$15/12)*(1+$B$15/12)^$B$18)/(((1+$B$15/12)^$B$18)-1)), 0)</f>
        <v>469.0867336425847</v>
      </c>
    </row>
    <row r="61" spans="1:5" x14ac:dyDescent="0.3">
      <c r="A61" s="20">
        <f t="shared" si="2"/>
        <v>18039.693193378665</v>
      </c>
      <c r="B61" s="10">
        <f t="shared" si="0"/>
        <v>75.165388305744443</v>
      </c>
      <c r="C61" s="20">
        <f t="shared" si="1"/>
        <v>393.92134533684026</v>
      </c>
      <c r="D61">
        <f t="shared" si="3"/>
        <v>29</v>
      </c>
      <c r="E61" s="10">
        <f>IF(Table4[[#This Row],[Month]]&lt;=$B$18, $A$33*((($B$15/12)*(1+$B$15/12)^$B$18)/(((1+$B$15/12)^$B$18)-1)), 0)</f>
        <v>469.0867336425847</v>
      </c>
    </row>
    <row r="62" spans="1:5" x14ac:dyDescent="0.3">
      <c r="A62" s="20">
        <f t="shared" si="2"/>
        <v>17645.771848041826</v>
      </c>
      <c r="B62" s="10">
        <f t="shared" si="0"/>
        <v>73.524049366840941</v>
      </c>
      <c r="C62" s="20">
        <f t="shared" si="1"/>
        <v>395.56268427574378</v>
      </c>
      <c r="D62">
        <f t="shared" si="3"/>
        <v>30</v>
      </c>
      <c r="E62" s="10">
        <f>IF(Table4[[#This Row],[Month]]&lt;=$B$18, $A$33*((($B$15/12)*(1+$B$15/12)^$B$18)/(((1+$B$15/12)^$B$18)-1)), 0)</f>
        <v>469.0867336425847</v>
      </c>
    </row>
    <row r="63" spans="1:5" x14ac:dyDescent="0.3">
      <c r="A63" s="20">
        <f t="shared" si="2"/>
        <v>17250.209163766081</v>
      </c>
      <c r="B63" s="10">
        <f t="shared" si="0"/>
        <v>71.875871515692012</v>
      </c>
      <c r="C63" s="20">
        <f t="shared" si="1"/>
        <v>397.21086212689272</v>
      </c>
      <c r="D63">
        <f t="shared" si="3"/>
        <v>31</v>
      </c>
      <c r="E63" s="10">
        <f>IF(Table4[[#This Row],[Month]]&lt;=$B$18, $A$33*((($B$15/12)*(1+$B$15/12)^$B$18)/(((1+$B$15/12)^$B$18)-1)), 0)</f>
        <v>469.0867336425847</v>
      </c>
    </row>
    <row r="64" spans="1:5" x14ac:dyDescent="0.3">
      <c r="A64" s="20">
        <f t="shared" si="2"/>
        <v>16852.998301639189</v>
      </c>
      <c r="B64" s="10">
        <f t="shared" si="0"/>
        <v>70.220826256829952</v>
      </c>
      <c r="C64" s="20">
        <f t="shared" si="1"/>
        <v>398.86590738575478</v>
      </c>
      <c r="D64">
        <f t="shared" si="3"/>
        <v>32</v>
      </c>
      <c r="E64" s="10">
        <f>IF(Table4[[#This Row],[Month]]&lt;=$B$18, $A$33*((($B$15/12)*(1+$B$15/12)^$B$18)/(((1+$B$15/12)^$B$18)-1)), 0)</f>
        <v>469.0867336425847</v>
      </c>
    </row>
    <row r="65" spans="1:5" x14ac:dyDescent="0.3">
      <c r="A65" s="20">
        <f t="shared" si="2"/>
        <v>16454.132394253433</v>
      </c>
      <c r="B65" s="10">
        <f t="shared" si="0"/>
        <v>68.558884976055964</v>
      </c>
      <c r="C65" s="20">
        <f t="shared" si="1"/>
        <v>400.52784866652871</v>
      </c>
      <c r="D65">
        <f t="shared" si="3"/>
        <v>33</v>
      </c>
      <c r="E65" s="10">
        <f>IF(Table4[[#This Row],[Month]]&lt;=$B$18, $A$33*((($B$15/12)*(1+$B$15/12)^$B$18)/(((1+$B$15/12)^$B$18)-1)), 0)</f>
        <v>469.0867336425847</v>
      </c>
    </row>
    <row r="66" spans="1:5" x14ac:dyDescent="0.3">
      <c r="A66" s="20">
        <f t="shared" si="2"/>
        <v>16053.604545586904</v>
      </c>
      <c r="B66" s="10">
        <f t="shared" si="0"/>
        <v>66.890018939945435</v>
      </c>
      <c r="C66" s="20">
        <f t="shared" si="1"/>
        <v>402.19671470263927</v>
      </c>
      <c r="D66">
        <f t="shared" si="3"/>
        <v>34</v>
      </c>
      <c r="E66" s="10">
        <f>IF(Table4[[#This Row],[Month]]&lt;=$B$18, $A$33*((($B$15/12)*(1+$B$15/12)^$B$18)/(((1+$B$15/12)^$B$18)-1)), 0)</f>
        <v>469.0867336425847</v>
      </c>
    </row>
    <row r="67" spans="1:5" x14ac:dyDescent="0.3">
      <c r="A67" s="20">
        <f t="shared" si="2"/>
        <v>15651.407830884265</v>
      </c>
      <c r="B67" s="10">
        <f t="shared" si="0"/>
        <v>65.214199295351108</v>
      </c>
      <c r="C67" s="20">
        <f t="shared" si="1"/>
        <v>403.87253434723357</v>
      </c>
      <c r="D67">
        <f t="shared" si="3"/>
        <v>35</v>
      </c>
      <c r="E67" s="10">
        <f>IF(Table4[[#This Row],[Month]]&lt;=$B$18, $A$33*((($B$15/12)*(1+$B$15/12)^$B$18)/(((1+$B$15/12)^$B$18)-1)), 0)</f>
        <v>469.0867336425847</v>
      </c>
    </row>
    <row r="68" spans="1:5" x14ac:dyDescent="0.3">
      <c r="A68" s="20">
        <f t="shared" si="2"/>
        <v>15247.535296537031</v>
      </c>
      <c r="B68" s="10">
        <f t="shared" si="0"/>
        <v>63.531397068904297</v>
      </c>
      <c r="C68" s="20">
        <f t="shared" si="1"/>
        <v>405.55533657368039</v>
      </c>
      <c r="D68">
        <f t="shared" si="3"/>
        <v>36</v>
      </c>
      <c r="E68" s="10">
        <f>IF(Table4[[#This Row],[Month]]&lt;=$B$18, $A$33*((($B$15/12)*(1+$B$15/12)^$B$18)/(((1+$B$15/12)^$B$18)-1)), 0)</f>
        <v>469.0867336425847</v>
      </c>
    </row>
    <row r="69" spans="1:5" x14ac:dyDescent="0.3">
      <c r="A69" s="20">
        <f t="shared" si="2"/>
        <v>14841.979959963352</v>
      </c>
      <c r="B69" s="10">
        <f t="shared" si="0"/>
        <v>61.841583166513963</v>
      </c>
      <c r="C69" s="20">
        <f t="shared" si="1"/>
        <v>407.24515047607076</v>
      </c>
      <c r="D69">
        <f t="shared" si="3"/>
        <v>37</v>
      </c>
      <c r="E69" s="10">
        <f>IF(Table4[[#This Row],[Month]]&lt;=$B$18, $A$33*((($B$15/12)*(1+$B$15/12)^$B$18)/(((1+$B$15/12)^$B$18)-1)), 0)</f>
        <v>469.0867336425847</v>
      </c>
    </row>
    <row r="70" spans="1:5" x14ac:dyDescent="0.3">
      <c r="A70" s="20">
        <f t="shared" si="2"/>
        <v>14434.734809487281</v>
      </c>
      <c r="B70" s="10">
        <f t="shared" si="0"/>
        <v>60.144728372863675</v>
      </c>
      <c r="C70" s="20">
        <f t="shared" si="1"/>
        <v>408.94200526972105</v>
      </c>
      <c r="D70">
        <f t="shared" si="3"/>
        <v>38</v>
      </c>
      <c r="E70" s="10">
        <f>IF(Table4[[#This Row],[Month]]&lt;=$B$18, $A$33*((($B$15/12)*(1+$B$15/12)^$B$18)/(((1+$B$15/12)^$B$18)-1)), 0)</f>
        <v>469.0867336425847</v>
      </c>
    </row>
    <row r="71" spans="1:5" x14ac:dyDescent="0.3">
      <c r="A71" s="20">
        <f t="shared" si="2"/>
        <v>14025.792804217561</v>
      </c>
      <c r="B71" s="10">
        <f t="shared" si="0"/>
        <v>58.440803350906499</v>
      </c>
      <c r="C71" s="20">
        <f t="shared" si="1"/>
        <v>410.64593029167821</v>
      </c>
      <c r="D71">
        <f t="shared" si="3"/>
        <v>39</v>
      </c>
      <c r="E71" s="10">
        <f>IF(Table4[[#This Row],[Month]]&lt;=$B$18, $A$33*((($B$15/12)*(1+$B$15/12)^$B$18)/(((1+$B$15/12)^$B$18)-1)), 0)</f>
        <v>469.0867336425847</v>
      </c>
    </row>
    <row r="72" spans="1:5" x14ac:dyDescent="0.3">
      <c r="A72" s="20">
        <f t="shared" si="2"/>
        <v>13615.146873925883</v>
      </c>
      <c r="B72" s="10">
        <f t="shared" si="0"/>
        <v>56.729778641357846</v>
      </c>
      <c r="C72" s="20">
        <f t="shared" si="1"/>
        <v>412.35695500122688</v>
      </c>
      <c r="D72">
        <f t="shared" si="3"/>
        <v>40</v>
      </c>
      <c r="E72" s="10">
        <f>IF(Table4[[#This Row],[Month]]&lt;=$B$18, $A$33*((($B$15/12)*(1+$B$15/12)^$B$18)/(((1+$B$15/12)^$B$18)-1)), 0)</f>
        <v>469.0867336425847</v>
      </c>
    </row>
    <row r="73" spans="1:5" x14ac:dyDescent="0.3">
      <c r="A73" s="20">
        <f t="shared" si="2"/>
        <v>13202.789918924656</v>
      </c>
      <c r="B73" s="10">
        <f t="shared" si="0"/>
        <v>55.011624662186065</v>
      </c>
      <c r="C73" s="20">
        <f t="shared" si="1"/>
        <v>414.07510898039862</v>
      </c>
      <c r="D73">
        <f t="shared" si="3"/>
        <v>41</v>
      </c>
      <c r="E73" s="10">
        <f>IF(Table4[[#This Row],[Month]]&lt;=$B$18, $A$33*((($B$15/12)*(1+$B$15/12)^$B$18)/(((1+$B$15/12)^$B$18)-1)), 0)</f>
        <v>469.0867336425847</v>
      </c>
    </row>
    <row r="74" spans="1:5" x14ac:dyDescent="0.3">
      <c r="A74" s="20">
        <f t="shared" si="2"/>
        <v>12788.714809944258</v>
      </c>
      <c r="B74" s="10">
        <f t="shared" si="0"/>
        <v>53.286311708101074</v>
      </c>
      <c r="C74" s="20">
        <f t="shared" si="1"/>
        <v>415.80042193448361</v>
      </c>
      <c r="D74">
        <f t="shared" si="3"/>
        <v>42</v>
      </c>
      <c r="E74" s="10">
        <f>IF(Table4[[#This Row],[Month]]&lt;=$B$18, $A$33*((($B$15/12)*(1+$B$15/12)^$B$18)/(((1+$B$15/12)^$B$18)-1)), 0)</f>
        <v>469.0867336425847</v>
      </c>
    </row>
    <row r="75" spans="1:5" x14ac:dyDescent="0.3">
      <c r="A75" s="20">
        <f t="shared" si="2"/>
        <v>12372.914388009774</v>
      </c>
      <c r="B75" s="10">
        <f t="shared" si="0"/>
        <v>51.553809950040723</v>
      </c>
      <c r="C75" s="20">
        <f t="shared" si="1"/>
        <v>417.53292369254399</v>
      </c>
      <c r="D75">
        <f t="shared" si="3"/>
        <v>43</v>
      </c>
      <c r="E75" s="10">
        <f>IF(Table4[[#This Row],[Month]]&lt;=$B$18, $A$33*((($B$15/12)*(1+$B$15/12)^$B$18)/(((1+$B$15/12)^$B$18)-1)), 0)</f>
        <v>469.0867336425847</v>
      </c>
    </row>
    <row r="76" spans="1:5" x14ac:dyDescent="0.3">
      <c r="A76" s="20">
        <f t="shared" si="2"/>
        <v>11955.38146431723</v>
      </c>
      <c r="B76" s="10">
        <f t="shared" si="0"/>
        <v>49.814089434655124</v>
      </c>
      <c r="C76" s="20">
        <f t="shared" si="1"/>
        <v>419.2726442079296</v>
      </c>
      <c r="D76">
        <f t="shared" si="3"/>
        <v>44</v>
      </c>
      <c r="E76" s="10">
        <f>IF(Table4[[#This Row],[Month]]&lt;=$B$18, $A$33*((($B$15/12)*(1+$B$15/12)^$B$18)/(((1+$B$15/12)^$B$18)-1)), 0)</f>
        <v>469.0867336425847</v>
      </c>
    </row>
    <row r="77" spans="1:5" x14ac:dyDescent="0.3">
      <c r="A77" s="20">
        <f t="shared" si="2"/>
        <v>11536.108820109301</v>
      </c>
      <c r="B77" s="10">
        <f t="shared" si="0"/>
        <v>48.067120083788751</v>
      </c>
      <c r="C77" s="20">
        <f t="shared" si="1"/>
        <v>421.01961355879598</v>
      </c>
      <c r="D77">
        <f t="shared" si="3"/>
        <v>45</v>
      </c>
      <c r="E77" s="10">
        <f>IF(Table4[[#This Row],[Month]]&lt;=$B$18, $A$33*((($B$15/12)*(1+$B$15/12)^$B$18)/(((1+$B$15/12)^$B$18)-1)), 0)</f>
        <v>469.0867336425847</v>
      </c>
    </row>
    <row r="78" spans="1:5" x14ac:dyDescent="0.3">
      <c r="A78" s="20">
        <f t="shared" si="2"/>
        <v>11115.089206550505</v>
      </c>
      <c r="B78" s="10">
        <f t="shared" si="0"/>
        <v>46.312871693960439</v>
      </c>
      <c r="C78" s="20">
        <f t="shared" si="1"/>
        <v>422.77386194862424</v>
      </c>
      <c r="D78">
        <f t="shared" si="3"/>
        <v>46</v>
      </c>
      <c r="E78" s="10">
        <f>IF(Table4[[#This Row],[Month]]&lt;=$B$18, $A$33*((($B$15/12)*(1+$B$15/12)^$B$18)/(((1+$B$15/12)^$B$18)-1)), 0)</f>
        <v>469.0867336425847</v>
      </c>
    </row>
    <row r="79" spans="1:5" x14ac:dyDescent="0.3">
      <c r="A79" s="20">
        <f t="shared" si="2"/>
        <v>10692.31534460188</v>
      </c>
      <c r="B79" s="10">
        <f t="shared" si="0"/>
        <v>44.551313935841165</v>
      </c>
      <c r="C79" s="20">
        <f t="shared" si="1"/>
        <v>424.53541970674354</v>
      </c>
      <c r="D79">
        <f t="shared" si="3"/>
        <v>47</v>
      </c>
      <c r="E79" s="10">
        <f>IF(Table4[[#This Row],[Month]]&lt;=$B$18, $A$33*((($B$15/12)*(1+$B$15/12)^$B$18)/(((1+$B$15/12)^$B$18)-1)), 0)</f>
        <v>469.0867336425847</v>
      </c>
    </row>
    <row r="80" spans="1:5" x14ac:dyDescent="0.3">
      <c r="A80" s="20">
        <f t="shared" si="2"/>
        <v>10267.779924895138</v>
      </c>
      <c r="B80" s="10">
        <f t="shared" si="0"/>
        <v>42.782416353729744</v>
      </c>
      <c r="C80" s="20">
        <f t="shared" si="1"/>
        <v>426.30431728885497</v>
      </c>
      <c r="D80">
        <f t="shared" si="3"/>
        <v>48</v>
      </c>
      <c r="E80" s="10">
        <f>IF(Table4[[#This Row],[Month]]&lt;=$B$18, $A$33*((($B$15/12)*(1+$B$15/12)^$B$18)/(((1+$B$15/12)^$B$18)-1)), 0)</f>
        <v>469.0867336425847</v>
      </c>
    </row>
    <row r="81" spans="1:5" x14ac:dyDescent="0.3">
      <c r="A81" s="20">
        <f t="shared" si="2"/>
        <v>9841.4756076062822</v>
      </c>
      <c r="B81" s="10">
        <f t="shared" si="0"/>
        <v>41.006148365026178</v>
      </c>
      <c r="C81" s="20">
        <f t="shared" si="1"/>
        <v>428.0805852775585</v>
      </c>
      <c r="D81">
        <f t="shared" si="3"/>
        <v>49</v>
      </c>
      <c r="E81" s="10">
        <f>IF(Table4[[#This Row],[Month]]&lt;=$B$18, $A$33*((($B$15/12)*(1+$B$15/12)^$B$18)/(((1+$B$15/12)^$B$18)-1)), 0)</f>
        <v>469.0867336425847</v>
      </c>
    </row>
    <row r="82" spans="1:5" x14ac:dyDescent="0.3">
      <c r="A82" s="20">
        <f t="shared" si="2"/>
        <v>9413.3950223287229</v>
      </c>
      <c r="B82" s="10">
        <f t="shared" si="0"/>
        <v>39.222479259703015</v>
      </c>
      <c r="C82" s="20">
        <f t="shared" si="1"/>
        <v>429.86425438288171</v>
      </c>
      <c r="D82">
        <f t="shared" si="3"/>
        <v>50</v>
      </c>
      <c r="E82" s="10">
        <f>IF(Table4[[#This Row],[Month]]&lt;=$B$18, $A$33*((($B$15/12)*(1+$B$15/12)^$B$18)/(((1+$B$15/12)^$B$18)-1)), 0)</f>
        <v>469.0867336425847</v>
      </c>
    </row>
    <row r="83" spans="1:5" x14ac:dyDescent="0.3">
      <c r="A83" s="20">
        <f t="shared" si="2"/>
        <v>8983.5307679458419</v>
      </c>
      <c r="B83" s="10">
        <f t="shared" si="0"/>
        <v>37.431378199774343</v>
      </c>
      <c r="C83" s="20">
        <f t="shared" si="1"/>
        <v>431.65535544281033</v>
      </c>
      <c r="D83">
        <f t="shared" si="3"/>
        <v>51</v>
      </c>
      <c r="E83" s="10">
        <f>IF(Table4[[#This Row],[Month]]&lt;=$B$18, $A$33*((($B$15/12)*(1+$B$15/12)^$B$18)/(((1+$B$15/12)^$B$18)-1)), 0)</f>
        <v>469.0867336425847</v>
      </c>
    </row>
    <row r="84" spans="1:5" x14ac:dyDescent="0.3">
      <c r="A84" s="20">
        <f t="shared" si="2"/>
        <v>8551.8754125030318</v>
      </c>
      <c r="B84" s="10">
        <f t="shared" si="0"/>
        <v>35.632814218762633</v>
      </c>
      <c r="C84" s="20">
        <f t="shared" si="1"/>
        <v>433.45391942382207</v>
      </c>
      <c r="D84">
        <f t="shared" si="3"/>
        <v>52</v>
      </c>
      <c r="E84" s="10">
        <f>IF(Table4[[#This Row],[Month]]&lt;=$B$18, $A$33*((($B$15/12)*(1+$B$15/12)^$B$18)/(((1+$B$15/12)^$B$18)-1)), 0)</f>
        <v>469.0867336425847</v>
      </c>
    </row>
    <row r="85" spans="1:5" x14ac:dyDescent="0.3">
      <c r="A85" s="20">
        <f t="shared" si="2"/>
        <v>8118.4214930792095</v>
      </c>
      <c r="B85" s="10">
        <f t="shared" si="0"/>
        <v>33.826756221163372</v>
      </c>
      <c r="C85" s="20">
        <f t="shared" si="1"/>
        <v>435.25997742142135</v>
      </c>
      <c r="D85">
        <f t="shared" si="3"/>
        <v>53</v>
      </c>
      <c r="E85" s="10">
        <f>IF(Table4[[#This Row],[Month]]&lt;=$B$18, $A$33*((($B$15/12)*(1+$B$15/12)^$B$18)/(((1+$B$15/12)^$B$18)-1)), 0)</f>
        <v>469.0867336425847</v>
      </c>
    </row>
    <row r="86" spans="1:5" x14ac:dyDescent="0.3">
      <c r="A86" s="20">
        <f t="shared" si="2"/>
        <v>7683.1615156577882</v>
      </c>
      <c r="B86" s="10">
        <f t="shared" si="0"/>
        <v>32.013172981907452</v>
      </c>
      <c r="C86" s="20">
        <f t="shared" si="1"/>
        <v>437.07356066067723</v>
      </c>
      <c r="D86">
        <f t="shared" si="3"/>
        <v>54</v>
      </c>
      <c r="E86" s="10">
        <f>IF(Table4[[#This Row],[Month]]&lt;=$B$18, $A$33*((($B$15/12)*(1+$B$15/12)^$B$18)/(((1+$B$15/12)^$B$18)-1)), 0)</f>
        <v>469.0867336425847</v>
      </c>
    </row>
    <row r="87" spans="1:5" x14ac:dyDescent="0.3">
      <c r="A87" s="20">
        <f t="shared" si="2"/>
        <v>7246.0879549971105</v>
      </c>
      <c r="B87" s="10">
        <f t="shared" si="0"/>
        <v>30.192033145821295</v>
      </c>
      <c r="C87" s="20">
        <f t="shared" si="1"/>
        <v>438.89470049676339</v>
      </c>
      <c r="D87">
        <f t="shared" si="3"/>
        <v>55</v>
      </c>
      <c r="E87" s="10">
        <f>IF(Table4[[#This Row],[Month]]&lt;=$B$18, $A$33*((($B$15/12)*(1+$B$15/12)^$B$18)/(((1+$B$15/12)^$B$18)-1)), 0)</f>
        <v>469.0867336425847</v>
      </c>
    </row>
    <row r="88" spans="1:5" x14ac:dyDescent="0.3">
      <c r="A88" s="20">
        <f t="shared" si="2"/>
        <v>6807.1932545003474</v>
      </c>
      <c r="B88" s="10">
        <f t="shared" si="0"/>
        <v>28.36330522708478</v>
      </c>
      <c r="C88" s="20">
        <f t="shared" si="1"/>
        <v>440.72342841549994</v>
      </c>
      <c r="D88">
        <f t="shared" si="3"/>
        <v>56</v>
      </c>
      <c r="E88" s="10">
        <f>IF(Table4[[#This Row],[Month]]&lt;=$B$18, $A$33*((($B$15/12)*(1+$B$15/12)^$B$18)/(((1+$B$15/12)^$B$18)-1)), 0)</f>
        <v>469.0867336425847</v>
      </c>
    </row>
    <row r="89" spans="1:5" x14ac:dyDescent="0.3">
      <c r="A89" s="20">
        <f t="shared" si="2"/>
        <v>6366.4698260848472</v>
      </c>
      <c r="B89" s="10">
        <f t="shared" si="0"/>
        <v>26.526957608686864</v>
      </c>
      <c r="C89" s="20">
        <f t="shared" si="1"/>
        <v>442.55977603389783</v>
      </c>
      <c r="D89">
        <f t="shared" si="3"/>
        <v>57</v>
      </c>
      <c r="E89" s="10">
        <f>IF(Table4[[#This Row],[Month]]&lt;=$B$18, $A$33*((($B$15/12)*(1+$B$15/12)^$B$18)/(((1+$B$15/12)^$B$18)-1)), 0)</f>
        <v>469.0867336425847</v>
      </c>
    </row>
    <row r="90" spans="1:5" x14ac:dyDescent="0.3">
      <c r="A90" s="20">
        <f t="shared" si="2"/>
        <v>5923.9100500509494</v>
      </c>
      <c r="B90" s="10">
        <f t="shared" si="0"/>
        <v>24.682958541878957</v>
      </c>
      <c r="C90" s="20">
        <f t="shared" si="1"/>
        <v>444.40377510070573</v>
      </c>
      <c r="D90">
        <f t="shared" si="3"/>
        <v>58</v>
      </c>
      <c r="E90" s="10">
        <f>IF(Table4[[#This Row],[Month]]&lt;=$B$18, $A$33*((($B$15/12)*(1+$B$15/12)^$B$18)/(((1+$B$15/12)^$B$18)-1)), 0)</f>
        <v>469.0867336425847</v>
      </c>
    </row>
    <row r="91" spans="1:5" x14ac:dyDescent="0.3">
      <c r="A91" s="20">
        <f t="shared" si="2"/>
        <v>5479.506274950244</v>
      </c>
      <c r="B91" s="10">
        <f t="shared" si="0"/>
        <v>22.831276145626017</v>
      </c>
      <c r="C91" s="20">
        <f t="shared" si="1"/>
        <v>446.25545749695868</v>
      </c>
      <c r="D91">
        <f t="shared" si="3"/>
        <v>59</v>
      </c>
      <c r="E91" s="10">
        <f>IF(Table4[[#This Row],[Month]]&lt;=$B$18, $A$33*((($B$15/12)*(1+$B$15/12)^$B$18)/(((1+$B$15/12)^$B$18)-1)), 0)</f>
        <v>469.0867336425847</v>
      </c>
    </row>
    <row r="92" spans="1:5" x14ac:dyDescent="0.3">
      <c r="A92" s="20">
        <f t="shared" si="2"/>
        <v>5033.250817453285</v>
      </c>
      <c r="B92" s="10">
        <f t="shared" si="0"/>
        <v>20.971878406055353</v>
      </c>
      <c r="C92" s="20">
        <f t="shared" si="1"/>
        <v>448.11485523652937</v>
      </c>
      <c r="D92">
        <f t="shared" si="3"/>
        <v>60</v>
      </c>
      <c r="E92" s="10">
        <f>IF(Table4[[#This Row],[Month]]&lt;=$B$18, $A$33*((($B$15/12)*(1+$B$15/12)^$B$18)/(((1+$B$15/12)^$B$18)-1)), 0)</f>
        <v>469.0867336425847</v>
      </c>
    </row>
    <row r="93" spans="1:5" x14ac:dyDescent="0.3">
      <c r="A93" s="20">
        <f t="shared" si="2"/>
        <v>4585.1359622167556</v>
      </c>
      <c r="B93" s="10">
        <f t="shared" ref="B93:B97" si="4">A93*($B$15/12)</f>
        <v>19.104733175903149</v>
      </c>
      <c r="C93" s="20">
        <f t="shared" si="1"/>
        <v>449.98200046668154</v>
      </c>
      <c r="D93">
        <f t="shared" si="3"/>
        <v>61</v>
      </c>
      <c r="E93" s="22">
        <f>IF(Table4[[#This Row],[Month]]&lt;=$B$18, $A$33*((($B$15/12)*(1+$B$15/12)^$B$18)/(((1+$B$15/12)^$B$18)-1)), 0)</f>
        <v>469.0867336425847</v>
      </c>
    </row>
    <row r="94" spans="1:5" x14ac:dyDescent="0.3">
      <c r="A94" s="20">
        <f t="shared" si="2"/>
        <v>4135.1539617500739</v>
      </c>
      <c r="B94" s="10">
        <f t="shared" si="4"/>
        <v>17.229808173958642</v>
      </c>
      <c r="C94" s="20">
        <f t="shared" si="1"/>
        <v>451.85692546862606</v>
      </c>
      <c r="D94">
        <f t="shared" si="3"/>
        <v>62</v>
      </c>
      <c r="E94" s="22">
        <f>IF(Table4[[#This Row],[Month]]&lt;=$B$18, $A$33*((($B$15/12)*(1+$B$15/12)^$B$18)/(((1+$B$15/12)^$B$18)-1)), 0)</f>
        <v>469.0867336425847</v>
      </c>
    </row>
    <row r="95" spans="1:5" x14ac:dyDescent="0.3">
      <c r="A95" s="20">
        <f t="shared" si="2"/>
        <v>3683.2970362814476</v>
      </c>
      <c r="B95" s="10">
        <f t="shared" si="4"/>
        <v>15.347070984506031</v>
      </c>
      <c r="C95" s="20">
        <f t="shared" si="1"/>
        <v>453.73966265807866</v>
      </c>
      <c r="D95">
        <f t="shared" si="3"/>
        <v>63</v>
      </c>
      <c r="E95" s="22">
        <f>IF(Table4[[#This Row],[Month]]&lt;=$B$18, $A$33*((($B$15/12)*(1+$B$15/12)^$B$18)/(((1+$B$15/12)^$B$18)-1)), 0)</f>
        <v>469.0867336425847</v>
      </c>
    </row>
    <row r="96" spans="1:5" x14ac:dyDescent="0.3">
      <c r="A96" s="20">
        <f t="shared" si="2"/>
        <v>3229.5573736233691</v>
      </c>
      <c r="B96" s="10">
        <f t="shared" si="4"/>
        <v>13.456489056764038</v>
      </c>
      <c r="C96" s="20">
        <f t="shared" si="1"/>
        <v>455.63024458582066</v>
      </c>
      <c r="D96">
        <f t="shared" si="3"/>
        <v>64</v>
      </c>
      <c r="E96" s="22">
        <f>IF(Table4[[#This Row],[Month]]&lt;=$B$18, $A$33*((($B$15/12)*(1+$B$15/12)^$B$18)/(((1+$B$15/12)^$B$18)-1)), 0)</f>
        <v>469.0867336425847</v>
      </c>
    </row>
    <row r="97" spans="1:5" x14ac:dyDescent="0.3">
      <c r="A97" s="20">
        <f t="shared" si="2"/>
        <v>2773.9271290375486</v>
      </c>
      <c r="B97" s="10">
        <f t="shared" si="4"/>
        <v>11.558029704323118</v>
      </c>
      <c r="C97" s="20">
        <f t="shared" si="1"/>
        <v>457.52870393826157</v>
      </c>
      <c r="D97">
        <f t="shared" si="3"/>
        <v>65</v>
      </c>
      <c r="E97" s="22">
        <f>IF(Table4[[#This Row],[Month]]&lt;=$B$18, $A$33*((($B$15/12)*(1+$B$15/12)^$B$18)/(((1+$B$15/12)^$B$18)-1)), 0)</f>
        <v>469.0867336425847</v>
      </c>
    </row>
    <row r="98" spans="1:5" x14ac:dyDescent="0.3">
      <c r="A98" s="20">
        <f t="shared" si="2"/>
        <v>2316.3984250992871</v>
      </c>
      <c r="B98" s="10">
        <f t="shared" ref="B98:B101" si="5">A98*($B$15/12)</f>
        <v>9.6516601045803636</v>
      </c>
      <c r="C98" s="20">
        <f t="shared" ref="C98:C159" si="6">E98-B98</f>
        <v>459.43507353800436</v>
      </c>
      <c r="D98">
        <f t="shared" si="3"/>
        <v>66</v>
      </c>
      <c r="E98" s="22">
        <f>IF(Table4[[#This Row],[Month]]&lt;=$B$18, $A$33*((($B$15/12)*(1+$B$15/12)^$B$18)/(((1+$B$15/12)^$B$18)-1)), 0)</f>
        <v>469.0867336425847</v>
      </c>
    </row>
    <row r="99" spans="1:5" x14ac:dyDescent="0.3">
      <c r="A99" s="20">
        <f t="shared" ref="A99:A159" si="7">IF(A98-C98&gt;0, A98-C98, 0)</f>
        <v>1856.9633515612827</v>
      </c>
      <c r="B99" s="10">
        <f t="shared" si="5"/>
        <v>7.7373472981720113</v>
      </c>
      <c r="C99" s="20">
        <f t="shared" si="6"/>
        <v>461.34938634441266</v>
      </c>
      <c r="D99">
        <f t="shared" ref="D99:D143" si="8">D98+1</f>
        <v>67</v>
      </c>
      <c r="E99" s="22">
        <f>IF(Table4[[#This Row],[Month]]&lt;=$B$18, $A$33*((($B$15/12)*(1+$B$15/12)^$B$18)/(((1+$B$15/12)^$B$18)-1)), 0)</f>
        <v>469.0867336425847</v>
      </c>
    </row>
    <row r="100" spans="1:5" x14ac:dyDescent="0.3">
      <c r="A100" s="20">
        <f t="shared" si="7"/>
        <v>1395.6139652168699</v>
      </c>
      <c r="B100" s="10">
        <f t="shared" si="5"/>
        <v>5.8150581884036248</v>
      </c>
      <c r="C100" s="20">
        <f t="shared" si="6"/>
        <v>463.27167545418109</v>
      </c>
      <c r="D100">
        <f t="shared" si="8"/>
        <v>68</v>
      </c>
      <c r="E100" s="22">
        <f>IF(Table4[[#This Row],[Month]]&lt;=$B$18, $A$33*((($B$15/12)*(1+$B$15/12)^$B$18)/(((1+$B$15/12)^$B$18)-1)), 0)</f>
        <v>469.0867336425847</v>
      </c>
    </row>
    <row r="101" spans="1:5" x14ac:dyDescent="0.3">
      <c r="A101" s="20">
        <f t="shared" si="7"/>
        <v>932.34228976268878</v>
      </c>
      <c r="B101" s="10">
        <f t="shared" si="5"/>
        <v>3.8847595406778699</v>
      </c>
      <c r="C101" s="20">
        <f t="shared" si="6"/>
        <v>465.20197410190684</v>
      </c>
      <c r="D101">
        <f t="shared" si="8"/>
        <v>69</v>
      </c>
      <c r="E101" s="22">
        <f>IF(Table4[[#This Row],[Month]]&lt;=$B$18, $A$33*((($B$15/12)*(1+$B$15/12)^$B$18)/(((1+$B$15/12)^$B$18)-1)), 0)</f>
        <v>469.0867336425847</v>
      </c>
    </row>
    <row r="102" spans="1:5" x14ac:dyDescent="0.3">
      <c r="A102" s="20">
        <f t="shared" si="7"/>
        <v>467.14031566078194</v>
      </c>
      <c r="B102" s="10">
        <f t="shared" ref="B102:B107" si="9">A102*($B$15/12)</f>
        <v>1.9464179819199248</v>
      </c>
      <c r="C102" s="20">
        <f t="shared" si="6"/>
        <v>467.14031566066478</v>
      </c>
      <c r="D102">
        <f t="shared" si="8"/>
        <v>70</v>
      </c>
      <c r="E102" s="22">
        <f>IF(Table4[[#This Row],[Month]]&lt;=$B$18, $A$33*((($B$15/12)*(1+$B$15/12)^$B$18)/(((1+$B$15/12)^$B$18)-1)), 0)</f>
        <v>469.0867336425847</v>
      </c>
    </row>
    <row r="103" spans="1:5" x14ac:dyDescent="0.3">
      <c r="A103" s="20">
        <f t="shared" si="7"/>
        <v>1.1715428627212532E-10</v>
      </c>
      <c r="B103" s="10">
        <f t="shared" si="9"/>
        <v>4.8814285946718885E-13</v>
      </c>
      <c r="C103" s="20">
        <f t="shared" si="6"/>
        <v>-4.8814285946718885E-13</v>
      </c>
      <c r="D103">
        <f t="shared" si="8"/>
        <v>71</v>
      </c>
      <c r="E103" s="22">
        <f>IF(Table4[[#This Row],[Month]]&lt;=$B$18, $A$33*((($B$15/12)*(1+$B$15/12)^$B$18)/(((1+$B$15/12)^$B$18)-1)), 0)</f>
        <v>0</v>
      </c>
    </row>
    <row r="104" spans="1:5" x14ac:dyDescent="0.3">
      <c r="A104" s="20">
        <f t="shared" si="7"/>
        <v>1.1764242913159251E-10</v>
      </c>
      <c r="B104" s="10">
        <f t="shared" si="9"/>
        <v>4.901767880483021E-13</v>
      </c>
      <c r="C104" s="20">
        <f t="shared" si="6"/>
        <v>-4.901767880483021E-13</v>
      </c>
      <c r="D104">
        <f t="shared" si="8"/>
        <v>72</v>
      </c>
      <c r="E104" s="22">
        <f>IF(Table4[[#This Row],[Month]]&lt;=$B$18, $A$33*((($B$15/12)*(1+$B$15/12)^$B$18)/(((1+$B$15/12)^$B$18)-1)), 0)</f>
        <v>0</v>
      </c>
    </row>
    <row r="105" spans="1:5" x14ac:dyDescent="0.3">
      <c r="A105" s="20">
        <f t="shared" si="7"/>
        <v>1.1813260591964083E-10</v>
      </c>
      <c r="B105" s="10">
        <f t="shared" si="9"/>
        <v>4.9221919133183677E-13</v>
      </c>
      <c r="C105" s="20">
        <f t="shared" si="6"/>
        <v>-4.9221919133183677E-13</v>
      </c>
      <c r="D105">
        <f t="shared" si="8"/>
        <v>73</v>
      </c>
      <c r="E105" s="22">
        <f>IF(Table4[[#This Row],[Month]]&lt;=$B$18, $A$33*((($B$15/12)*(1+$B$15/12)^$B$18)/(((1+$B$15/12)^$B$18)-1)), 0)</f>
        <v>0</v>
      </c>
    </row>
    <row r="106" spans="1:5" x14ac:dyDescent="0.3">
      <c r="A106" s="20">
        <f t="shared" si="7"/>
        <v>1.1862482511097268E-10</v>
      </c>
      <c r="B106" s="10">
        <f t="shared" si="9"/>
        <v>4.9427010462905279E-13</v>
      </c>
      <c r="C106" s="20">
        <f t="shared" si="6"/>
        <v>-4.9427010462905279E-13</v>
      </c>
      <c r="D106">
        <f t="shared" si="8"/>
        <v>74</v>
      </c>
      <c r="E106" s="22">
        <f>IF(Table4[[#This Row],[Month]]&lt;=$B$18, $A$33*((($B$15/12)*(1+$B$15/12)^$B$18)/(((1+$B$15/12)^$B$18)-1)), 0)</f>
        <v>0</v>
      </c>
    </row>
    <row r="107" spans="1:5" x14ac:dyDescent="0.3">
      <c r="A107" s="20">
        <f t="shared" si="7"/>
        <v>1.1911909521560173E-10</v>
      </c>
      <c r="B107" s="10">
        <f t="shared" si="9"/>
        <v>4.9632956339834058E-13</v>
      </c>
      <c r="C107" s="20">
        <f t="shared" si="6"/>
        <v>-4.9632956339834058E-13</v>
      </c>
      <c r="D107">
        <f t="shared" si="8"/>
        <v>75</v>
      </c>
      <c r="E107" s="22">
        <f>IF(Table4[[#This Row],[Month]]&lt;=$B$18, $A$33*((($B$15/12)*(1+$B$15/12)^$B$18)/(((1+$B$15/12)^$B$18)-1)), 0)</f>
        <v>0</v>
      </c>
    </row>
    <row r="108" spans="1:5" x14ac:dyDescent="0.3">
      <c r="A108" s="20">
        <f t="shared" si="7"/>
        <v>1.1961542477900007E-10</v>
      </c>
      <c r="B108" s="10">
        <f t="shared" ref="B108:B119" si="10">A108*($B$15/12)</f>
        <v>4.9839760324583361E-13</v>
      </c>
      <c r="C108" s="20">
        <f t="shared" si="6"/>
        <v>-4.9839760324583361E-13</v>
      </c>
      <c r="D108">
        <f t="shared" si="8"/>
        <v>76</v>
      </c>
      <c r="E108" s="22">
        <f>IF(Table4[[#This Row],[Month]]&lt;=$B$18, $A$33*((($B$15/12)*(1+$B$15/12)^$B$18)/(((1+$B$15/12)^$B$18)-1)), 0)</f>
        <v>0</v>
      </c>
    </row>
    <row r="109" spans="1:5" x14ac:dyDescent="0.3">
      <c r="A109" s="20">
        <f t="shared" si="7"/>
        <v>1.2011382238224591E-10</v>
      </c>
      <c r="B109" s="10">
        <f t="shared" si="10"/>
        <v>5.0047425992602459E-13</v>
      </c>
      <c r="C109" s="20">
        <f t="shared" si="6"/>
        <v>-5.0047425992602459E-13</v>
      </c>
      <c r="D109">
        <f t="shared" si="8"/>
        <v>77</v>
      </c>
      <c r="E109" s="22">
        <f>IF(Table4[[#This Row],[Month]]&lt;=$B$18, $A$33*((($B$15/12)*(1+$B$15/12)^$B$18)/(((1+$B$15/12)^$B$18)-1)), 0)</f>
        <v>0</v>
      </c>
    </row>
    <row r="110" spans="1:5" x14ac:dyDescent="0.3">
      <c r="A110" s="20">
        <f t="shared" si="7"/>
        <v>1.2061429664217193E-10</v>
      </c>
      <c r="B110" s="10">
        <f t="shared" si="10"/>
        <v>5.0255956934238308E-13</v>
      </c>
      <c r="C110" s="20">
        <f t="shared" si="6"/>
        <v>-5.0255956934238308E-13</v>
      </c>
      <c r="D110">
        <f t="shared" si="8"/>
        <v>78</v>
      </c>
      <c r="E110" s="22">
        <f>IF(Table4[[#This Row],[Month]]&lt;=$B$18, $A$33*((($B$15/12)*(1+$B$15/12)^$B$18)/(((1+$B$15/12)^$B$18)-1)), 0)</f>
        <v>0</v>
      </c>
    </row>
    <row r="111" spans="1:5" x14ac:dyDescent="0.3">
      <c r="A111" s="20">
        <f t="shared" si="7"/>
        <v>1.2111685621151431E-10</v>
      </c>
      <c r="B111" s="10">
        <f t="shared" si="10"/>
        <v>5.0465356754797623E-13</v>
      </c>
      <c r="C111" s="20">
        <f t="shared" si="6"/>
        <v>-5.0465356754797623E-13</v>
      </c>
      <c r="D111">
        <f t="shared" si="8"/>
        <v>79</v>
      </c>
      <c r="E111" s="22">
        <f>IF(Table4[[#This Row],[Month]]&lt;=$B$18, $A$33*((($B$15/12)*(1+$B$15/12)^$B$18)/(((1+$B$15/12)^$B$18)-1)), 0)</f>
        <v>0</v>
      </c>
    </row>
    <row r="112" spans="1:5" x14ac:dyDescent="0.3">
      <c r="A112" s="20">
        <f t="shared" si="7"/>
        <v>1.2162150977906228E-10</v>
      </c>
      <c r="B112" s="10">
        <f t="shared" si="10"/>
        <v>5.0675629074609283E-13</v>
      </c>
      <c r="C112" s="20">
        <f t="shared" si="6"/>
        <v>-5.0675629074609283E-13</v>
      </c>
      <c r="D112">
        <f t="shared" si="8"/>
        <v>80</v>
      </c>
      <c r="E112" s="22">
        <f>IF(Table4[[#This Row],[Month]]&lt;=$B$18, $A$33*((($B$15/12)*(1+$B$15/12)^$B$18)/(((1+$B$15/12)^$B$18)-1)), 0)</f>
        <v>0</v>
      </c>
    </row>
    <row r="113" spans="1:5" x14ac:dyDescent="0.3">
      <c r="A113" s="20">
        <f t="shared" si="7"/>
        <v>1.2212826606980837E-10</v>
      </c>
      <c r="B113" s="10">
        <f t="shared" si="10"/>
        <v>5.0886777529086825E-13</v>
      </c>
      <c r="C113" s="20">
        <f t="shared" si="6"/>
        <v>-5.0886777529086825E-13</v>
      </c>
      <c r="D113">
        <f t="shared" si="8"/>
        <v>81</v>
      </c>
      <c r="E113" s="22">
        <f>IF(Table4[[#This Row],[Month]]&lt;=$B$18, $A$33*((($B$15/12)*(1+$B$15/12)^$B$18)/(((1+$B$15/12)^$B$18)-1)), 0)</f>
        <v>0</v>
      </c>
    </row>
    <row r="114" spans="1:5" x14ac:dyDescent="0.3">
      <c r="A114" s="20">
        <f t="shared" si="7"/>
        <v>1.2263713384509925E-10</v>
      </c>
      <c r="B114" s="10">
        <f t="shared" si="10"/>
        <v>5.1098805768791356E-13</v>
      </c>
      <c r="C114" s="20">
        <f t="shared" si="6"/>
        <v>-5.1098805768791356E-13</v>
      </c>
      <c r="D114">
        <f t="shared" si="8"/>
        <v>82</v>
      </c>
      <c r="E114" s="22">
        <f>IF(Table4[[#This Row],[Month]]&lt;=$B$18, $A$33*((($B$15/12)*(1+$B$15/12)^$B$18)/(((1+$B$15/12)^$B$18)-1)), 0)</f>
        <v>0</v>
      </c>
    </row>
    <row r="115" spans="1:5" x14ac:dyDescent="0.3">
      <c r="A115" s="20">
        <f t="shared" si="7"/>
        <v>1.2314812190278717E-10</v>
      </c>
      <c r="B115" s="10">
        <f t="shared" si="10"/>
        <v>5.1311717459494658E-13</v>
      </c>
      <c r="C115" s="20">
        <f t="shared" si="6"/>
        <v>-5.1311717459494658E-13</v>
      </c>
      <c r="D115">
        <f t="shared" si="8"/>
        <v>83</v>
      </c>
      <c r="E115" s="22">
        <f>IF(Table4[[#This Row],[Month]]&lt;=$B$18, $A$33*((($B$15/12)*(1+$B$15/12)^$B$18)/(((1+$B$15/12)^$B$18)-1)), 0)</f>
        <v>0</v>
      </c>
    </row>
    <row r="116" spans="1:5" x14ac:dyDescent="0.3">
      <c r="A116" s="20">
        <f t="shared" si="7"/>
        <v>1.2366123907738211E-10</v>
      </c>
      <c r="B116" s="10">
        <f t="shared" si="10"/>
        <v>5.1525516282242545E-13</v>
      </c>
      <c r="C116" s="20">
        <f t="shared" si="6"/>
        <v>-5.1525516282242545E-13</v>
      </c>
      <c r="D116">
        <f t="shared" si="8"/>
        <v>84</v>
      </c>
      <c r="E116" s="22">
        <f>IF(Table4[[#This Row],[Month]]&lt;=$B$18, $A$33*((($B$15/12)*(1+$B$15/12)^$B$18)/(((1+$B$15/12)^$B$18)-1)), 0)</f>
        <v>0</v>
      </c>
    </row>
    <row r="117" spans="1:5" x14ac:dyDescent="0.3">
      <c r="A117" s="20">
        <f t="shared" si="7"/>
        <v>1.2417649424020455E-10</v>
      </c>
      <c r="B117" s="10">
        <f t="shared" si="10"/>
        <v>5.174020593341856E-13</v>
      </c>
      <c r="C117" s="20">
        <f t="shared" si="6"/>
        <v>-5.174020593341856E-13</v>
      </c>
      <c r="D117">
        <f t="shared" si="8"/>
        <v>85</v>
      </c>
      <c r="E117" s="22">
        <f>IF(Table4[[#This Row],[Month]]&lt;=$B$18, $A$33*((($B$15/12)*(1+$B$15/12)^$B$18)/(((1+$B$15/12)^$B$18)-1)), 0)</f>
        <v>0</v>
      </c>
    </row>
    <row r="118" spans="1:5" x14ac:dyDescent="0.3">
      <c r="A118" s="20">
        <f t="shared" si="7"/>
        <v>1.2469389629953873E-10</v>
      </c>
      <c r="B118" s="10">
        <f t="shared" si="10"/>
        <v>5.1955790124807808E-13</v>
      </c>
      <c r="C118" s="20">
        <f t="shared" si="6"/>
        <v>-5.1955790124807808E-13</v>
      </c>
      <c r="D118">
        <f t="shared" si="8"/>
        <v>86</v>
      </c>
      <c r="E118" s="22">
        <f>IF(Table4[[#This Row],[Month]]&lt;=$B$18, $A$33*((($B$15/12)*(1+$B$15/12)^$B$18)/(((1+$B$15/12)^$B$18)-1)), 0)</f>
        <v>0</v>
      </c>
    </row>
    <row r="119" spans="1:5" x14ac:dyDescent="0.3">
      <c r="A119" s="20">
        <f t="shared" si="7"/>
        <v>1.2521345420078681E-10</v>
      </c>
      <c r="B119" s="10">
        <f t="shared" si="10"/>
        <v>5.2172272583661168E-13</v>
      </c>
      <c r="C119" s="20">
        <f t="shared" si="6"/>
        <v>-5.2172272583661168E-13</v>
      </c>
      <c r="D119">
        <f t="shared" si="8"/>
        <v>87</v>
      </c>
      <c r="E119" s="22">
        <f>IF(Table4[[#This Row],[Month]]&lt;=$B$18, $A$33*((($B$15/12)*(1+$B$15/12)^$B$18)/(((1+$B$15/12)^$B$18)-1)), 0)</f>
        <v>0</v>
      </c>
    </row>
    <row r="120" spans="1:5" x14ac:dyDescent="0.3">
      <c r="A120" s="20">
        <f t="shared" si="7"/>
        <v>1.2573517692662342E-10</v>
      </c>
      <c r="B120" s="10">
        <f t="shared" ref="B120:B139" si="11">A120*($B$15/12)</f>
        <v>5.2389657052759756E-13</v>
      </c>
      <c r="C120" s="20">
        <f t="shared" si="6"/>
        <v>-5.2389657052759756E-13</v>
      </c>
      <c r="D120">
        <f t="shared" si="8"/>
        <v>88</v>
      </c>
      <c r="E120" s="22">
        <f>IF(Table4[[#This Row],[Month]]&lt;=$B$18, $A$33*((($B$15/12)*(1+$B$15/12)^$B$18)/(((1+$B$15/12)^$B$18)-1)), 0)</f>
        <v>0</v>
      </c>
    </row>
    <row r="121" spans="1:5" x14ac:dyDescent="0.3">
      <c r="A121" s="20">
        <f t="shared" si="7"/>
        <v>1.2625907349715102E-10</v>
      </c>
      <c r="B121" s="10">
        <f t="shared" si="11"/>
        <v>5.2607947290479595E-13</v>
      </c>
      <c r="C121" s="20">
        <f t="shared" si="6"/>
        <v>-5.2607947290479595E-13</v>
      </c>
      <c r="D121">
        <f t="shared" si="8"/>
        <v>89</v>
      </c>
      <c r="E121" s="22">
        <f>IF(Table4[[#This Row],[Month]]&lt;=$B$18, $A$33*((($B$15/12)*(1+$B$15/12)^$B$18)/(((1+$B$15/12)^$B$18)-1)), 0)</f>
        <v>0</v>
      </c>
    </row>
    <row r="122" spans="1:5" x14ac:dyDescent="0.3">
      <c r="A122" s="20">
        <f t="shared" si="7"/>
        <v>1.2678515297005583E-10</v>
      </c>
      <c r="B122" s="10">
        <f t="shared" si="11"/>
        <v>5.2827147070856595E-13</v>
      </c>
      <c r="C122" s="20">
        <f t="shared" si="6"/>
        <v>-5.2827147070856595E-13</v>
      </c>
      <c r="D122">
        <f t="shared" si="8"/>
        <v>90</v>
      </c>
      <c r="E122" s="22">
        <f>IF(Table4[[#This Row],[Month]]&lt;=$B$18, $A$33*((($B$15/12)*(1+$B$15/12)^$B$18)/(((1+$B$15/12)^$B$18)-1)), 0)</f>
        <v>0</v>
      </c>
    </row>
    <row r="123" spans="1:5" x14ac:dyDescent="0.3">
      <c r="A123" s="20">
        <f t="shared" si="7"/>
        <v>1.2731342444076439E-10</v>
      </c>
      <c r="B123" s="10">
        <f t="shared" si="11"/>
        <v>5.3047260183651832E-13</v>
      </c>
      <c r="C123" s="20">
        <f t="shared" si="6"/>
        <v>-5.3047260183651832E-13</v>
      </c>
      <c r="D123">
        <f t="shared" si="8"/>
        <v>91</v>
      </c>
      <c r="E123" s="22">
        <f>IF(Table4[[#This Row],[Month]]&lt;=$B$18, $A$33*((($B$15/12)*(1+$B$15/12)^$B$18)/(((1+$B$15/12)^$B$18)-1)), 0)</f>
        <v>0</v>
      </c>
    </row>
    <row r="124" spans="1:5" x14ac:dyDescent="0.3">
      <c r="A124" s="20">
        <f t="shared" si="7"/>
        <v>1.278438970426009E-10</v>
      </c>
      <c r="B124" s="10">
        <f t="shared" si="11"/>
        <v>5.3268290434417039E-13</v>
      </c>
      <c r="C124" s="20">
        <f t="shared" si="6"/>
        <v>-5.3268290434417039E-13</v>
      </c>
      <c r="D124">
        <f t="shared" si="8"/>
        <v>92</v>
      </c>
      <c r="E124" s="22">
        <f>IF(Table4[[#This Row],[Month]]&lt;=$B$18, $A$33*((($B$15/12)*(1+$B$15/12)^$B$18)/(((1+$B$15/12)^$B$18)-1)), 0)</f>
        <v>0</v>
      </c>
    </row>
    <row r="125" spans="1:5" x14ac:dyDescent="0.3">
      <c r="A125" s="20">
        <f t="shared" si="7"/>
        <v>1.2837657994694507E-10</v>
      </c>
      <c r="B125" s="10">
        <f t="shared" si="11"/>
        <v>5.3490241644560442E-13</v>
      </c>
      <c r="C125" s="20">
        <f t="shared" si="6"/>
        <v>-5.3490241644560442E-13</v>
      </c>
      <c r="D125">
        <f t="shared" si="8"/>
        <v>93</v>
      </c>
      <c r="E125" s="22">
        <f>IF(Table4[[#This Row],[Month]]&lt;=$B$18, $A$33*((($B$15/12)*(1+$B$15/12)^$B$18)/(((1+$B$15/12)^$B$18)-1)), 0)</f>
        <v>0</v>
      </c>
    </row>
    <row r="126" spans="1:5" x14ac:dyDescent="0.3">
      <c r="A126" s="20">
        <f t="shared" si="7"/>
        <v>1.2891148236339067E-10</v>
      </c>
      <c r="B126" s="10">
        <f t="shared" si="11"/>
        <v>5.3713117651412778E-13</v>
      </c>
      <c r="C126" s="20">
        <f t="shared" si="6"/>
        <v>-5.3713117651412778E-13</v>
      </c>
      <c r="D126">
        <f t="shared" si="8"/>
        <v>94</v>
      </c>
      <c r="E126" s="22">
        <f>IF(Table4[[#This Row],[Month]]&lt;=$B$18, $A$33*((($B$15/12)*(1+$B$15/12)^$B$18)/(((1+$B$15/12)^$B$18)-1)), 0)</f>
        <v>0</v>
      </c>
    </row>
    <row r="127" spans="1:5" x14ac:dyDescent="0.3">
      <c r="A127" s="20">
        <f t="shared" si="7"/>
        <v>1.2944861353990479E-10</v>
      </c>
      <c r="B127" s="10">
        <f t="shared" si="11"/>
        <v>5.3936922308293664E-13</v>
      </c>
      <c r="C127" s="20">
        <f t="shared" si="6"/>
        <v>-5.3936922308293664E-13</v>
      </c>
      <c r="D127">
        <f t="shared" si="8"/>
        <v>95</v>
      </c>
      <c r="E127" s="22">
        <f>IF(Table4[[#This Row],[Month]]&lt;=$B$18, $A$33*((($B$15/12)*(1+$B$15/12)^$B$18)/(((1+$B$15/12)^$B$18)-1)), 0)</f>
        <v>0</v>
      </c>
    </row>
    <row r="128" spans="1:5" x14ac:dyDescent="0.3">
      <c r="A128" s="20">
        <f t="shared" si="7"/>
        <v>1.2998798276298772E-10</v>
      </c>
      <c r="B128" s="10">
        <f t="shared" si="11"/>
        <v>5.4161659484578219E-13</v>
      </c>
      <c r="C128" s="20">
        <f t="shared" si="6"/>
        <v>-5.4161659484578219E-13</v>
      </c>
      <c r="D128">
        <f t="shared" si="8"/>
        <v>96</v>
      </c>
      <c r="E128" s="22">
        <f>IF(Table4[[#This Row],[Month]]&lt;=$B$18, $A$33*((($B$15/12)*(1+$B$15/12)^$B$18)/(((1+$B$15/12)^$B$18)-1)), 0)</f>
        <v>0</v>
      </c>
    </row>
    <row r="129" spans="1:5" x14ac:dyDescent="0.3">
      <c r="A129" s="20">
        <f t="shared" si="7"/>
        <v>1.3052959935783349E-10</v>
      </c>
      <c r="B129" s="10">
        <f t="shared" si="11"/>
        <v>5.4387333065763951E-13</v>
      </c>
      <c r="C129" s="20">
        <f t="shared" si="6"/>
        <v>-5.4387333065763951E-13</v>
      </c>
      <c r="D129">
        <f t="shared" si="8"/>
        <v>97</v>
      </c>
      <c r="E129" s="22">
        <f>IF(Table4[[#This Row],[Month]]&lt;=$B$18, $A$33*((($B$15/12)*(1+$B$15/12)^$B$18)/(((1+$B$15/12)^$B$18)-1)), 0)</f>
        <v>0</v>
      </c>
    </row>
    <row r="130" spans="1:5" x14ac:dyDescent="0.3">
      <c r="A130" s="20">
        <f t="shared" si="7"/>
        <v>1.3107347268849112E-10</v>
      </c>
      <c r="B130" s="10">
        <f t="shared" si="11"/>
        <v>5.4613946953537965E-13</v>
      </c>
      <c r="C130" s="20">
        <f t="shared" si="6"/>
        <v>-5.4613946953537965E-13</v>
      </c>
      <c r="D130">
        <f t="shared" si="8"/>
        <v>98</v>
      </c>
      <c r="E130" s="22">
        <f>IF(Table4[[#This Row],[Month]]&lt;=$B$18, $A$33*((($B$15/12)*(1+$B$15/12)^$B$18)/(((1+$B$15/12)^$B$18)-1)), 0)</f>
        <v>0</v>
      </c>
    </row>
    <row r="131" spans="1:5" x14ac:dyDescent="0.3">
      <c r="A131" s="20">
        <f t="shared" si="7"/>
        <v>1.3161961215802651E-10</v>
      </c>
      <c r="B131" s="10">
        <f t="shared" si="11"/>
        <v>5.4841505065844382E-13</v>
      </c>
      <c r="C131" s="20">
        <f t="shared" si="6"/>
        <v>-5.4841505065844382E-13</v>
      </c>
      <c r="D131">
        <f t="shared" si="8"/>
        <v>99</v>
      </c>
      <c r="E131" s="22">
        <f>IF(Table4[[#This Row],[Month]]&lt;=$B$18, $A$33*((($B$15/12)*(1+$B$15/12)^$B$18)/(((1+$B$15/12)^$B$18)-1)), 0)</f>
        <v>0</v>
      </c>
    </row>
    <row r="132" spans="1:5" x14ac:dyDescent="0.3">
      <c r="A132" s="20">
        <f t="shared" si="7"/>
        <v>1.3216802720868495E-10</v>
      </c>
      <c r="B132" s="10">
        <f t="shared" si="11"/>
        <v>5.5070011336952064E-13</v>
      </c>
      <c r="C132" s="20">
        <f t="shared" si="6"/>
        <v>-5.5070011336952064E-13</v>
      </c>
      <c r="D132">
        <f t="shared" si="8"/>
        <v>100</v>
      </c>
      <c r="E132" s="22">
        <f>IF(Table4[[#This Row],[Month]]&lt;=$B$18, $A$33*((($B$15/12)*(1+$B$15/12)^$B$18)/(((1+$B$15/12)^$B$18)-1)), 0)</f>
        <v>0</v>
      </c>
    </row>
    <row r="133" spans="1:5" x14ac:dyDescent="0.3">
      <c r="A133" s="20">
        <f t="shared" si="7"/>
        <v>1.3271872732205448E-10</v>
      </c>
      <c r="B133" s="10">
        <f t="shared" si="11"/>
        <v>5.5299469717522702E-13</v>
      </c>
      <c r="C133" s="20">
        <f t="shared" si="6"/>
        <v>-5.5299469717522702E-13</v>
      </c>
      <c r="D133">
        <f t="shared" si="8"/>
        <v>101</v>
      </c>
      <c r="E133" s="22">
        <f>IF(Table4[[#This Row],[Month]]&lt;=$B$18, $A$33*((($B$15/12)*(1+$B$15/12)^$B$18)/(((1+$B$15/12)^$B$18)-1)), 0)</f>
        <v>0</v>
      </c>
    </row>
    <row r="134" spans="1:5" x14ac:dyDescent="0.3">
      <c r="A134" s="20">
        <f t="shared" si="7"/>
        <v>1.3327172201922969E-10</v>
      </c>
      <c r="B134" s="10">
        <f t="shared" si="11"/>
        <v>5.552988417467904E-13</v>
      </c>
      <c r="C134" s="20">
        <f t="shared" si="6"/>
        <v>-5.552988417467904E-13</v>
      </c>
      <c r="D134">
        <f t="shared" si="8"/>
        <v>102</v>
      </c>
      <c r="E134" s="22">
        <f>IF(Table4[[#This Row],[Month]]&lt;=$B$18, $A$33*((($B$15/12)*(1+$B$15/12)^$B$18)/(((1+$B$15/12)^$B$18)-1)), 0)</f>
        <v>0</v>
      </c>
    </row>
    <row r="135" spans="1:5" x14ac:dyDescent="0.3">
      <c r="A135" s="20">
        <f t="shared" si="7"/>
        <v>1.3382702086097648E-10</v>
      </c>
      <c r="B135" s="10">
        <f t="shared" si="11"/>
        <v>5.5761258692073534E-13</v>
      </c>
      <c r="C135" s="20">
        <f t="shared" si="6"/>
        <v>-5.5761258692073534E-13</v>
      </c>
      <c r="D135">
        <f t="shared" si="8"/>
        <v>103</v>
      </c>
      <c r="E135" s="22">
        <f>IF(Table4[[#This Row],[Month]]&lt;=$B$18, $A$33*((($B$15/12)*(1+$B$15/12)^$B$18)/(((1+$B$15/12)^$B$18)-1)), 0)</f>
        <v>0</v>
      </c>
    </row>
    <row r="136" spans="1:5" x14ac:dyDescent="0.3">
      <c r="A136" s="20">
        <f t="shared" si="7"/>
        <v>1.3438463344789722E-10</v>
      </c>
      <c r="B136" s="10">
        <f t="shared" si="11"/>
        <v>5.5993597269957177E-13</v>
      </c>
      <c r="C136" s="20">
        <f t="shared" si="6"/>
        <v>-5.5993597269957177E-13</v>
      </c>
      <c r="D136">
        <f>D135+1</f>
        <v>104</v>
      </c>
      <c r="E136" s="22">
        <f>IF(Table4[[#This Row],[Month]]&lt;=$B$18, $A$33*((($B$15/12)*(1+$B$15/12)^$B$18)/(((1+$B$15/12)^$B$18)-1)), 0)</f>
        <v>0</v>
      </c>
    </row>
    <row r="137" spans="1:5" x14ac:dyDescent="0.3">
      <c r="A137" s="20">
        <f t="shared" si="7"/>
        <v>1.3494456942059678E-10</v>
      </c>
      <c r="B137" s="10">
        <f t="shared" si="11"/>
        <v>5.6226903925248657E-13</v>
      </c>
      <c r="C137" s="20">
        <f t="shared" si="6"/>
        <v>-5.6226903925248657E-13</v>
      </c>
      <c r="D137">
        <f t="shared" ref="D137:D159" si="12">D136+1</f>
        <v>105</v>
      </c>
      <c r="E137" s="22">
        <f>IF(Table4[[#This Row],[Month]]&lt;=$B$18, $A$33*((($B$15/12)*(1+$B$15/12)^$B$18)/(((1+$B$15/12)^$B$18)-1)), 0)</f>
        <v>0</v>
      </c>
    </row>
    <row r="138" spans="1:5" x14ac:dyDescent="0.3">
      <c r="A138" s="20">
        <f t="shared" si="7"/>
        <v>1.3550683845984927E-10</v>
      </c>
      <c r="B138" s="10">
        <f t="shared" si="11"/>
        <v>5.6461182691603868E-13</v>
      </c>
      <c r="C138" s="20">
        <f t="shared" si="6"/>
        <v>-5.6461182691603868E-13</v>
      </c>
      <c r="D138">
        <f t="shared" si="12"/>
        <v>106</v>
      </c>
      <c r="E138" s="22">
        <f>IF(Table4[[#This Row],[Month]]&lt;=$B$18, $A$33*((($B$15/12)*(1+$B$15/12)^$B$18)/(((1+$B$15/12)^$B$18)-1)), 0)</f>
        <v>0</v>
      </c>
    </row>
    <row r="139" spans="1:5" x14ac:dyDescent="0.3">
      <c r="A139" s="20">
        <f t="shared" si="7"/>
        <v>1.3607145028676532E-10</v>
      </c>
      <c r="B139" s="10">
        <f t="shared" si="11"/>
        <v>5.6696437619485547E-13</v>
      </c>
      <c r="C139" s="20">
        <f t="shared" si="6"/>
        <v>-5.6696437619485547E-13</v>
      </c>
      <c r="D139">
        <f t="shared" si="12"/>
        <v>107</v>
      </c>
      <c r="E139" s="22">
        <f>IF(Table4[[#This Row],[Month]]&lt;=$B$18, $A$33*((($B$15/12)*(1+$B$15/12)^$B$18)/(((1+$B$15/12)^$B$18)-1)), 0)</f>
        <v>0</v>
      </c>
    </row>
    <row r="140" spans="1:5" x14ac:dyDescent="0.3">
      <c r="A140" s="20">
        <f t="shared" si="7"/>
        <v>1.3663841466296017E-10</v>
      </c>
      <c r="B140" s="10">
        <f t="shared" ref="B140:B143" si="13">A140*($B$15/12)</f>
        <v>5.69326727762334E-13</v>
      </c>
      <c r="C140" s="20">
        <f t="shared" si="6"/>
        <v>-5.69326727762334E-13</v>
      </c>
      <c r="D140">
        <f t="shared" si="12"/>
        <v>108</v>
      </c>
      <c r="E140" s="22">
        <f>IF(Table4[[#This Row],[Month]]&lt;=$B$18, $A$33*((($B$15/12)*(1+$B$15/12)^$B$18)/(((1+$B$15/12)^$B$18)-1)), 0)</f>
        <v>0</v>
      </c>
    </row>
    <row r="141" spans="1:5" x14ac:dyDescent="0.3">
      <c r="A141" s="20">
        <f t="shared" si="7"/>
        <v>1.372077413907225E-10</v>
      </c>
      <c r="B141" s="10">
        <f t="shared" si="13"/>
        <v>5.7169892246134379E-13</v>
      </c>
      <c r="C141" s="20">
        <f t="shared" si="6"/>
        <v>-5.7169892246134379E-13</v>
      </c>
      <c r="D141">
        <f t="shared" si="12"/>
        <v>109</v>
      </c>
      <c r="E141" s="22">
        <f>IF(Table4[[#This Row],[Month]]&lt;=$B$18, $A$33*((($B$15/12)*(1+$B$15/12)^$B$18)/(((1+$B$15/12)^$B$18)-1)), 0)</f>
        <v>0</v>
      </c>
    </row>
    <row r="142" spans="1:5" x14ac:dyDescent="0.3">
      <c r="A142" s="20">
        <f t="shared" si="7"/>
        <v>1.3777944031318384E-10</v>
      </c>
      <c r="B142" s="10">
        <f t="shared" si="13"/>
        <v>5.7408100130493263E-13</v>
      </c>
      <c r="C142" s="20">
        <f t="shared" si="6"/>
        <v>-5.7408100130493263E-13</v>
      </c>
      <c r="D142">
        <f t="shared" si="12"/>
        <v>110</v>
      </c>
      <c r="E142" s="22">
        <f>IF(Table4[[#This Row],[Month]]&lt;=$B$18, $A$33*((($B$15/12)*(1+$B$15/12)^$B$18)/(((1+$B$15/12)^$B$18)-1)), 0)</f>
        <v>0</v>
      </c>
    </row>
    <row r="143" spans="1:5" x14ac:dyDescent="0.3">
      <c r="A143" s="20">
        <f t="shared" si="7"/>
        <v>1.3835352131448877E-10</v>
      </c>
      <c r="B143" s="10">
        <f t="shared" si="13"/>
        <v>5.7647300547703656E-13</v>
      </c>
      <c r="C143" s="20">
        <f t="shared" si="6"/>
        <v>-5.7647300547703656E-13</v>
      </c>
      <c r="D143">
        <f t="shared" si="12"/>
        <v>111</v>
      </c>
      <c r="E143" s="22">
        <f>IF(Table4[[#This Row],[Month]]&lt;=$B$18, $A$33*((($B$15/12)*(1+$B$15/12)^$B$18)/(((1+$B$15/12)^$B$18)-1)), 0)</f>
        <v>0</v>
      </c>
    </row>
    <row r="144" spans="1:5" x14ac:dyDescent="0.3">
      <c r="A144" s="20">
        <f t="shared" si="7"/>
        <v>1.3892999431996581E-10</v>
      </c>
      <c r="B144" s="10">
        <f t="shared" ref="B144:B159" si="14">A144*($B$15/12)</f>
        <v>5.7887497633319086E-13</v>
      </c>
      <c r="C144" s="20">
        <f t="shared" si="6"/>
        <v>-5.7887497633319086E-13</v>
      </c>
      <c r="D144">
        <f t="shared" si="12"/>
        <v>112</v>
      </c>
      <c r="E144" s="22">
        <f>IF(Table4[[#This Row],[Month]]&lt;=$B$18, $A$33*((($B$15/12)*(1+$B$15/12)^$B$18)/(((1+$B$15/12)^$B$18)-1)), 0)</f>
        <v>0</v>
      </c>
    </row>
    <row r="145" spans="1:5" x14ac:dyDescent="0.3">
      <c r="A145" s="20">
        <f t="shared" si="7"/>
        <v>1.39508869296299E-10</v>
      </c>
      <c r="B145" s="10">
        <f t="shared" si="14"/>
        <v>5.8128695540124585E-13</v>
      </c>
      <c r="C145" s="20">
        <f t="shared" si="6"/>
        <v>-5.8128695540124585E-13</v>
      </c>
      <c r="D145">
        <f t="shared" si="12"/>
        <v>113</v>
      </c>
      <c r="E145" s="22">
        <f>IF(Table4[[#This Row],[Month]]&lt;=$B$18, $A$33*((($B$15/12)*(1+$B$15/12)^$B$18)/(((1+$B$15/12)^$B$18)-1)), 0)</f>
        <v>0</v>
      </c>
    </row>
    <row r="146" spans="1:5" x14ac:dyDescent="0.3">
      <c r="A146" s="20">
        <f t="shared" si="7"/>
        <v>1.4009015625170025E-10</v>
      </c>
      <c r="B146" s="10">
        <f t="shared" si="14"/>
        <v>5.8370898438208431E-13</v>
      </c>
      <c r="C146" s="20">
        <f t="shared" si="6"/>
        <v>-5.8370898438208431E-13</v>
      </c>
      <c r="D146">
        <f t="shared" si="12"/>
        <v>114</v>
      </c>
      <c r="E146" s="22">
        <f>IF(Table4[[#This Row],[Month]]&lt;=$B$18, $A$33*((($B$15/12)*(1+$B$15/12)^$B$18)/(((1+$B$15/12)^$B$18)-1)), 0)</f>
        <v>0</v>
      </c>
    </row>
    <row r="147" spans="1:5" x14ac:dyDescent="0.3">
      <c r="A147" s="20">
        <f t="shared" si="7"/>
        <v>1.4067386523608233E-10</v>
      </c>
      <c r="B147" s="10">
        <f t="shared" si="14"/>
        <v>5.8614110515034304E-13</v>
      </c>
      <c r="C147" s="20">
        <f t="shared" si="6"/>
        <v>-5.8614110515034304E-13</v>
      </c>
      <c r="D147">
        <f t="shared" si="12"/>
        <v>115</v>
      </c>
      <c r="E147" s="22">
        <f>IF(Table4[[#This Row],[Month]]&lt;=$B$18, $A$33*((($B$15/12)*(1+$B$15/12)^$B$18)/(((1+$B$15/12)^$B$18)-1)), 0)</f>
        <v>0</v>
      </c>
    </row>
    <row r="148" spans="1:5" x14ac:dyDescent="0.3">
      <c r="A148" s="20">
        <f t="shared" si="7"/>
        <v>1.4126000634123266E-10</v>
      </c>
      <c r="B148" s="10">
        <f t="shared" si="14"/>
        <v>5.8858335975513606E-13</v>
      </c>
      <c r="C148" s="20">
        <f t="shared" si="6"/>
        <v>-5.8858335975513606E-13</v>
      </c>
      <c r="D148">
        <f t="shared" si="12"/>
        <v>116</v>
      </c>
      <c r="E148" s="22">
        <f>IF(Table4[[#This Row],[Month]]&lt;=$B$18, $A$33*((($B$15/12)*(1+$B$15/12)^$B$18)/(((1+$B$15/12)^$B$18)-1)), 0)</f>
        <v>0</v>
      </c>
    </row>
    <row r="149" spans="1:5" x14ac:dyDescent="0.3">
      <c r="A149" s="20">
        <f t="shared" si="7"/>
        <v>1.4184858970098779E-10</v>
      </c>
      <c r="B149" s="10">
        <f t="shared" si="14"/>
        <v>5.9103579042078248E-13</v>
      </c>
      <c r="C149" s="20">
        <f t="shared" si="6"/>
        <v>-5.9103579042078248E-13</v>
      </c>
      <c r="D149">
        <f t="shared" si="12"/>
        <v>117</v>
      </c>
      <c r="E149" s="22">
        <f>IF(Table4[[#This Row],[Month]]&lt;=$B$18, $A$33*((($B$15/12)*(1+$B$15/12)^$B$18)/(((1+$B$15/12)^$B$18)-1)), 0)</f>
        <v>0</v>
      </c>
    </row>
    <row r="150" spans="1:5" x14ac:dyDescent="0.3">
      <c r="A150" s="20">
        <f t="shared" si="7"/>
        <v>1.4243962549140857E-10</v>
      </c>
      <c r="B150" s="10">
        <f t="shared" si="14"/>
        <v>5.9349843954753571E-13</v>
      </c>
      <c r="C150" s="20">
        <f t="shared" si="6"/>
        <v>-5.9349843954753571E-13</v>
      </c>
      <c r="D150">
        <f t="shared" si="12"/>
        <v>118</v>
      </c>
      <c r="E150" s="22">
        <f>IF(Table4[[#This Row],[Month]]&lt;=$B$18, $A$33*((($B$15/12)*(1+$B$15/12)^$B$18)/(((1+$B$15/12)^$B$18)-1)), 0)</f>
        <v>0</v>
      </c>
    </row>
    <row r="151" spans="1:5" x14ac:dyDescent="0.3">
      <c r="A151" s="20">
        <f t="shared" si="7"/>
        <v>1.430331239309561E-10</v>
      </c>
      <c r="B151" s="10">
        <f t="shared" si="14"/>
        <v>5.9597134971231705E-13</v>
      </c>
      <c r="C151" s="20">
        <f t="shared" si="6"/>
        <v>-5.9597134971231705E-13</v>
      </c>
      <c r="D151">
        <f t="shared" si="12"/>
        <v>119</v>
      </c>
      <c r="E151" s="22">
        <f>IF(Table4[[#This Row],[Month]]&lt;=$B$18, $A$33*((($B$15/12)*(1+$B$15/12)^$B$18)/(((1+$B$15/12)^$B$18)-1)), 0)</f>
        <v>0</v>
      </c>
    </row>
    <row r="152" spans="1:5" x14ac:dyDescent="0.3">
      <c r="A152" s="20">
        <f t="shared" si="7"/>
        <v>1.4362909528066843E-10</v>
      </c>
      <c r="B152" s="10">
        <f t="shared" si="14"/>
        <v>5.9845456366945178E-13</v>
      </c>
      <c r="C152" s="20">
        <f t="shared" si="6"/>
        <v>-5.9845456366945178E-13</v>
      </c>
      <c r="D152">
        <f t="shared" si="12"/>
        <v>120</v>
      </c>
      <c r="E152" s="22">
        <f>IF(Table4[[#This Row],[Month]]&lt;=$B$18, $A$33*((($B$15/12)*(1+$B$15/12)^$B$18)/(((1+$B$15/12)^$B$18)-1)), 0)</f>
        <v>0</v>
      </c>
    </row>
    <row r="153" spans="1:5" x14ac:dyDescent="0.3">
      <c r="A153" s="20">
        <f t="shared" si="7"/>
        <v>1.4422754984433789E-10</v>
      </c>
      <c r="B153" s="10">
        <f t="shared" si="14"/>
        <v>6.0094812435140791E-13</v>
      </c>
      <c r="C153" s="20">
        <f t="shared" si="6"/>
        <v>-6.0094812435140791E-13</v>
      </c>
      <c r="D153">
        <f t="shared" si="12"/>
        <v>121</v>
      </c>
      <c r="E153" s="22">
        <f>IF(Table4[[#This Row],[Month]]&lt;=$B$18, $A$33*((($B$15/12)*(1+$B$15/12)^$B$18)/(((1+$B$15/12)^$B$18)-1)), 0)</f>
        <v>0</v>
      </c>
    </row>
    <row r="154" spans="1:5" x14ac:dyDescent="0.3">
      <c r="A154" s="20">
        <f t="shared" si="7"/>
        <v>1.4482849796868931E-10</v>
      </c>
      <c r="B154" s="10">
        <f t="shared" si="14"/>
        <v>6.0345207486953872E-13</v>
      </c>
      <c r="C154" s="20">
        <f t="shared" si="6"/>
        <v>-6.0345207486953872E-13</v>
      </c>
      <c r="D154">
        <f t="shared" si="12"/>
        <v>122</v>
      </c>
      <c r="E154" s="22">
        <f>IF(Table4[[#This Row],[Month]]&lt;=$B$18, $A$33*((($B$15/12)*(1+$B$15/12)^$B$18)/(((1+$B$15/12)^$B$18)-1)), 0)</f>
        <v>0</v>
      </c>
    </row>
    <row r="155" spans="1:5" x14ac:dyDescent="0.3">
      <c r="A155" s="20">
        <f t="shared" si="7"/>
        <v>1.4543195004355885E-10</v>
      </c>
      <c r="B155" s="10">
        <f t="shared" si="14"/>
        <v>6.0596645851482856E-13</v>
      </c>
      <c r="C155" s="20">
        <f t="shared" si="6"/>
        <v>-6.0596645851482856E-13</v>
      </c>
      <c r="D155">
        <f t="shared" si="12"/>
        <v>123</v>
      </c>
      <c r="E155" s="22">
        <f>IF(Table4[[#This Row],[Month]]&lt;=$B$18, $A$33*((($B$15/12)*(1+$B$15/12)^$B$18)/(((1+$B$15/12)^$B$18)-1)), 0)</f>
        <v>0</v>
      </c>
    </row>
    <row r="156" spans="1:5" x14ac:dyDescent="0.3">
      <c r="A156" s="20">
        <f t="shared" si="7"/>
        <v>1.4603791650207367E-10</v>
      </c>
      <c r="B156" s="10">
        <f t="shared" si="14"/>
        <v>6.0849131875864028E-13</v>
      </c>
      <c r="C156" s="20">
        <f t="shared" si="6"/>
        <v>-6.0849131875864028E-13</v>
      </c>
      <c r="D156">
        <f t="shared" si="12"/>
        <v>124</v>
      </c>
      <c r="E156" s="22">
        <f>IF(Table4[[#This Row],[Month]]&lt;=$B$18, $A$33*((($B$15/12)*(1+$B$15/12)^$B$18)/(((1+$B$15/12)^$B$18)-1)), 0)</f>
        <v>0</v>
      </c>
    </row>
    <row r="157" spans="1:5" x14ac:dyDescent="0.3">
      <c r="A157" s="20">
        <f t="shared" si="7"/>
        <v>1.4664640782083232E-10</v>
      </c>
      <c r="B157" s="10">
        <f t="shared" si="14"/>
        <v>6.1102669925346797E-13</v>
      </c>
      <c r="C157" s="20">
        <f t="shared" si="6"/>
        <v>-6.1102669925346797E-13</v>
      </c>
      <c r="D157">
        <f t="shared" si="12"/>
        <v>125</v>
      </c>
      <c r="E157" s="22">
        <f>IF(Table4[[#This Row],[Month]]&lt;=$B$18, $A$33*((($B$15/12)*(1+$B$15/12)^$B$18)/(((1+$B$15/12)^$B$18)-1)), 0)</f>
        <v>0</v>
      </c>
    </row>
    <row r="158" spans="1:5" x14ac:dyDescent="0.3">
      <c r="A158" s="20">
        <f t="shared" si="7"/>
        <v>1.4725743452008577E-10</v>
      </c>
      <c r="B158" s="10">
        <f t="shared" si="14"/>
        <v>6.1357264383369074E-13</v>
      </c>
      <c r="C158" s="20">
        <f t="shared" si="6"/>
        <v>-6.1357264383369074E-13</v>
      </c>
      <c r="D158">
        <f t="shared" si="12"/>
        <v>126</v>
      </c>
      <c r="E158" s="22">
        <f>IF(Table4[[#This Row],[Month]]&lt;=$B$18, $A$33*((($B$15/12)*(1+$B$15/12)^$B$18)/(((1+$B$15/12)^$B$18)-1)), 0)</f>
        <v>0</v>
      </c>
    </row>
    <row r="159" spans="1:5" x14ac:dyDescent="0.3">
      <c r="A159" s="20">
        <f t="shared" si="7"/>
        <v>1.4787100716391946E-10</v>
      </c>
      <c r="B159" s="10">
        <f t="shared" si="14"/>
        <v>6.1612919651633103E-13</v>
      </c>
      <c r="C159" s="20">
        <f t="shared" si="6"/>
        <v>-6.1612919651633103E-13</v>
      </c>
      <c r="D159">
        <f t="shared" si="12"/>
        <v>127</v>
      </c>
      <c r="E159" s="22">
        <f>IF(Table4[[#This Row],[Month]]&lt;=$B$18, $A$33*((($B$15/12)*(1+$B$15/12)^$B$18)/(((1+$B$15/12)^$B$18)-1)), 0)</f>
        <v>0</v>
      </c>
    </row>
  </sheetData>
  <mergeCells count="5">
    <mergeCell ref="E5:M9"/>
    <mergeCell ref="G32:J32"/>
    <mergeCell ref="E22:K23"/>
    <mergeCell ref="B1:M1"/>
    <mergeCell ref="E11:M15"/>
  </mergeCells>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'Taxes, Titles, Fees'!$A$8:$A$58</xm:f>
          </x14:formula1>
          <xm:sqref>C12:C13 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tabSelected="1" zoomScale="85" zoomScaleNormal="85" workbookViewId="0">
      <pane ySplit="7" topLeftCell="A8" activePane="bottomLeft" state="frozen"/>
      <selection pane="bottomLeft" activeCell="J19" sqref="J19"/>
    </sheetView>
  </sheetViews>
  <sheetFormatPr defaultRowHeight="14.4" x14ac:dyDescent="0.3"/>
  <cols>
    <col min="1" max="1" width="21.109375" customWidth="1"/>
    <col min="2" max="2" width="12.109375" customWidth="1"/>
    <col min="3" max="3" width="21.5546875" customWidth="1"/>
    <col min="4" max="4" width="28.21875" customWidth="1"/>
    <col min="5" max="5" width="13.109375" customWidth="1"/>
    <col min="6" max="6" width="15.44140625" customWidth="1"/>
    <col min="7" max="7" width="56.88671875" bestFit="1" customWidth="1"/>
    <col min="8" max="8" width="19.88671875" bestFit="1" customWidth="1"/>
  </cols>
  <sheetData>
    <row r="1" spans="1:8" ht="21" customHeight="1" x14ac:dyDescent="0.3">
      <c r="A1" s="2" t="s">
        <v>105</v>
      </c>
      <c r="B1" s="2"/>
      <c r="C1" s="2"/>
      <c r="D1" s="2"/>
      <c r="E1" s="2"/>
    </row>
    <row r="2" spans="1:8" ht="25.8" customHeight="1" x14ac:dyDescent="0.3">
      <c r="A2" s="2"/>
      <c r="B2" s="2"/>
      <c r="C2" s="2"/>
      <c r="D2" s="2"/>
      <c r="E2" s="2"/>
    </row>
    <row r="3" spans="1:8" x14ac:dyDescent="0.3">
      <c r="A3" s="25" t="s">
        <v>7</v>
      </c>
      <c r="B3" s="16"/>
      <c r="C3" s="16"/>
      <c r="D3" s="16"/>
    </row>
    <row r="4" spans="1:8" x14ac:dyDescent="0.3">
      <c r="A4" s="25" t="s">
        <v>100</v>
      </c>
      <c r="B4" s="16"/>
      <c r="C4" s="16"/>
      <c r="D4" s="16"/>
    </row>
    <row r="5" spans="1:8" x14ac:dyDescent="0.3">
      <c r="A5" s="25" t="s">
        <v>133</v>
      </c>
      <c r="B5" s="16"/>
      <c r="C5" s="16"/>
      <c r="D5" s="16"/>
    </row>
    <row r="6" spans="1:8" x14ac:dyDescent="0.3">
      <c r="H6" t="s">
        <v>124</v>
      </c>
    </row>
    <row r="7" spans="1:8" x14ac:dyDescent="0.3">
      <c r="A7" s="6" t="s">
        <v>8</v>
      </c>
      <c r="B7" s="6" t="s">
        <v>9</v>
      </c>
      <c r="C7" s="6" t="s">
        <v>10</v>
      </c>
      <c r="D7" s="6" t="s">
        <v>11</v>
      </c>
      <c r="E7" s="6" t="s">
        <v>115</v>
      </c>
      <c r="F7" s="6" t="s">
        <v>122</v>
      </c>
      <c r="G7" s="6" t="s">
        <v>121</v>
      </c>
      <c r="H7" s="6" t="s">
        <v>123</v>
      </c>
    </row>
    <row r="8" spans="1:8" x14ac:dyDescent="0.3">
      <c r="A8" t="s">
        <v>12</v>
      </c>
      <c r="B8" s="9">
        <v>0.04</v>
      </c>
      <c r="C8" t="s">
        <v>13</v>
      </c>
      <c r="D8" t="s">
        <v>14</v>
      </c>
      <c r="E8" s="10">
        <v>0</v>
      </c>
      <c r="F8" s="10">
        <v>0</v>
      </c>
      <c r="H8" s="10">
        <v>7500</v>
      </c>
    </row>
    <row r="9" spans="1:8" x14ac:dyDescent="0.3">
      <c r="A9" t="s">
        <v>15</v>
      </c>
      <c r="B9" s="9">
        <v>0</v>
      </c>
      <c r="C9" t="s">
        <v>16</v>
      </c>
      <c r="D9" t="s">
        <v>14</v>
      </c>
      <c r="E9" s="10">
        <v>0</v>
      </c>
      <c r="F9" s="10">
        <v>0</v>
      </c>
      <c r="H9" s="10">
        <v>7500</v>
      </c>
    </row>
    <row r="10" spans="1:8" x14ac:dyDescent="0.3">
      <c r="A10" t="s">
        <v>17</v>
      </c>
      <c r="B10" s="9">
        <v>5.6000000000000001E-2</v>
      </c>
      <c r="C10" t="s">
        <v>18</v>
      </c>
      <c r="D10" t="s">
        <v>19</v>
      </c>
      <c r="E10" s="10">
        <v>0</v>
      </c>
      <c r="F10" s="10">
        <v>0</v>
      </c>
      <c r="G10" t="s">
        <v>125</v>
      </c>
      <c r="H10" s="10">
        <v>7500</v>
      </c>
    </row>
    <row r="11" spans="1:8" x14ac:dyDescent="0.3">
      <c r="A11" t="s">
        <v>20</v>
      </c>
      <c r="B11" s="9">
        <v>6.5000000000000002E-2</v>
      </c>
      <c r="C11" t="s">
        <v>21</v>
      </c>
      <c r="D11" t="s">
        <v>22</v>
      </c>
      <c r="E11" s="10">
        <v>0</v>
      </c>
      <c r="F11" s="10">
        <v>0</v>
      </c>
      <c r="H11" s="10">
        <v>7500</v>
      </c>
    </row>
    <row r="12" spans="1:8" x14ac:dyDescent="0.3">
      <c r="A12" t="s">
        <v>23</v>
      </c>
      <c r="B12" s="9">
        <v>7.2499999999999995E-2</v>
      </c>
      <c r="C12" t="s">
        <v>24</v>
      </c>
      <c r="D12" t="s">
        <v>22</v>
      </c>
      <c r="E12" s="10">
        <v>2500</v>
      </c>
      <c r="F12" s="10">
        <v>0</v>
      </c>
      <c r="H12" s="10">
        <v>7500</v>
      </c>
    </row>
    <row r="13" spans="1:8" x14ac:dyDescent="0.3">
      <c r="A13" t="s">
        <v>25</v>
      </c>
      <c r="B13" s="9">
        <v>2.9000000000000001E-2</v>
      </c>
      <c r="C13" t="s">
        <v>26</v>
      </c>
      <c r="D13" t="s">
        <v>14</v>
      </c>
      <c r="E13" s="10">
        <v>0</v>
      </c>
      <c r="F13" s="10">
        <v>5000</v>
      </c>
      <c r="H13" s="10">
        <v>7500</v>
      </c>
    </row>
    <row r="14" spans="1:8" x14ac:dyDescent="0.3">
      <c r="A14" t="s">
        <v>27</v>
      </c>
      <c r="B14" s="9">
        <v>6.3500000000000001E-2</v>
      </c>
      <c r="C14" t="s">
        <v>28</v>
      </c>
      <c r="D14" t="s">
        <v>29</v>
      </c>
      <c r="E14" s="10">
        <v>0</v>
      </c>
      <c r="F14" s="10">
        <v>0</v>
      </c>
      <c r="H14" s="10">
        <v>7500</v>
      </c>
    </row>
    <row r="15" spans="1:8" x14ac:dyDescent="0.3">
      <c r="A15" t="s">
        <v>30</v>
      </c>
      <c r="B15" s="9">
        <v>0</v>
      </c>
      <c r="C15">
        <v>0</v>
      </c>
      <c r="D15" t="s">
        <v>29</v>
      </c>
      <c r="E15" s="10">
        <v>1000</v>
      </c>
      <c r="F15" s="10">
        <v>0</v>
      </c>
      <c r="H15" s="10">
        <v>7500</v>
      </c>
    </row>
    <row r="16" spans="1:8" x14ac:dyDescent="0.3">
      <c r="A16" t="s">
        <v>31</v>
      </c>
      <c r="B16" s="9">
        <v>5.7500000000000002E-2</v>
      </c>
      <c r="C16">
        <v>0</v>
      </c>
      <c r="D16" t="s">
        <v>29</v>
      </c>
      <c r="E16" s="10">
        <v>0</v>
      </c>
      <c r="F16" s="10">
        <v>0</v>
      </c>
      <c r="G16" t="s">
        <v>135</v>
      </c>
      <c r="H16" s="10">
        <v>7500</v>
      </c>
    </row>
    <row r="17" spans="1:8" x14ac:dyDescent="0.3">
      <c r="A17" t="s">
        <v>32</v>
      </c>
      <c r="B17" s="9">
        <v>0.06</v>
      </c>
      <c r="C17" t="s">
        <v>33</v>
      </c>
      <c r="D17" t="s">
        <v>22</v>
      </c>
      <c r="E17" s="10">
        <v>0</v>
      </c>
      <c r="F17" s="10">
        <v>0</v>
      </c>
      <c r="H17" s="10">
        <v>7500</v>
      </c>
    </row>
    <row r="18" spans="1:8" x14ac:dyDescent="0.3">
      <c r="A18" t="s">
        <v>34</v>
      </c>
      <c r="B18" s="9">
        <v>0.04</v>
      </c>
      <c r="C18" t="s">
        <v>35</v>
      </c>
      <c r="D18" t="s">
        <v>22</v>
      </c>
      <c r="E18" s="10">
        <v>0</v>
      </c>
      <c r="F18" s="10">
        <v>0</v>
      </c>
      <c r="H18" s="10">
        <v>7500</v>
      </c>
    </row>
    <row r="19" spans="1:8" x14ac:dyDescent="0.3">
      <c r="A19" t="s">
        <v>36</v>
      </c>
      <c r="B19" s="9">
        <v>0.04</v>
      </c>
      <c r="C19" t="s">
        <v>37</v>
      </c>
      <c r="D19" t="s">
        <v>29</v>
      </c>
      <c r="E19" s="10">
        <v>0</v>
      </c>
      <c r="F19" s="10">
        <v>0</v>
      </c>
      <c r="H19" s="10">
        <v>7500</v>
      </c>
    </row>
    <row r="20" spans="1:8" x14ac:dyDescent="0.3">
      <c r="A20" t="s">
        <v>38</v>
      </c>
      <c r="B20" s="9">
        <v>0.06</v>
      </c>
      <c r="C20" t="s">
        <v>39</v>
      </c>
      <c r="D20" t="s">
        <v>40</v>
      </c>
      <c r="E20" s="10">
        <v>0</v>
      </c>
      <c r="F20" s="10">
        <v>0</v>
      </c>
      <c r="H20" s="10">
        <v>7500</v>
      </c>
    </row>
    <row r="21" spans="1:8" x14ac:dyDescent="0.3">
      <c r="A21" t="s">
        <v>41</v>
      </c>
      <c r="B21" s="9">
        <v>6.25E-2</v>
      </c>
      <c r="C21" t="s">
        <v>42</v>
      </c>
      <c r="D21" t="s">
        <v>40</v>
      </c>
      <c r="E21" s="10">
        <v>0</v>
      </c>
      <c r="F21" s="10">
        <v>0</v>
      </c>
      <c r="H21" s="10">
        <v>7500</v>
      </c>
    </row>
    <row r="22" spans="1:8" x14ac:dyDescent="0.3">
      <c r="A22" t="s">
        <v>43</v>
      </c>
      <c r="B22" s="9">
        <v>7.0000000000000007E-2</v>
      </c>
      <c r="C22">
        <v>0</v>
      </c>
      <c r="D22" t="s">
        <v>29</v>
      </c>
      <c r="E22" s="10">
        <v>0</v>
      </c>
      <c r="F22" s="10">
        <v>0</v>
      </c>
      <c r="H22" s="10">
        <v>7500</v>
      </c>
    </row>
    <row r="23" spans="1:8" x14ac:dyDescent="0.3">
      <c r="A23" t="s">
        <v>44</v>
      </c>
      <c r="B23" s="9">
        <v>0.06</v>
      </c>
      <c r="C23" t="s">
        <v>45</v>
      </c>
      <c r="D23" t="s">
        <v>40</v>
      </c>
      <c r="E23" s="10">
        <v>0</v>
      </c>
      <c r="F23" s="10">
        <v>0</v>
      </c>
      <c r="H23" s="10">
        <v>7500</v>
      </c>
    </row>
    <row r="24" spans="1:8" x14ac:dyDescent="0.3">
      <c r="A24" t="s">
        <v>46</v>
      </c>
      <c r="B24" s="9">
        <v>6.5000000000000002E-2</v>
      </c>
      <c r="C24" t="s">
        <v>47</v>
      </c>
      <c r="D24" t="s">
        <v>22</v>
      </c>
      <c r="E24" s="10">
        <v>0</v>
      </c>
      <c r="F24" s="10">
        <v>0</v>
      </c>
      <c r="H24" s="10">
        <v>7500</v>
      </c>
    </row>
    <row r="25" spans="1:8" x14ac:dyDescent="0.3">
      <c r="A25" t="s">
        <v>48</v>
      </c>
      <c r="B25" s="9">
        <v>0.06</v>
      </c>
      <c r="C25">
        <v>0</v>
      </c>
      <c r="D25" t="s">
        <v>29</v>
      </c>
      <c r="E25" s="10">
        <v>0</v>
      </c>
      <c r="F25" s="10">
        <v>0</v>
      </c>
      <c r="H25" s="10">
        <v>7500</v>
      </c>
    </row>
    <row r="26" spans="1:8" x14ac:dyDescent="0.3">
      <c r="A26" t="s">
        <v>49</v>
      </c>
      <c r="B26" s="9">
        <v>0.05</v>
      </c>
      <c r="C26" t="s">
        <v>50</v>
      </c>
      <c r="D26" t="s">
        <v>22</v>
      </c>
      <c r="E26" s="10">
        <v>0</v>
      </c>
      <c r="F26" s="10">
        <v>7000</v>
      </c>
      <c r="G26" t="s">
        <v>126</v>
      </c>
      <c r="H26" s="10">
        <v>7500</v>
      </c>
    </row>
    <row r="27" spans="1:8" x14ac:dyDescent="0.3">
      <c r="A27" t="s">
        <v>51</v>
      </c>
      <c r="B27" s="9">
        <v>5.5E-2</v>
      </c>
      <c r="C27">
        <v>0</v>
      </c>
      <c r="D27" t="s">
        <v>29</v>
      </c>
      <c r="E27" s="10">
        <v>0</v>
      </c>
      <c r="F27" s="10">
        <v>0</v>
      </c>
      <c r="H27" s="10">
        <v>7500</v>
      </c>
    </row>
    <row r="28" spans="1:8" x14ac:dyDescent="0.3">
      <c r="A28" t="s">
        <v>52</v>
      </c>
      <c r="B28" s="9">
        <v>0.06</v>
      </c>
      <c r="C28">
        <v>0</v>
      </c>
      <c r="D28" t="s">
        <v>29</v>
      </c>
      <c r="E28" s="10">
        <v>0</v>
      </c>
      <c r="F28" s="10">
        <v>0</v>
      </c>
      <c r="G28" t="s">
        <v>127</v>
      </c>
      <c r="H28" s="10">
        <v>7500</v>
      </c>
    </row>
    <row r="29" spans="1:8" x14ac:dyDescent="0.3">
      <c r="A29" t="s">
        <v>53</v>
      </c>
      <c r="B29" s="9">
        <v>6.25E-2</v>
      </c>
      <c r="C29">
        <v>0</v>
      </c>
      <c r="D29" t="s">
        <v>29</v>
      </c>
      <c r="E29" s="10">
        <v>1000</v>
      </c>
      <c r="F29" s="10">
        <v>0</v>
      </c>
      <c r="G29" t="s">
        <v>128</v>
      </c>
      <c r="H29" s="10">
        <v>7500</v>
      </c>
    </row>
    <row r="30" spans="1:8" x14ac:dyDescent="0.3">
      <c r="A30" t="s">
        <v>54</v>
      </c>
      <c r="B30" s="9">
        <v>0.06</v>
      </c>
      <c r="C30">
        <v>0</v>
      </c>
      <c r="D30" t="s">
        <v>29</v>
      </c>
      <c r="E30" s="10">
        <v>0</v>
      </c>
      <c r="F30" s="10">
        <v>0</v>
      </c>
      <c r="H30" s="10">
        <v>7500</v>
      </c>
    </row>
    <row r="31" spans="1:8" x14ac:dyDescent="0.3">
      <c r="A31" t="s">
        <v>55</v>
      </c>
      <c r="B31" s="9">
        <v>6.8750000000000006E-2</v>
      </c>
      <c r="C31" t="s">
        <v>56</v>
      </c>
      <c r="D31" t="s">
        <v>22</v>
      </c>
      <c r="E31" s="10">
        <v>0</v>
      </c>
      <c r="F31" s="10">
        <v>0</v>
      </c>
      <c r="H31" s="10">
        <v>7500</v>
      </c>
    </row>
    <row r="32" spans="1:8" x14ac:dyDescent="0.3">
      <c r="A32" t="s">
        <v>57</v>
      </c>
      <c r="B32" s="9">
        <v>7.0000000000000007E-2</v>
      </c>
      <c r="C32" t="s">
        <v>58</v>
      </c>
      <c r="D32" t="s">
        <v>40</v>
      </c>
      <c r="E32" s="10">
        <v>0</v>
      </c>
      <c r="F32" s="10">
        <v>0</v>
      </c>
      <c r="H32" s="10">
        <v>7500</v>
      </c>
    </row>
    <row r="33" spans="1:8" x14ac:dyDescent="0.3">
      <c r="A33" t="s">
        <v>59</v>
      </c>
      <c r="B33" s="9">
        <v>4.2250000000000003E-2</v>
      </c>
      <c r="C33" t="s">
        <v>60</v>
      </c>
      <c r="D33" t="s">
        <v>14</v>
      </c>
      <c r="E33" s="10">
        <v>0</v>
      </c>
      <c r="F33" s="10">
        <v>0</v>
      </c>
      <c r="H33" s="10">
        <v>7500</v>
      </c>
    </row>
    <row r="34" spans="1:8" x14ac:dyDescent="0.3">
      <c r="A34" t="s">
        <v>61</v>
      </c>
      <c r="B34" s="9">
        <v>0</v>
      </c>
      <c r="C34">
        <v>0</v>
      </c>
      <c r="D34" t="s">
        <v>29</v>
      </c>
      <c r="E34" s="10">
        <v>0</v>
      </c>
      <c r="F34" s="10">
        <v>0</v>
      </c>
      <c r="H34" s="10">
        <v>7500</v>
      </c>
    </row>
    <row r="35" spans="1:8" x14ac:dyDescent="0.3">
      <c r="A35" t="s">
        <v>62</v>
      </c>
      <c r="B35" s="9">
        <v>5.5E-2</v>
      </c>
      <c r="C35" t="s">
        <v>45</v>
      </c>
      <c r="D35" t="s">
        <v>22</v>
      </c>
      <c r="E35" s="10">
        <v>0</v>
      </c>
      <c r="F35" s="10">
        <v>0</v>
      </c>
      <c r="H35" s="10">
        <v>7500</v>
      </c>
    </row>
    <row r="36" spans="1:8" x14ac:dyDescent="0.3">
      <c r="A36" t="s">
        <v>63</v>
      </c>
      <c r="B36" s="9">
        <v>6.8500000000000005E-2</v>
      </c>
      <c r="C36" t="s">
        <v>64</v>
      </c>
      <c r="D36" t="s">
        <v>22</v>
      </c>
      <c r="E36" s="10">
        <v>0</v>
      </c>
      <c r="F36" s="10">
        <v>0</v>
      </c>
      <c r="G36" t="s">
        <v>129</v>
      </c>
      <c r="H36" s="10">
        <v>7500</v>
      </c>
    </row>
    <row r="37" spans="1:8" x14ac:dyDescent="0.3">
      <c r="A37" t="s">
        <v>65</v>
      </c>
      <c r="B37" s="9">
        <v>0</v>
      </c>
      <c r="C37">
        <v>0</v>
      </c>
      <c r="D37" t="s">
        <v>29</v>
      </c>
      <c r="E37" s="10">
        <v>0</v>
      </c>
      <c r="F37" s="10">
        <v>0</v>
      </c>
      <c r="H37" s="10">
        <v>7500</v>
      </c>
    </row>
    <row r="38" spans="1:8" x14ac:dyDescent="0.3">
      <c r="A38" t="s">
        <v>66</v>
      </c>
      <c r="B38" s="9">
        <v>6.8750000000000006E-2</v>
      </c>
      <c r="C38">
        <v>0</v>
      </c>
      <c r="D38" t="s">
        <v>29</v>
      </c>
      <c r="E38" s="10">
        <v>0</v>
      </c>
      <c r="F38" s="10">
        <v>0</v>
      </c>
      <c r="G38" t="s">
        <v>130</v>
      </c>
      <c r="H38" s="10">
        <v>7500</v>
      </c>
    </row>
    <row r="39" spans="1:8" x14ac:dyDescent="0.3">
      <c r="A39" t="s">
        <v>67</v>
      </c>
      <c r="B39" s="9">
        <v>5.1249999999999997E-2</v>
      </c>
      <c r="C39" t="s">
        <v>68</v>
      </c>
      <c r="D39" t="s">
        <v>40</v>
      </c>
      <c r="E39" s="10">
        <v>0</v>
      </c>
      <c r="F39" s="10">
        <v>0</v>
      </c>
      <c r="H39" s="10">
        <v>7500</v>
      </c>
    </row>
    <row r="40" spans="1:8" x14ac:dyDescent="0.3">
      <c r="A40" t="s">
        <v>69</v>
      </c>
      <c r="B40" s="9">
        <v>0.04</v>
      </c>
      <c r="C40" t="s">
        <v>70</v>
      </c>
      <c r="D40" t="s">
        <v>22</v>
      </c>
      <c r="E40" s="10">
        <v>0</v>
      </c>
      <c r="F40" s="10">
        <v>0</v>
      </c>
      <c r="H40" s="10">
        <v>7500</v>
      </c>
    </row>
    <row r="41" spans="1:8" x14ac:dyDescent="0.3">
      <c r="A41" t="s">
        <v>71</v>
      </c>
      <c r="B41" s="9">
        <v>4.7500000000000001E-2</v>
      </c>
      <c r="C41" t="s">
        <v>72</v>
      </c>
      <c r="D41" t="s">
        <v>22</v>
      </c>
      <c r="E41" s="10">
        <v>0</v>
      </c>
      <c r="F41" s="10">
        <v>0</v>
      </c>
      <c r="H41" s="10">
        <v>7500</v>
      </c>
    </row>
    <row r="42" spans="1:8" x14ac:dyDescent="0.3">
      <c r="A42" t="s">
        <v>73</v>
      </c>
      <c r="B42" s="9">
        <v>0.05</v>
      </c>
      <c r="C42" t="s">
        <v>74</v>
      </c>
      <c r="D42" t="s">
        <v>22</v>
      </c>
      <c r="E42" s="10">
        <v>0</v>
      </c>
      <c r="F42" s="10">
        <v>0</v>
      </c>
      <c r="H42" s="10">
        <v>7500</v>
      </c>
    </row>
    <row r="43" spans="1:8" x14ac:dyDescent="0.3">
      <c r="A43" t="s">
        <v>75</v>
      </c>
      <c r="B43" s="9">
        <v>5.7500000000000002E-2</v>
      </c>
      <c r="C43" t="s">
        <v>76</v>
      </c>
      <c r="D43" t="s">
        <v>22</v>
      </c>
      <c r="E43" s="10">
        <v>0</v>
      </c>
      <c r="F43" s="10">
        <v>0</v>
      </c>
      <c r="H43" s="10">
        <v>7500</v>
      </c>
    </row>
    <row r="44" spans="1:8" x14ac:dyDescent="0.3">
      <c r="A44" t="s">
        <v>77</v>
      </c>
      <c r="B44" s="9">
        <v>4.4999999999999998E-2</v>
      </c>
      <c r="C44" t="s">
        <v>78</v>
      </c>
      <c r="D44" t="s">
        <v>14</v>
      </c>
      <c r="E44" s="10">
        <v>0</v>
      </c>
      <c r="F44" s="10">
        <v>0</v>
      </c>
      <c r="H44" s="10">
        <v>7500</v>
      </c>
    </row>
    <row r="45" spans="1:8" x14ac:dyDescent="0.3">
      <c r="A45" t="s">
        <v>79</v>
      </c>
      <c r="B45" s="9">
        <v>0</v>
      </c>
      <c r="C45">
        <v>0</v>
      </c>
      <c r="D45" t="s">
        <v>29</v>
      </c>
      <c r="E45" s="10">
        <v>0</v>
      </c>
      <c r="F45" s="10">
        <v>0</v>
      </c>
      <c r="G45" t="s">
        <v>132</v>
      </c>
      <c r="H45" s="10">
        <v>7500</v>
      </c>
    </row>
    <row r="46" spans="1:8" x14ac:dyDescent="0.3">
      <c r="A46" t="s">
        <v>80</v>
      </c>
      <c r="B46" s="9">
        <v>0.06</v>
      </c>
      <c r="C46" t="s">
        <v>45</v>
      </c>
      <c r="D46" t="s">
        <v>40</v>
      </c>
      <c r="E46" s="10">
        <v>2000</v>
      </c>
      <c r="F46" s="10">
        <v>0</v>
      </c>
      <c r="H46" s="10">
        <v>7500</v>
      </c>
    </row>
    <row r="47" spans="1:8" x14ac:dyDescent="0.3">
      <c r="A47" t="s">
        <v>81</v>
      </c>
      <c r="B47" s="9">
        <v>7.0000000000000007E-2</v>
      </c>
      <c r="C47">
        <v>0</v>
      </c>
      <c r="D47" t="s">
        <v>29</v>
      </c>
      <c r="E47" s="10">
        <v>2500</v>
      </c>
      <c r="F47" s="10">
        <v>0</v>
      </c>
      <c r="H47" s="10">
        <v>7500</v>
      </c>
    </row>
    <row r="48" spans="1:8" x14ac:dyDescent="0.3">
      <c r="A48" t="s">
        <v>82</v>
      </c>
      <c r="B48" s="9">
        <v>0.06</v>
      </c>
      <c r="C48" t="s">
        <v>39</v>
      </c>
      <c r="D48" t="s">
        <v>22</v>
      </c>
      <c r="E48" s="10">
        <v>0</v>
      </c>
      <c r="F48" s="10">
        <v>0</v>
      </c>
      <c r="H48" s="10">
        <v>7500</v>
      </c>
    </row>
    <row r="49" spans="1:8" x14ac:dyDescent="0.3">
      <c r="A49" t="s">
        <v>83</v>
      </c>
      <c r="B49" s="9">
        <v>4.4999999999999998E-2</v>
      </c>
      <c r="C49" t="s">
        <v>45</v>
      </c>
      <c r="D49" t="s">
        <v>22</v>
      </c>
      <c r="E49" s="10">
        <v>0</v>
      </c>
      <c r="F49" s="10">
        <v>0</v>
      </c>
      <c r="H49" s="10">
        <v>7500</v>
      </c>
    </row>
    <row r="50" spans="1:8" x14ac:dyDescent="0.3">
      <c r="A50" t="s">
        <v>84</v>
      </c>
      <c r="B50" s="9">
        <v>7.0000000000000007E-2</v>
      </c>
      <c r="C50" t="s">
        <v>85</v>
      </c>
      <c r="D50" t="s">
        <v>22</v>
      </c>
      <c r="E50" s="10">
        <v>0</v>
      </c>
      <c r="F50" s="10">
        <v>0</v>
      </c>
      <c r="H50" s="10">
        <v>7500</v>
      </c>
    </row>
    <row r="51" spans="1:8" x14ac:dyDescent="0.3">
      <c r="A51" t="s">
        <v>86</v>
      </c>
      <c r="B51" s="9">
        <v>6.25E-2</v>
      </c>
      <c r="C51" t="s">
        <v>45</v>
      </c>
      <c r="D51" t="s">
        <v>22</v>
      </c>
      <c r="E51" s="10">
        <v>0</v>
      </c>
      <c r="F51" s="10">
        <v>0</v>
      </c>
      <c r="H51" s="10">
        <v>7500</v>
      </c>
    </row>
    <row r="52" spans="1:8" x14ac:dyDescent="0.3">
      <c r="A52" t="s">
        <v>87</v>
      </c>
      <c r="B52" s="9">
        <v>4.7E-2</v>
      </c>
      <c r="C52" t="s">
        <v>88</v>
      </c>
      <c r="D52" t="s">
        <v>22</v>
      </c>
      <c r="E52" s="10">
        <v>0</v>
      </c>
      <c r="F52" s="10">
        <v>0</v>
      </c>
      <c r="H52" s="10">
        <v>7500</v>
      </c>
    </row>
    <row r="53" spans="1:8" x14ac:dyDescent="0.3">
      <c r="A53" t="s">
        <v>89</v>
      </c>
      <c r="B53" s="9">
        <v>0.06</v>
      </c>
      <c r="C53" t="s">
        <v>58</v>
      </c>
      <c r="D53" t="s">
        <v>40</v>
      </c>
      <c r="E53" s="10">
        <v>0</v>
      </c>
      <c r="F53" s="10">
        <v>0</v>
      </c>
      <c r="H53" s="10">
        <v>7500</v>
      </c>
    </row>
    <row r="54" spans="1:8" x14ac:dyDescent="0.3">
      <c r="A54" t="s">
        <v>90</v>
      </c>
      <c r="B54" s="9">
        <v>4.2999999999999997E-2</v>
      </c>
      <c r="C54" t="s">
        <v>91</v>
      </c>
      <c r="D54" t="s">
        <v>22</v>
      </c>
      <c r="E54" s="10">
        <v>0</v>
      </c>
      <c r="F54" s="10">
        <v>0</v>
      </c>
      <c r="H54" s="10">
        <v>7500</v>
      </c>
    </row>
    <row r="55" spans="1:8" x14ac:dyDescent="0.3">
      <c r="A55" t="s">
        <v>92</v>
      </c>
      <c r="B55" s="9">
        <v>6.5000000000000002E-2</v>
      </c>
      <c r="C55" t="s">
        <v>93</v>
      </c>
      <c r="D55" t="s">
        <v>22</v>
      </c>
      <c r="E55" s="10">
        <v>0</v>
      </c>
      <c r="F55" s="10">
        <v>0</v>
      </c>
      <c r="H55" s="10">
        <v>7500</v>
      </c>
    </row>
    <row r="56" spans="1:8" x14ac:dyDescent="0.3">
      <c r="A56" t="s">
        <v>94</v>
      </c>
      <c r="B56" s="9">
        <v>0.06</v>
      </c>
      <c r="C56" t="s">
        <v>95</v>
      </c>
      <c r="D56" t="s">
        <v>22</v>
      </c>
      <c r="E56" s="10">
        <v>0</v>
      </c>
      <c r="F56" s="10">
        <v>0</v>
      </c>
      <c r="H56" s="10">
        <v>7500</v>
      </c>
    </row>
    <row r="57" spans="1:8" x14ac:dyDescent="0.3">
      <c r="A57" t="s">
        <v>96</v>
      </c>
      <c r="B57" s="9">
        <v>0.05</v>
      </c>
      <c r="C57" t="s">
        <v>97</v>
      </c>
      <c r="D57" t="s">
        <v>14</v>
      </c>
      <c r="E57" s="10">
        <v>0</v>
      </c>
      <c r="F57" s="10">
        <v>0</v>
      </c>
      <c r="H57" s="10">
        <v>7500</v>
      </c>
    </row>
    <row r="58" spans="1:8" x14ac:dyDescent="0.3">
      <c r="A58" t="s">
        <v>98</v>
      </c>
      <c r="B58" s="9">
        <v>0.04</v>
      </c>
      <c r="C58" t="s">
        <v>99</v>
      </c>
      <c r="D58" t="s">
        <v>22</v>
      </c>
      <c r="E58" s="10">
        <v>0</v>
      </c>
      <c r="F58" s="10">
        <v>0</v>
      </c>
      <c r="H58" s="10">
        <v>7500</v>
      </c>
    </row>
  </sheetData>
  <mergeCells count="4">
    <mergeCell ref="A1:E2"/>
    <mergeCell ref="A3:D3"/>
    <mergeCell ref="A4:D4"/>
    <mergeCell ref="A5:D5"/>
  </mergeCells>
  <hyperlinks>
    <hyperlink ref="A8" r:id="rId1" display="http://www.salestaxinstitute.com/resources/news/filtering?field_category_value=All&amp;field_state_value=Alabama&amp;field_new_archive__value=All&amp;body_value=&amp;title="/>
    <hyperlink ref="A9" r:id="rId2" display="http://www.salestaxinstitute.com/resources/news/filtering?field_category_value=All&amp;field_state_value=Alaska&amp;field_new_archive__value=All&amp;body_value=&amp;title="/>
    <hyperlink ref="A10" r:id="rId3" display="http://www.salestaxinstitute.com/resources/news/filtering?field_category_value=All&amp;field_state_value=Arizona&amp;field_new_archive__value=All&amp;body_value=&amp;title="/>
    <hyperlink ref="A11" r:id="rId4" display="http://www.salestaxinstitute.com/resources/news/filtering?field_category_value=All&amp;field_state_value=Arkansas&amp;field_new_archive__value=All&amp;body_value=&amp;title="/>
    <hyperlink ref="A12" r:id="rId5" display="http://www.salestaxinstitute.com/resources/news/filtering?field_category_value=All&amp;field_state_value=California&amp;field_new_archive__value=All&amp;body_value=&amp;title="/>
    <hyperlink ref="A13" r:id="rId6" display="http://www.salestaxinstitute.com/resources/news/filtering?field_category_value=All&amp;field_state_value=Colorado&amp;field_new_archive__value=All&amp;body_value=&amp;title="/>
    <hyperlink ref="A14" r:id="rId7" display="http://www.salestaxinstitute.com/resources/news/filtering?field_category_value=All&amp;field_state_value=Connecticut&amp;field_new_archive__value=All&amp;body_value=&amp;title="/>
    <hyperlink ref="A15" r:id="rId8" display="http://www.salestaxinstitute.com/resources/news/filtering?field_category_value=All&amp;field_state_value=Delaware&amp;field_new_archive__value=All&amp;body_value=&amp;title="/>
    <hyperlink ref="A16" r:id="rId9" display="http://www.salestaxinstitute.com/resources/news/filtering?field_category_value=All&amp;field_state_value=District+of+Columbia&amp;field_new_archive__value=All&amp;body_value=&amp;title="/>
    <hyperlink ref="A17" r:id="rId10" display="http://www.salestaxinstitute.com/resources/news/filtering?field_category_value=All&amp;field_state_value=Florida&amp;field_new_archive__value=All&amp;body_value=&amp;title="/>
    <hyperlink ref="A18" r:id="rId11" display="http://www.salestaxinstitute.com/resources/news/filtering?field_category_value=All&amp;field_state_value=Georgia&amp;field_new_archive__value=All&amp;body_value=&amp;title="/>
    <hyperlink ref="A19" r:id="rId12" display="http://www.salestaxinstitute.com/resources/news/filtering?field_category_value=All&amp;field_state_value=Hawaii&amp;field_new_archive__value=All&amp;body_value=&amp;title="/>
    <hyperlink ref="A20" r:id="rId13" display="http://www.salestaxinstitute.com/resources/news/filtering?field_category_value=All&amp;field_state_value=Idaho&amp;field_new_archive__value=All&amp;body_value=&amp;title="/>
    <hyperlink ref="A21" r:id="rId14" display="http://www.salestaxinstitute.com/resources/news/filtering?field_category_value=All&amp;field_state_value=Illinois&amp;field_new_archive__value=All&amp;body_value=&amp;title="/>
    <hyperlink ref="A22" r:id="rId15" display="http://www.salestaxinstitute.com/resources/news/filtering?field_category_value=All&amp;field_state_value=Indiana&amp;field_new_archive__value=All&amp;body_value=&amp;title="/>
    <hyperlink ref="A23" r:id="rId16" display="http://www.salestaxinstitute.com/resources/news/filtering?field_category_value=All&amp;field_state_value=Iowa&amp;field_new_archive__value=All&amp;body_value=&amp;title="/>
    <hyperlink ref="A24" r:id="rId17" display="http://www.salestaxinstitute.com/resources/news/filtering?field_category_value=All&amp;field_state_value=Kansas&amp;field_new_archive__value=All&amp;body_value=&amp;title="/>
    <hyperlink ref="A25" r:id="rId18" display="http://www.salestaxinstitute.com/resources/news/filtering?field_category_value=All&amp;field_state_value=Kentucky&amp;field_new_archive__value=All&amp;body_value=&amp;title="/>
    <hyperlink ref="A26" r:id="rId19" display="http://www.salestaxinstitute.com/resources/news/filtering?field_category_value=All&amp;field_state_value=Louisiana&amp;field_new_archive__value=All&amp;body_value=&amp;title="/>
    <hyperlink ref="A27" r:id="rId20" display="http://www.salestaxinstitute.com/resources/news/filtering?field_category_value=All&amp;field_state_value=Maine&amp;field_new_archive__value=All&amp;body_value=&amp;title="/>
    <hyperlink ref="A28" r:id="rId21" display="http://www.salestaxinstitute.com/resources/news/filtering?field_category_value=All&amp;field_state_value=Maryland&amp;field_new_archive__value=All&amp;body_value=&amp;title="/>
    <hyperlink ref="A29" r:id="rId22" display="http://www.salestaxinstitute.com/resources/news/filtering?field_category_value=All&amp;field_state_value=Massachusetts&amp;field_new_archive__value=All&amp;body_value=&amp;title="/>
    <hyperlink ref="A30" r:id="rId23" display="http://www.salestaxinstitute.com/resources/news/filtering?field_category_value=All&amp;field_state_value=Michigan&amp;field_new_archive__value=All&amp;body_value=&amp;title="/>
    <hyperlink ref="A31" r:id="rId24" display="http://www.salestaxinstitute.com/resources/news/filtering?field_category_value=All&amp;field_state_value=Minnesota&amp;field_new_archive__value=All&amp;body_value=&amp;title="/>
    <hyperlink ref="A32" r:id="rId25" display="http://www.salestaxinstitute.com/resources/news/filtering?field_category_value=All&amp;field_state_value=Mississippi&amp;field_new_archive__value=All&amp;body_value=&amp;title="/>
    <hyperlink ref="A33" r:id="rId26" display="http://www.salestaxinstitute.com/resources/news/filtering?field_category_value=All&amp;field_state_value=Missouri&amp;field_new_archive__value=All&amp;body_value=&amp;title="/>
    <hyperlink ref="A34" r:id="rId27" display="http://www.salestaxinstitute.com/resources/news/filtering?field_category_value=All&amp;field_state_value=Montana&amp;field_new_archive__value=All&amp;body_value=&amp;title="/>
    <hyperlink ref="A35" r:id="rId28" display="http://www.salestaxinstitute.com/resources/news/filtering?field_category_value=All&amp;field_state_value=Nebraska&amp;field_new_archive__value=All&amp;body_value=&amp;title="/>
    <hyperlink ref="A36" r:id="rId29" display="http://www.salestaxinstitute.com/resources/news/filtering?field_category_value=All&amp;field_state_value=Nevada&amp;field_new_archive__value=All&amp;body_value=&amp;title="/>
    <hyperlink ref="A37" r:id="rId30" display="http://www.salestaxinstitute.com/resources/news/filtering?field_category_value=All&amp;field_state_value=New+Hampshire&amp;field_new_archive__value=All&amp;body_value=&amp;title="/>
    <hyperlink ref="A38" r:id="rId31" display="http://www.salestaxinstitute.com/resources/news/filtering?field_category_value=All&amp;field_state_value=New+Jersey&amp;field_new_archive__value=All&amp;body_value=&amp;title="/>
    <hyperlink ref="A39" r:id="rId32" display="http://www.salestaxinstitute.com/resources/news/filtering?field_category_value=All&amp;field_state_value=New+Mexico&amp;field_new_archive__value=All&amp;body_value=&amp;title="/>
    <hyperlink ref="A40" r:id="rId33" display="http://www.salestaxinstitute.com/resources/news/filtering?field_category_value=All&amp;field_state_value=New+York&amp;field_new_archive__value=All&amp;body_value=&amp;title="/>
    <hyperlink ref="A41" r:id="rId34" display="http://www.salestaxinstitute.com/resources/news/filtering?field_category_value=All&amp;field_state_value=North+Carolina&amp;field_new_archive__value=All&amp;body_value=&amp;title="/>
    <hyperlink ref="A42" r:id="rId35" display="http://www.salestaxinstitute.com/resources/news/filtering?field_category_value=All&amp;field_state_value=North+Dakota&amp;field_new_archive__value=All&amp;body_value=&amp;title="/>
    <hyperlink ref="A43" r:id="rId36" display="http://www.salestaxinstitute.com/resources/news/filtering?field_category_value=All&amp;field_state_value=Ohio&amp;field_new_archive__value=All&amp;body_value=&amp;title="/>
    <hyperlink ref="A44" r:id="rId37" display="http://www.salestaxinstitute.com/resources/news/filtering?field_category_value=All&amp;field_state_value=Oklahoma&amp;field_new_archive__value=All&amp;body_value=&amp;title="/>
    <hyperlink ref="A45" r:id="rId38" display="http://www.salestaxinstitute.com/resources/news/filtering?field_category_value=All&amp;field_state_value=Oregon&amp;field_new_archive__value=All&amp;body_value=&amp;title="/>
    <hyperlink ref="A46" r:id="rId39" display="http://www.salestaxinstitute.com/resources/news/filtering?field_category_value=All&amp;field_state_value=Pennsylvania&amp;field_new_archive__value=All&amp;body_value=&amp;title="/>
    <hyperlink ref="A47" r:id="rId40" display="http://www.salestaxinstitute.com/resources/news/filtering?field_category_value=All&amp;field_state_value=Rhode+Island&amp;field_new_archive__value=All&amp;body_value=&amp;title="/>
    <hyperlink ref="A48" r:id="rId41" display="http://www.salestaxinstitute.com/resources/news/filtering?field_category_value=All&amp;field_state_value=South+Carolina&amp;field_new_archive__value=All&amp;body_value=&amp;title="/>
    <hyperlink ref="A49" r:id="rId42" display="http://www.salestaxinstitute.com/resources/news/filtering?field_category_value=All&amp;field_state_value=South+Dakota&amp;field_new_archive__value=All&amp;body_value=&amp;title="/>
    <hyperlink ref="A50" r:id="rId43" display="http://www.salestaxinstitute.com/resources/news/filtering?field_category_value=All&amp;field_state_value=Tennessee&amp;field_new_archive__value=All&amp;body_value=&amp;title="/>
    <hyperlink ref="A51" r:id="rId44" display="http://www.salestaxinstitute.com/resources/news/filtering?field_category_value=All&amp;field_state_value=Texas&amp;field_new_archive__value=All&amp;body_value=&amp;title="/>
    <hyperlink ref="A52" r:id="rId45" display="http://www.salestaxinstitute.com/resources/news/filtering?field_category_value=All&amp;field_state_value=Utah&amp;field_new_archive__value=All&amp;body_value=&amp;title="/>
    <hyperlink ref="A53" r:id="rId46" display="http://www.salestaxinstitute.com/resources/news/filtering?field_category_value=All&amp;field_state_value=Vermont&amp;field_new_archive__value=All&amp;body_value=&amp;title="/>
    <hyperlink ref="A54" r:id="rId47" display="http://www.salestaxinstitute.com/resources/news/filtering?field_category_value=All&amp;field_state_value=Virginia&amp;field_new_archive__value=All&amp;body_value=&amp;title="/>
    <hyperlink ref="A55" r:id="rId48" display="http://www.salestaxinstitute.com/resources/news/filtering?field_category_value=All&amp;field_state_value=Washington&amp;field_new_archive__value=All&amp;body_value=&amp;title="/>
    <hyperlink ref="A56" r:id="rId49" display="http://www.salestaxinstitute.com/resources/news/filtering?field_category_value=All&amp;field_state_value=West+Virginia&amp;field_new_archive__value=All&amp;body_value=&amp;title="/>
    <hyperlink ref="A57" r:id="rId50" display="http://www.salestaxinstitute.com/resources/news/filtering?field_category_value=All&amp;field_state_value=Wisconsin&amp;field_new_archive__value=All&amp;body_value=&amp;title="/>
    <hyperlink ref="A58" r:id="rId51" display="http://www.salestaxinstitute.com/resources/news/filtering?field_category_value=All&amp;field_state_value=Wyoming&amp;field_new_archive__value=All&amp;body_value=&amp;title="/>
    <hyperlink ref="A3" r:id="rId52"/>
    <hyperlink ref="A4" r:id="rId53"/>
    <hyperlink ref="A5" r:id="rId54"/>
  </hyperlinks>
  <pageMargins left="0.7" right="0.7" top="0.75" bottom="0.75" header="0.3" footer="0.3"/>
  <tableParts count="1">
    <tablePart r:id="rId5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vt:lpstr>
      <vt:lpstr>Taxes, Titles, Fees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Kladar</dc:creator>
  <cp:lastModifiedBy>Kladar</cp:lastModifiedBy>
  <dcterms:created xsi:type="dcterms:W3CDTF">2017-03-02T19:35:29Z</dcterms:created>
  <dcterms:modified xsi:type="dcterms:W3CDTF">2017-03-03T20:13:54Z</dcterms:modified>
</cp:coreProperties>
</file>