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ssoit-my.sharepoint.com/personal/elise_zanou_hes-so_ch/Documents/Cco1/Compressor/SwissToTo/"/>
    </mc:Choice>
  </mc:AlternateContent>
  <xr:revisionPtr revIDLastSave="5" documentId="13_ncr:1_{836DF7C4-989F-4AC4-950E-6C4E3AC5B97D}" xr6:coauthVersionLast="47" xr6:coauthVersionMax="47" xr10:uidLastSave="{7C6D189E-7036-4289-B5FE-A0DBEADE5323}"/>
  <bookViews>
    <workbookView xWindow="6667" yWindow="1040" windowWidth="13333" windowHeight="9273" activeTab="1" xr2:uid="{01C06451-46A9-4A2C-ACEB-15AD10499392}"/>
  </bookViews>
  <sheets>
    <sheet name="Listes_pieces" sheetId="1" r:id="rId1"/>
    <sheet name="Feuille de calcu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2" l="1"/>
  <c r="B42" i="2"/>
  <c r="B60" i="2"/>
  <c r="F74" i="2"/>
  <c r="L74" i="2" s="1"/>
  <c r="J75" i="2"/>
  <c r="K70" i="2"/>
  <c r="K69" i="2"/>
  <c r="F69" i="2"/>
  <c r="F70" i="2" s="1"/>
  <c r="J76" i="2"/>
  <c r="J74" i="2"/>
  <c r="E76" i="2"/>
  <c r="E75" i="2"/>
  <c r="E74" i="2"/>
  <c r="J70" i="2"/>
  <c r="J69" i="2"/>
  <c r="J68" i="2"/>
  <c r="B70" i="2"/>
  <c r="B69" i="2"/>
  <c r="E69" i="2"/>
  <c r="E70" i="2"/>
  <c r="E68" i="2"/>
  <c r="B62" i="2"/>
  <c r="B63" i="2"/>
  <c r="B51" i="2"/>
  <c r="B38" i="2"/>
  <c r="B22" i="2"/>
  <c r="B29" i="2" s="1"/>
  <c r="B30" i="2" s="1"/>
  <c r="B31" i="2" s="1"/>
  <c r="K75" i="2" l="1"/>
  <c r="F75" i="2"/>
  <c r="F76" i="2"/>
  <c r="F68" i="2"/>
  <c r="K74" i="2" s="1"/>
  <c r="L76" i="2"/>
  <c r="K76" i="2"/>
  <c r="B32" i="2"/>
  <c r="B39" i="2" s="1"/>
  <c r="B40" i="2" l="1"/>
  <c r="B23" i="2" s="1"/>
  <c r="B24" i="2" l="1"/>
  <c r="B55" i="2" s="1"/>
</calcChain>
</file>

<file path=xl/sharedStrings.xml><?xml version="1.0" encoding="utf-8"?>
<sst xmlns="http://schemas.openxmlformats.org/spreadsheetml/2006/main" count="158" uniqueCount="117">
  <si>
    <t>Nom</t>
  </si>
  <si>
    <t>Modélisation 3D</t>
  </si>
  <si>
    <t>Mise en plan</t>
  </si>
  <si>
    <t>Remarques</t>
  </si>
  <si>
    <t>Intégré ensemble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</si>
  <si>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</si>
  <si>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</si>
  <si>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</si>
  <si>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</si>
  <si>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</si>
  <si>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</si>
  <si>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</si>
  <si>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</si>
  <si>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</si>
  <si>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</si>
  <si>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</si>
  <si>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</si>
  <si>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</si>
  <si>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</si>
  <si>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</si>
  <si>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</si>
  <si>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</si>
  <si>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N°</t>
  </si>
  <si>
    <t>Contrôle</t>
  </si>
  <si>
    <t>P018</t>
  </si>
  <si>
    <t>P019</t>
  </si>
  <si>
    <t>P020</t>
  </si>
  <si>
    <t>P021</t>
  </si>
  <si>
    <t>P022</t>
  </si>
  <si>
    <t>P023</t>
  </si>
  <si>
    <t>P024</t>
  </si>
  <si>
    <t>Piston</t>
  </si>
  <si>
    <t>Bielle</t>
  </si>
  <si>
    <t>Vilbrequin</t>
  </si>
  <si>
    <t>Chemise_piston</t>
  </si>
  <si>
    <t>Cylindre_moteur</t>
  </si>
  <si>
    <t>Capot_supperieur</t>
  </si>
  <si>
    <t>OK</t>
  </si>
  <si>
    <t>Cousinnet_bielle</t>
  </si>
  <si>
    <t>Carter</t>
  </si>
  <si>
    <t>Capot_carter</t>
  </si>
  <si>
    <t>Douille_Vilbrequin</t>
  </si>
  <si>
    <t>Roulement_ctc_radial</t>
  </si>
  <si>
    <t>Roulement_dble-rangee_ctc-oblique</t>
  </si>
  <si>
    <t>Support_vilbrequin</t>
  </si>
  <si>
    <t>Socle_carter</t>
  </si>
  <si>
    <t>Constantes</t>
  </si>
  <si>
    <t>Fréquence de rotation</t>
  </si>
  <si>
    <t>Débit d'air</t>
  </si>
  <si>
    <t>Pression nominale</t>
  </si>
  <si>
    <t>Facteur dimensionnement</t>
  </si>
  <si>
    <t>Rapport alésage course</t>
  </si>
  <si>
    <t>Diamètre arbre d'entrée</t>
  </si>
  <si>
    <t>Filetage d'entrée</t>
  </si>
  <si>
    <t>G 1/4</t>
  </si>
  <si>
    <t>Filetage de sortie</t>
  </si>
  <si>
    <t>Température max piston</t>
  </si>
  <si>
    <t>Température min culasse</t>
  </si>
  <si>
    <t>Tips</t>
  </si>
  <si>
    <t>Distance entre roulement</t>
  </si>
  <si>
    <t>Epaisseur segment</t>
  </si>
  <si>
    <t>1 à 1,2</t>
  </si>
  <si>
    <t>[mm]</t>
  </si>
  <si>
    <t>[tour/ min]</t>
  </si>
  <si>
    <t>[bar]</t>
  </si>
  <si>
    <t>[-]</t>
  </si>
  <si>
    <t>[°C]</t>
  </si>
  <si>
    <t>Pour démoulage</t>
  </si>
  <si>
    <t>2° d'angle</t>
  </si>
  <si>
    <t>Cylindre</t>
  </si>
  <si>
    <t>Donnée final du compresseur</t>
  </si>
  <si>
    <t>[m^3/h]</t>
  </si>
  <si>
    <t>[mm^3/min]</t>
  </si>
  <si>
    <t>--&gt; 2,5 à 3 x diametre de l'arbre</t>
  </si>
  <si>
    <t>[mm^3]</t>
  </si>
  <si>
    <t>Volume d'air comprimé</t>
  </si>
  <si>
    <t>Course</t>
  </si>
  <si>
    <t>Diamètre int. cyclindre</t>
  </si>
  <si>
    <t xml:space="preserve">Hauteur </t>
  </si>
  <si>
    <t>Pression atmosphérique</t>
  </si>
  <si>
    <t>Rapport rayon/longeur</t>
  </si>
  <si>
    <t>entre 1/6 et 1/4 --&gt; 1/5</t>
  </si>
  <si>
    <t>Hauteur de l'entrée d'air</t>
  </si>
  <si>
    <t>Rayon bielle</t>
  </si>
  <si>
    <t>Longueur bielle</t>
  </si>
  <si>
    <t>Diamètre du piston</t>
  </si>
  <si>
    <t>Epaisseur des segments</t>
  </si>
  <si>
    <t>Nombre de segments</t>
  </si>
  <si>
    <t>Vilebrequin</t>
  </si>
  <si>
    <t>Validation par calcul</t>
  </si>
  <si>
    <t>Accélération max du piston</t>
  </si>
  <si>
    <t>Masse bielle</t>
  </si>
  <si>
    <t>[kg]</t>
  </si>
  <si>
    <t>Masse piston</t>
  </si>
  <si>
    <t>Force du piston + bielle</t>
  </si>
  <si>
    <t>[N]</t>
  </si>
  <si>
    <t>[m/s^2]</t>
  </si>
  <si>
    <t>Force radiale reprise par les roul.</t>
  </si>
  <si>
    <t>Soupape</t>
  </si>
  <si>
    <t>Masse soupape</t>
  </si>
  <si>
    <t>Masse totale</t>
  </si>
  <si>
    <t>Force de rappel</t>
  </si>
  <si>
    <t>Données</t>
  </si>
  <si>
    <t xml:space="preserve">Jeu minimal </t>
  </si>
  <si>
    <t>Rho alu</t>
  </si>
  <si>
    <t>Rho acier</t>
  </si>
  <si>
    <t>Dimension de référence Diamètre chemise</t>
  </si>
  <si>
    <t>Diamètre piston</t>
  </si>
  <si>
    <t>Diamètre chemise</t>
  </si>
  <si>
    <t>Diamètre cylindre</t>
  </si>
  <si>
    <t xml:space="preserve">Jeu </t>
  </si>
  <si>
    <t>chem.-pist</t>
  </si>
  <si>
    <t>chem.-cyl.</t>
  </si>
  <si>
    <t>1. Dimension de référence Diamètre chemise</t>
  </si>
  <si>
    <t>2. calculer le diamètre du piston à 120° comme dchemise 20° - jeu</t>
  </si>
  <si>
    <t>-</t>
  </si>
  <si>
    <t>3. Valeur à saisir sur inventor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</si>
</sst>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 textRotation="90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textRotation="90" wrapText="1"/>
    </xf>
    <xf numFmtId="0" fontId="0" fillId="2" borderId="0" xfId="0" applyFill="1" applyAlignment="1">
      <alignment horizontal="center" vertical="center" wrapText="1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quotePrefix="1" applyBorder="1"/>
    <xf numFmtId="11" fontId="0" fillId="3" borderId="0" xfId="0" applyNumberFormat="1" applyFill="1" applyBorder="1"/>
    <xf numFmtId="0" fontId="0" fillId="0" borderId="0" xfId="0" applyNumberFormat="1" applyBorder="1"/>
    <xf numFmtId="0" fontId="5" fillId="0" borderId="4" xfId="0" applyFont="1" applyBorder="1"/>
    <xf numFmtId="164" fontId="0" fillId="0" borderId="0" xfId="0" applyNumberFormat="1" applyBorder="1"/>
    <xf numFmtId="164" fontId="0" fillId="3" borderId="0" xfId="0" applyNumberFormat="1" applyFill="1" applyBorder="1"/>
    <xf numFmtId="0" fontId="0" fillId="0" borderId="7" xfId="0" applyNumberFormat="1" applyBorder="1"/>
    <xf numFmtId="2" fontId="0" fillId="3" borderId="0" xfId="0" applyNumberFormat="1" applyFill="1" applyBorder="1"/>
    <xf numFmtId="0" fontId="8" fillId="0" borderId="4" xfId="0" applyFont="1" applyBorder="1"/>
    <xf numFmtId="165" fontId="0" fillId="0" borderId="0" xfId="0" applyNumberFormat="1" applyBorder="1"/>
    <xf numFmtId="165" fontId="0" fillId="0" borderId="0" xfId="0" applyNumberFormat="1"/>
    <xf numFmtId="11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5" fillId="0" borderId="0" xfId="0" applyFont="1"/>
    <xf numFmtId="166" fontId="0" fillId="3" borderId="0" xfId="0" applyNumberFormat="1" applyFill="1" applyBorder="1"/>
    <xf numFmtId="166" fontId="0" fillId="3" borderId="0" xfId="0" applyNumberFormat="1" applyFill="1" applyBorder="1" applyAlignment="1">
      <alignment horizontal="center"/>
    </xf>
    <xf numFmtId="166" fontId="5" fillId="3" borderId="0" xfId="0" applyNumberFormat="1" applyFont="1" applyFill="1" applyBorder="1"/>
    <xf numFmtId="166" fontId="11" fillId="3" borderId="0" xfId="0" applyNumberFormat="1" applyFont="1" applyFill="1" applyBorder="1"/>
    <xf numFmtId="166" fontId="9" fillId="3" borderId="0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337021</xdr:colOff>
      <xdr:row>35</xdr:row>
      <xdr:rowOff>34938</xdr:rowOff>
    </xdr:from>
    <xdr:to>
      <xdr:col>4</xdr:col>
      <xdr:colOff>1096618</xdr:colOff>
      <xdr:row>43</xdr:row>
      <xdr:rowOff>88015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653A9A4-6E4C-472C-B915-A8385E53C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951" y="6236955"/>
          <a:ext cx="1326128" cy="1630086"/>
        </a:xfrm>
        <a:prstGeom prst="rect">
          <a:avLst/>
        </a:prstGeom>
      </xdr:spPr>
    </xdr:pic>
    <xdr:clientData/>
  </xdr:twoCellAnchor>
  <xdr:twoCellAnchor editAs="oneCell">
    <xdr:from>
      <xdr:col>5</xdr:col>
      <xdr:colOff>623755</xdr:colOff>
      <xdr:row>33</xdr:row>
      <xdr:rowOff>151498</xdr:rowOff>
    </xdr:from>
    <xdr:to>
      <xdr:col>10</xdr:col>
      <xdr:colOff>600413</xdr:colOff>
      <xdr:row>47</xdr:row>
      <xdr:rowOff>133276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79CE7A-11E3-4F9F-9131-155013D12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3319" y="6427607"/>
          <a:ext cx="3925203" cy="2724978"/>
        </a:xfrm>
        <a:prstGeom prst="rect">
          <a:avLst/>
        </a:prstGeom>
      </xdr:spPr>
    </xdr:pic>
    <xdr:clientData/>
  </xdr:twoCellAnchor>
  <xdr:twoCellAnchor editAs="oneCell">
    <xdr:from>
      <xdr:col>3</xdr:col>
      <xdr:colOff>355369</xdr:colOff>
      <xdr:row>47</xdr:row>
      <xdr:rowOff>71351</xdr:rowOff>
    </xdr:from>
    <xdr:to>
      <xdr:col>10</xdr:col>
      <xdr:colOff>736369</xdr:colOff>
      <xdr:row>62</xdr:row>
      <xdr:rowOff>170379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A6E44FD2-01C7-84B2-F58C-66224B656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62649" y="9131531"/>
          <a:ext cx="6111240" cy="30403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2C0C54-1491-42FF-9C5E-4A29CFFDC0DD}" name="Tableau1" displayName="Tableau1" ref="A1:H25" totalsRowShown="0" dataDxfId="8">
  <autoFilter ref="A1:H25" xr:uid="{E72C0C54-1491-42FF-9C5E-4A29CFFDC0DD}"/>
  <tableColumns count="8">
    <tableColumn id="1" xr3:uid="{D7E07CDF-6387-4648-832E-5E66BF56128F}" name="N°" dataDxfId="7"/>
    <tableColumn id="2" xr3:uid="{7DA61CC9-6282-4BFD-B6F0-138450B88346}" name="Nom" dataDxfId="6"/>
    <tableColumn id="3" xr3:uid="{2E275221-9CB4-4093-8D9D-929B1FA5BD14}" name="Modélisation 3D" dataDxfId="5"/>
    <tableColumn id="4" xr3:uid="{49DC0B8C-4795-4DB1-A732-2DD34E33DF83}" name="Validation par calcul" dataDxfId="4"/>
    <tableColumn id="5" xr3:uid="{7A85D2B8-111F-4173-92D8-5446B64799A0}" name="Intégré ensemble" dataDxfId="3"/>
    <tableColumn id="8" xr3:uid="{B0567D81-FEFF-4787-8D39-3F4361DE3A16}" name="Mise en plan" dataDxfId="2"/>
    <tableColumn id="6" xr3:uid="{08F593B9-76C8-4C2C-8176-4CC74667E133}" name="Contrôle" dataDxfId="1"/>
    <tableColumn id="7" xr3:uid="{EDBB79B9-894A-4D30-AD7C-ECE5BE95E5D3}" name="Remarques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B470-C495-4DCB-A267-904E35E363D0}">
  <dimension ref="A1:H29"/>
  <sheetViews>
    <sheetView view="pageLayout" zoomScaleNormal="100" workbookViewId="0">
      <selection activeCell="D1" sqref="D1:D15"/>
    </sheetView>
  </sheetViews>
  <sheetFormatPr baseColWidth="10" defaultColWidth="11.52734375" defaultRowHeight="14.35" x14ac:dyDescent="0.5"/>
  <cols>
    <col min="1" max="1" width="8.3515625" customWidth="1"/>
    <col min="2" max="2" width="23" customWidth="1"/>
    <col min="3" max="6" width="8.52734375" customWidth="1"/>
    <col min="7" max="7" width="11.52734375" customWidth="1"/>
    <col min="8" max="8" width="53.41015625" customWidth="1"/>
  </cols>
  <sheetData>
    <row r="1" spans="1:8" ht="60" customHeight="1" x14ac:dyDescent="1.5">
      <c r="A1" s="5" t="s">
        <v>22</v>
      </c>
      <c r="B1" s="6" t="s">
        <v>0</v>
      </c>
      <c r="C1" s="1" t="s">
        <v>1</v>
      </c>
      <c r="D1" s="1" t="s">
        <v>89</v>
      </c>
      <c r="E1" s="1" t="s">
        <v>4</v>
      </c>
      <c r="F1" s="1" t="s">
        <v>2</v>
      </c>
      <c r="G1" s="7" t="s">
        <v>23</v>
      </c>
      <c r="H1" s="6" t="s">
        <v>3</v>
      </c>
    </row>
    <row r="2" spans="1:8" ht="15.7" x14ac:dyDescent="0.5">
      <c r="A2" s="2" t="s">
        <v>5</v>
      </c>
      <c r="B2" s="3" t="s">
        <v>31</v>
      </c>
      <c r="C2" s="8" t="s">
        <v>37</v>
      </c>
      <c r="D2" s="4"/>
      <c r="E2" s="4"/>
      <c r="F2" s="4"/>
      <c r="G2" s="4"/>
      <c r="H2" s="4"/>
    </row>
    <row r="3" spans="1:8" ht="15.7" x14ac:dyDescent="0.5">
      <c r="A3" s="2" t="s">
        <v>6</v>
      </c>
      <c r="B3" s="3" t="s">
        <v>32</v>
      </c>
      <c r="C3" s="8" t="s">
        <v>37</v>
      </c>
      <c r="D3" s="4"/>
      <c r="E3" s="4"/>
      <c r="F3" s="4"/>
      <c r="G3" s="4"/>
      <c r="H3" s="4"/>
    </row>
    <row r="4" spans="1:8" ht="15.7" x14ac:dyDescent="0.5">
      <c r="A4" s="2" t="s">
        <v>7</v>
      </c>
      <c r="B4" s="3" t="s">
        <v>33</v>
      </c>
      <c r="C4" s="8" t="s">
        <v>37</v>
      </c>
      <c r="D4" s="4"/>
      <c r="E4" s="4"/>
      <c r="F4" s="4"/>
      <c r="G4" s="4"/>
      <c r="H4" s="4"/>
    </row>
    <row r="5" spans="1:8" ht="15.7" x14ac:dyDescent="0.5">
      <c r="A5" s="2" t="s">
        <v>8</v>
      </c>
      <c r="B5" s="3" t="s">
        <v>34</v>
      </c>
      <c r="C5" s="4"/>
      <c r="D5" s="4"/>
      <c r="E5" s="4"/>
      <c r="F5" s="4"/>
      <c r="G5" s="4"/>
      <c r="H5" s="4"/>
    </row>
    <row r="6" spans="1:8" ht="15.7" x14ac:dyDescent="0.5">
      <c r="A6" s="2" t="s">
        <v>9</v>
      </c>
      <c r="B6" s="3" t="s">
        <v>35</v>
      </c>
      <c r="C6" s="4"/>
      <c r="D6" s="4"/>
      <c r="E6" s="4"/>
      <c r="F6" s="4"/>
      <c r="G6" s="4"/>
      <c r="H6" s="4"/>
    </row>
    <row r="7" spans="1:8" ht="15.7" x14ac:dyDescent="0.5">
      <c r="A7" s="2" t="s">
        <v>10</v>
      </c>
      <c r="B7" s="3" t="s">
        <v>36</v>
      </c>
      <c r="C7" s="4"/>
      <c r="D7" s="4"/>
      <c r="E7" s="4"/>
      <c r="F7" s="4"/>
      <c r="G7" s="4"/>
      <c r="H7" s="4"/>
    </row>
    <row r="8" spans="1:8" ht="15.7" x14ac:dyDescent="0.5">
      <c r="A8" s="2" t="s">
        <v>11</v>
      </c>
      <c r="B8" s="3" t="s">
        <v>38</v>
      </c>
      <c r="C8" s="8" t="s">
        <v>37</v>
      </c>
      <c r="D8" s="4"/>
      <c r="E8" s="4"/>
      <c r="F8" s="4"/>
      <c r="G8" s="4"/>
      <c r="H8" s="4"/>
    </row>
    <row r="9" spans="1:8" ht="15.7" x14ac:dyDescent="0.5">
      <c r="A9" s="2" t="s">
        <v>12</v>
      </c>
      <c r="B9" s="3" t="s">
        <v>39</v>
      </c>
      <c r="C9" s="8" t="s">
        <v>37</v>
      </c>
      <c r="D9" s="4"/>
      <c r="E9" s="4"/>
      <c r="F9" s="4"/>
      <c r="G9" s="4"/>
      <c r="H9" s="4"/>
    </row>
    <row r="10" spans="1:8" ht="15.7" x14ac:dyDescent="0.5">
      <c r="A10" s="2" t="s">
        <v>13</v>
      </c>
      <c r="B10" s="3" t="s">
        <v>40</v>
      </c>
      <c r="C10" s="8" t="s">
        <v>37</v>
      </c>
      <c r="D10" s="4"/>
      <c r="E10" s="4"/>
      <c r="F10" s="4"/>
      <c r="G10" s="4"/>
      <c r="H10" s="4"/>
    </row>
    <row r="11" spans="1:8" ht="15.7" x14ac:dyDescent="0.5">
      <c r="A11" s="2" t="s">
        <v>14</v>
      </c>
      <c r="B11" s="3" t="s">
        <v>41</v>
      </c>
      <c r="C11" s="8" t="s">
        <v>37</v>
      </c>
      <c r="D11" s="4"/>
      <c r="E11" s="4"/>
      <c r="F11" s="4"/>
      <c r="G11" s="4"/>
      <c r="H11" s="4"/>
    </row>
    <row r="12" spans="1:8" ht="15.7" x14ac:dyDescent="0.5">
      <c r="A12" s="2" t="s">
        <v>15</v>
      </c>
      <c r="B12" s="3" t="s">
        <v>42</v>
      </c>
      <c r="C12" s="8" t="s">
        <v>37</v>
      </c>
      <c r="D12" s="4"/>
      <c r="E12" s="4"/>
      <c r="F12" s="4"/>
      <c r="G12" s="4"/>
      <c r="H12" s="4"/>
    </row>
    <row r="13" spans="1:8" ht="28.7" x14ac:dyDescent="0.5">
      <c r="A13" s="2" t="s">
        <v>16</v>
      </c>
      <c r="B13" s="4" t="s">
        <v>43</v>
      </c>
      <c r="C13" s="8" t="s">
        <v>37</v>
      </c>
      <c r="D13" s="4"/>
      <c r="E13" s="4"/>
      <c r="F13" s="4"/>
      <c r="G13" s="4"/>
      <c r="H13" s="4"/>
    </row>
    <row r="14" spans="1:8" ht="15.7" x14ac:dyDescent="0.5">
      <c r="A14" s="2" t="s">
        <v>17</v>
      </c>
      <c r="B14" s="3" t="s">
        <v>44</v>
      </c>
      <c r="C14" s="8" t="s">
        <v>37</v>
      </c>
      <c r="D14" s="4"/>
      <c r="E14" s="4"/>
      <c r="F14" s="4"/>
      <c r="G14" s="4"/>
      <c r="H14" s="4"/>
    </row>
    <row r="15" spans="1:8" ht="15.7" x14ac:dyDescent="0.5">
      <c r="A15" s="2" t="s">
        <v>18</v>
      </c>
      <c r="B15" s="3" t="s">
        <v>45</v>
      </c>
      <c r="C15" s="8" t="s">
        <v>37</v>
      </c>
      <c r="D15" s="4"/>
      <c r="E15" s="4"/>
      <c r="F15" s="4"/>
      <c r="G15" s="4"/>
      <c r="H15" s="4"/>
    </row>
    <row r="16" spans="1:8" ht="15.7" x14ac:dyDescent="0.5">
      <c r="A16" s="2" t="s">
        <v>19</v>
      </c>
      <c r="B16" s="3"/>
      <c r="C16" s="4"/>
      <c r="D16" s="4"/>
      <c r="E16" s="4"/>
      <c r="F16" s="4"/>
      <c r="G16" s="4"/>
      <c r="H16" s="4"/>
    </row>
    <row r="17" spans="1:8" ht="15.7" x14ac:dyDescent="0.5">
      <c r="A17" s="2" t="s">
        <v>20</v>
      </c>
      <c r="B17" s="3"/>
      <c r="C17" s="4"/>
      <c r="D17" s="4"/>
      <c r="E17" s="4"/>
      <c r="F17" s="4"/>
      <c r="G17" s="4"/>
      <c r="H17" s="4"/>
    </row>
    <row r="18" spans="1:8" ht="15.7" x14ac:dyDescent="0.5">
      <c r="A18" s="2" t="s">
        <v>21</v>
      </c>
      <c r="B18" s="3"/>
      <c r="C18" s="4"/>
      <c r="D18" s="4"/>
      <c r="E18" s="4"/>
      <c r="F18" s="4"/>
      <c r="G18" s="4"/>
      <c r="H18" s="4"/>
    </row>
    <row r="19" spans="1:8" ht="15.7" x14ac:dyDescent="0.5">
      <c r="A19" s="2" t="s">
        <v>24</v>
      </c>
      <c r="B19" s="3"/>
      <c r="C19" s="4"/>
      <c r="D19" s="4"/>
      <c r="E19" s="4"/>
      <c r="F19" s="4"/>
      <c r="G19" s="4"/>
      <c r="H19" s="4"/>
    </row>
    <row r="20" spans="1:8" ht="15.7" x14ac:dyDescent="0.5">
      <c r="A20" s="2" t="s">
        <v>25</v>
      </c>
      <c r="B20" s="3"/>
      <c r="C20" s="4"/>
      <c r="D20" s="4"/>
      <c r="E20" s="4"/>
      <c r="F20" s="4"/>
      <c r="G20" s="4"/>
      <c r="H20" s="4"/>
    </row>
    <row r="21" spans="1:8" ht="15.7" x14ac:dyDescent="0.5">
      <c r="A21" s="2" t="s">
        <v>26</v>
      </c>
      <c r="B21" s="3"/>
      <c r="C21" s="4"/>
      <c r="D21" s="4"/>
      <c r="E21" s="4"/>
      <c r="F21" s="4"/>
      <c r="G21" s="4"/>
      <c r="H21" s="4"/>
    </row>
    <row r="22" spans="1:8" ht="15.7" x14ac:dyDescent="0.5">
      <c r="A22" s="2" t="s">
        <v>27</v>
      </c>
      <c r="B22" s="3"/>
      <c r="C22" s="4"/>
      <c r="D22" s="4"/>
      <c r="E22" s="4"/>
      <c r="F22" s="4"/>
      <c r="G22" s="4"/>
      <c r="H22" s="4"/>
    </row>
    <row r="23" spans="1:8" ht="15.7" x14ac:dyDescent="0.5">
      <c r="A23" s="2" t="s">
        <v>28</v>
      </c>
      <c r="B23" s="3"/>
      <c r="C23" s="4"/>
      <c r="D23" s="4"/>
      <c r="E23" s="4"/>
      <c r="F23" s="4"/>
      <c r="G23" s="4"/>
      <c r="H23" s="4"/>
    </row>
    <row r="24" spans="1:8" ht="15.7" x14ac:dyDescent="0.5">
      <c r="A24" s="2" t="s">
        <v>29</v>
      </c>
      <c r="B24" s="3"/>
      <c r="C24" s="4"/>
      <c r="D24" s="4"/>
      <c r="E24" s="4"/>
      <c r="F24" s="4"/>
      <c r="G24" s="4"/>
      <c r="H24" s="4"/>
    </row>
    <row r="25" spans="1:8" ht="15.7" x14ac:dyDescent="0.5">
      <c r="A25" s="2" t="s">
        <v>30</v>
      </c>
      <c r="B25" s="3"/>
      <c r="C25" s="4"/>
      <c r="D25" s="4"/>
      <c r="E25" s="4"/>
      <c r="F25" s="4"/>
      <c r="G25" s="4"/>
      <c r="H25" s="4"/>
    </row>
    <row r="26" spans="1:8" x14ac:dyDescent="0.5">
      <c r="A26" s="35"/>
      <c r="B26" s="35"/>
      <c r="C26" s="35"/>
      <c r="D26" s="35"/>
      <c r="E26" s="35"/>
      <c r="F26" s="35"/>
      <c r="G26" s="35"/>
      <c r="H26" s="35"/>
    </row>
    <row r="27" spans="1:8" x14ac:dyDescent="0.5">
      <c r="A27" s="35"/>
      <c r="B27" s="35"/>
      <c r="C27" s="35"/>
      <c r="D27" s="35"/>
      <c r="E27" s="35"/>
      <c r="F27" s="35"/>
      <c r="G27" s="35"/>
      <c r="H27" s="35"/>
    </row>
    <row r="28" spans="1:8" x14ac:dyDescent="0.5">
      <c r="A28" s="35"/>
      <c r="B28" s="35"/>
      <c r="C28" s="35"/>
      <c r="D28" s="35"/>
      <c r="E28" s="35"/>
      <c r="F28" s="35"/>
      <c r="G28" s="35"/>
      <c r="H28" s="35"/>
    </row>
    <row r="29" spans="1:8" x14ac:dyDescent="0.5">
      <c r="A29" s="35"/>
      <c r="B29" s="35"/>
      <c r="C29" s="35"/>
      <c r="D29" s="35"/>
      <c r="E29" s="35"/>
      <c r="F29" s="35"/>
      <c r="G29" s="35"/>
      <c r="H29" s="35"/>
    </row>
  </sheetData>
  <mergeCells count="4">
    <mergeCell ref="A27:H27"/>
    <mergeCell ref="A26:H26"/>
    <mergeCell ref="A29:H29"/>
    <mergeCell ref="A28:H28"/>
  </mergeCells>
  <phoneticPr fontId="2" type="noConversion"/>
  <pageMargins left="0.7" right="0.7" top="0.75" bottom="0.75" header="0.3" footer="0.3"/>
  <pageSetup paperSize="9" orientation="landscape" r:id="rId1"/>
  <headerFooter>
    <oddHeader>&amp;LCCO_L - Compresseur mono cylindre&amp;CBonvin &amp; Deriaz&amp;R&amp;G</oddHeader>
    <oddFooter>&amp;CPage &amp;P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82D7-2635-4204-9273-7EAF44851DB7}">
  <dimension ref="A1:M93"/>
  <sheetViews>
    <sheetView tabSelected="1" topLeftCell="D46" zoomScale="70" zoomScaleNormal="70" workbookViewId="0">
      <selection activeCell="F68" sqref="F68"/>
    </sheetView>
  </sheetViews>
  <sheetFormatPr baseColWidth="10" defaultRowHeight="14.35" x14ac:dyDescent="0.5"/>
  <cols>
    <col min="1" max="1" width="29.64453125" customWidth="1"/>
    <col min="2" max="2" width="12.3515625" bestFit="1" customWidth="1"/>
    <col min="3" max="3" width="29.52734375" bestFit="1" customWidth="1"/>
    <col min="4" max="4" width="8.234375" customWidth="1"/>
    <col min="5" max="5" width="17.52734375" bestFit="1" customWidth="1"/>
  </cols>
  <sheetData>
    <row r="1" spans="1:3" ht="18" x14ac:dyDescent="0.6">
      <c r="A1" s="43" t="s">
        <v>46</v>
      </c>
      <c r="B1" s="44"/>
      <c r="C1" s="45"/>
    </row>
    <row r="2" spans="1:3" x14ac:dyDescent="0.5">
      <c r="A2" s="18" t="s">
        <v>47</v>
      </c>
      <c r="B2" s="9">
        <v>1440</v>
      </c>
      <c r="C2" s="11" t="s">
        <v>63</v>
      </c>
    </row>
    <row r="3" spans="1:3" x14ac:dyDescent="0.5">
      <c r="A3" s="18" t="s">
        <v>48</v>
      </c>
      <c r="B3" s="9">
        <v>1.85</v>
      </c>
      <c r="C3" s="11" t="s">
        <v>71</v>
      </c>
    </row>
    <row r="4" spans="1:3" x14ac:dyDescent="0.5">
      <c r="A4" s="18" t="s">
        <v>79</v>
      </c>
      <c r="B4" s="9">
        <v>1</v>
      </c>
      <c r="C4" s="11" t="s">
        <v>64</v>
      </c>
    </row>
    <row r="5" spans="1:3" x14ac:dyDescent="0.5">
      <c r="A5" s="18" t="s">
        <v>49</v>
      </c>
      <c r="B5" s="9">
        <v>6</v>
      </c>
      <c r="C5" s="11" t="s">
        <v>64</v>
      </c>
    </row>
    <row r="6" spans="1:3" x14ac:dyDescent="0.5">
      <c r="A6" s="18" t="s">
        <v>50</v>
      </c>
      <c r="B6" s="9">
        <v>1.5</v>
      </c>
      <c r="C6" s="11" t="s">
        <v>65</v>
      </c>
    </row>
    <row r="7" spans="1:3" x14ac:dyDescent="0.5">
      <c r="A7" s="18" t="s">
        <v>51</v>
      </c>
      <c r="B7" s="9">
        <v>1.25</v>
      </c>
      <c r="C7" s="11" t="s">
        <v>65</v>
      </c>
    </row>
    <row r="8" spans="1:3" x14ac:dyDescent="0.5">
      <c r="A8" s="18" t="s">
        <v>52</v>
      </c>
      <c r="B8" s="9">
        <v>12</v>
      </c>
      <c r="C8" s="11" t="s">
        <v>62</v>
      </c>
    </row>
    <row r="9" spans="1:3" x14ac:dyDescent="0.5">
      <c r="A9" s="18" t="s">
        <v>53</v>
      </c>
      <c r="B9" s="9" t="s">
        <v>54</v>
      </c>
      <c r="C9" s="11"/>
    </row>
    <row r="10" spans="1:3" x14ac:dyDescent="0.5">
      <c r="A10" s="18" t="s">
        <v>55</v>
      </c>
      <c r="B10" s="9" t="s">
        <v>54</v>
      </c>
      <c r="C10" s="11"/>
    </row>
    <row r="11" spans="1:3" x14ac:dyDescent="0.5">
      <c r="A11" s="18" t="s">
        <v>56</v>
      </c>
      <c r="B11" s="9">
        <v>100</v>
      </c>
      <c r="C11" s="11" t="s">
        <v>66</v>
      </c>
    </row>
    <row r="12" spans="1:3" x14ac:dyDescent="0.5">
      <c r="A12" s="18" t="s">
        <v>57</v>
      </c>
      <c r="B12" s="9">
        <v>20</v>
      </c>
      <c r="C12" s="11" t="s">
        <v>66</v>
      </c>
    </row>
    <row r="13" spans="1:3" ht="14.7" thickBot="1" x14ac:dyDescent="0.55000000000000004">
      <c r="A13" s="12"/>
      <c r="B13" s="13"/>
      <c r="C13" s="14"/>
    </row>
    <row r="14" spans="1:3" ht="14.7" thickBot="1" x14ac:dyDescent="0.55000000000000004"/>
    <row r="15" spans="1:3" ht="18" x14ac:dyDescent="0.6">
      <c r="A15" s="43" t="s">
        <v>58</v>
      </c>
      <c r="B15" s="44"/>
      <c r="C15" s="45"/>
    </row>
    <row r="16" spans="1:3" x14ac:dyDescent="0.5">
      <c r="A16" s="18" t="s">
        <v>59</v>
      </c>
      <c r="B16" s="9">
        <v>2.75</v>
      </c>
      <c r="C16" s="15" t="s">
        <v>73</v>
      </c>
    </row>
    <row r="17" spans="1:5" x14ac:dyDescent="0.5">
      <c r="A17" s="18" t="s">
        <v>60</v>
      </c>
      <c r="B17" s="9" t="s">
        <v>61</v>
      </c>
      <c r="C17" s="11" t="s">
        <v>62</v>
      </c>
    </row>
    <row r="18" spans="1:5" x14ac:dyDescent="0.5">
      <c r="A18" s="18" t="s">
        <v>67</v>
      </c>
      <c r="B18" s="9" t="s">
        <v>68</v>
      </c>
      <c r="C18" s="11"/>
    </row>
    <row r="19" spans="1:5" ht="14.7" thickBot="1" x14ac:dyDescent="0.55000000000000004">
      <c r="A19" s="12"/>
      <c r="B19" s="13"/>
      <c r="C19" s="14"/>
    </row>
    <row r="20" spans="1:5" ht="14.7" thickBot="1" x14ac:dyDescent="0.55000000000000004"/>
    <row r="21" spans="1:5" ht="18" x14ac:dyDescent="0.6">
      <c r="A21" s="43" t="s">
        <v>70</v>
      </c>
      <c r="B21" s="44"/>
      <c r="C21" s="45"/>
    </row>
    <row r="22" spans="1:5" x14ac:dyDescent="0.5">
      <c r="A22" s="18" t="s">
        <v>48</v>
      </c>
      <c r="B22" s="16">
        <f>B3*10^9/60</f>
        <v>30833333.333333332</v>
      </c>
      <c r="C22" s="15" t="s">
        <v>72</v>
      </c>
    </row>
    <row r="23" spans="1:5" x14ac:dyDescent="0.5">
      <c r="A23" s="18" t="s">
        <v>90</v>
      </c>
      <c r="B23" s="16">
        <f>((2*PI()*B2/60)^2*B39*(1+B46/B40))*10^-3</f>
        <v>458.33293711737554</v>
      </c>
      <c r="C23" s="15" t="s">
        <v>96</v>
      </c>
      <c r="E23" s="26"/>
    </row>
    <row r="24" spans="1:5" x14ac:dyDescent="0.5">
      <c r="A24" s="18" t="s">
        <v>94</v>
      </c>
      <c r="B24" s="22">
        <f>B23*(B42+B51)</f>
        <v>28.51380868394617</v>
      </c>
      <c r="C24" s="11" t="s">
        <v>95</v>
      </c>
    </row>
    <row r="25" spans="1:5" x14ac:dyDescent="0.5">
      <c r="A25" s="10"/>
      <c r="B25" s="9"/>
      <c r="C25" s="11"/>
    </row>
    <row r="26" spans="1:5" ht="14.7" thickBot="1" x14ac:dyDescent="0.55000000000000004">
      <c r="A26" s="12"/>
      <c r="B26" s="13"/>
      <c r="C26" s="14"/>
    </row>
    <row r="27" spans="1:5" ht="14.7" thickBot="1" x14ac:dyDescent="0.55000000000000004"/>
    <row r="28" spans="1:5" ht="20.7" x14ac:dyDescent="0.7">
      <c r="A28" s="39" t="s">
        <v>69</v>
      </c>
      <c r="B28" s="40"/>
      <c r="C28" s="41"/>
    </row>
    <row r="29" spans="1:5" x14ac:dyDescent="0.5">
      <c r="A29" s="18" t="s">
        <v>75</v>
      </c>
      <c r="B29" s="16">
        <f>B22/B2</f>
        <v>21412.037037037036</v>
      </c>
      <c r="C29" s="11" t="s">
        <v>74</v>
      </c>
    </row>
    <row r="30" spans="1:5" x14ac:dyDescent="0.5">
      <c r="A30" s="18" t="s">
        <v>77</v>
      </c>
      <c r="B30" s="20">
        <f>(B29*4*B7/PI())^(1/3)</f>
        <v>32.420972602772864</v>
      </c>
      <c r="C30" s="11" t="s">
        <v>62</v>
      </c>
    </row>
    <row r="31" spans="1:5" x14ac:dyDescent="0.5">
      <c r="A31" s="18" t="s">
        <v>78</v>
      </c>
      <c r="B31" s="20">
        <f>(B5*B6)/(B5*B6-B4)*B46</f>
        <v>29.178875342495576</v>
      </c>
      <c r="C31" s="11" t="s">
        <v>62</v>
      </c>
      <c r="E31" s="27"/>
    </row>
    <row r="32" spans="1:5" x14ac:dyDescent="0.5">
      <c r="A32" s="18" t="s">
        <v>82</v>
      </c>
      <c r="B32" s="20">
        <f>ROUND(B46,-1)-ROUND(B46,0)</f>
        <v>4</v>
      </c>
      <c r="C32" s="11" t="s">
        <v>62</v>
      </c>
    </row>
    <row r="33" spans="1:5" x14ac:dyDescent="0.5">
      <c r="A33" s="18"/>
      <c r="B33" s="9"/>
      <c r="C33" s="11"/>
      <c r="E33" s="25"/>
    </row>
    <row r="34" spans="1:5" x14ac:dyDescent="0.5">
      <c r="A34" s="23"/>
      <c r="B34" s="17"/>
      <c r="C34" s="11" t="s">
        <v>92</v>
      </c>
    </row>
    <row r="35" spans="1:5" ht="14.7" thickBot="1" x14ac:dyDescent="0.55000000000000004">
      <c r="A35" s="12"/>
      <c r="B35" s="13"/>
      <c r="C35" s="14"/>
    </row>
    <row r="36" spans="1:5" ht="14.7" thickBot="1" x14ac:dyDescent="0.55000000000000004"/>
    <row r="37" spans="1:5" ht="20.7" x14ac:dyDescent="0.7">
      <c r="A37" s="39" t="s">
        <v>32</v>
      </c>
      <c r="B37" s="40"/>
      <c r="C37" s="41"/>
    </row>
    <row r="38" spans="1:5" x14ac:dyDescent="0.5">
      <c r="A38" s="18" t="s">
        <v>80</v>
      </c>
      <c r="B38" s="17">
        <f>1/5</f>
        <v>0.2</v>
      </c>
      <c r="C38" s="11" t="s">
        <v>81</v>
      </c>
    </row>
    <row r="39" spans="1:5" x14ac:dyDescent="0.5">
      <c r="A39" s="18" t="s">
        <v>83</v>
      </c>
      <c r="B39" s="20">
        <f>(B32+B46)/2</f>
        <v>14.968389041109145</v>
      </c>
      <c r="C39" s="11" t="s">
        <v>62</v>
      </c>
    </row>
    <row r="40" spans="1:5" x14ac:dyDescent="0.5">
      <c r="A40" s="18" t="s">
        <v>84</v>
      </c>
      <c r="B40" s="20">
        <f>B39/B38</f>
        <v>74.841945205545713</v>
      </c>
      <c r="C40" s="11" t="s">
        <v>62</v>
      </c>
    </row>
    <row r="41" spans="1:5" x14ac:dyDescent="0.5">
      <c r="A41" s="18"/>
      <c r="B41" s="17"/>
      <c r="C41" s="11"/>
    </row>
    <row r="42" spans="1:5" x14ac:dyDescent="0.5">
      <c r="A42" s="23" t="s">
        <v>91</v>
      </c>
      <c r="B42" s="24">
        <f>22.811*10^-3</f>
        <v>2.2811000000000001E-2</v>
      </c>
      <c r="C42" s="11" t="s">
        <v>92</v>
      </c>
    </row>
    <row r="43" spans="1:5" ht="14.7" thickBot="1" x14ac:dyDescent="0.55000000000000004">
      <c r="A43" s="12"/>
      <c r="B43" s="21"/>
      <c r="C43" s="14"/>
    </row>
    <row r="44" spans="1:5" ht="14.7" thickBot="1" x14ac:dyDescent="0.55000000000000004"/>
    <row r="45" spans="1:5" ht="20.7" x14ac:dyDescent="0.7">
      <c r="A45" s="39" t="s">
        <v>31</v>
      </c>
      <c r="B45" s="40"/>
      <c r="C45" s="41"/>
    </row>
    <row r="46" spans="1:5" x14ac:dyDescent="0.5">
      <c r="A46" s="18" t="s">
        <v>76</v>
      </c>
      <c r="B46" s="20">
        <f>B30/B7</f>
        <v>25.936778082218289</v>
      </c>
      <c r="C46" s="11" t="s">
        <v>62</v>
      </c>
    </row>
    <row r="47" spans="1:5" x14ac:dyDescent="0.5">
      <c r="A47" s="18" t="s">
        <v>85</v>
      </c>
      <c r="B47" s="19"/>
      <c r="C47" s="11"/>
    </row>
    <row r="48" spans="1:5" x14ac:dyDescent="0.5">
      <c r="A48" s="18" t="s">
        <v>86</v>
      </c>
      <c r="B48" s="19"/>
      <c r="C48" s="11"/>
    </row>
    <row r="49" spans="1:3" x14ac:dyDescent="0.5">
      <c r="A49" s="18" t="s">
        <v>87</v>
      </c>
      <c r="B49" s="17">
        <v>3</v>
      </c>
      <c r="C49" s="11" t="s">
        <v>65</v>
      </c>
    </row>
    <row r="50" spans="1:3" x14ac:dyDescent="0.5">
      <c r="A50" s="18"/>
      <c r="B50" s="17"/>
      <c r="C50" s="11"/>
    </row>
    <row r="51" spans="1:3" x14ac:dyDescent="0.5">
      <c r="A51" s="23" t="s">
        <v>93</v>
      </c>
      <c r="B51" s="24">
        <f>39.401*10^-3</f>
        <v>3.9401000000000005E-2</v>
      </c>
      <c r="C51" s="11" t="s">
        <v>92</v>
      </c>
    </row>
    <row r="52" spans="1:3" ht="14.7" thickBot="1" x14ac:dyDescent="0.55000000000000004">
      <c r="A52" s="12"/>
      <c r="B52" s="21"/>
      <c r="C52" s="14"/>
    </row>
    <row r="53" spans="1:3" ht="14.7" thickBot="1" x14ac:dyDescent="0.55000000000000004"/>
    <row r="54" spans="1:3" ht="20.7" x14ac:dyDescent="0.7">
      <c r="A54" s="39" t="s">
        <v>88</v>
      </c>
      <c r="B54" s="40"/>
      <c r="C54" s="41"/>
    </row>
    <row r="55" spans="1:3" x14ac:dyDescent="0.5">
      <c r="A55" s="18" t="s">
        <v>97</v>
      </c>
      <c r="B55" s="20">
        <f>B24</f>
        <v>28.51380868394617</v>
      </c>
      <c r="C55" s="11" t="s">
        <v>95</v>
      </c>
    </row>
    <row r="56" spans="1:3" x14ac:dyDescent="0.5">
      <c r="A56" s="18"/>
      <c r="B56" s="17"/>
      <c r="C56" s="11"/>
    </row>
    <row r="57" spans="1:3" ht="14.7" thickBot="1" x14ac:dyDescent="0.55000000000000004">
      <c r="A57" s="12"/>
      <c r="B57" s="21"/>
      <c r="C57" s="14"/>
    </row>
    <row r="58" spans="1:3" ht="14.7" thickBot="1" x14ac:dyDescent="0.55000000000000004"/>
    <row r="59" spans="1:3" ht="20.7" x14ac:dyDescent="0.7">
      <c r="A59" s="39" t="s">
        <v>98</v>
      </c>
      <c r="B59" s="40"/>
      <c r="C59" s="41"/>
    </row>
    <row r="60" spans="1:3" x14ac:dyDescent="0.5">
      <c r="A60" s="18" t="s">
        <v>101</v>
      </c>
      <c r="B60" s="20">
        <f>(2*PI()*B2/60)^2*B39*(1+B38)*B63*(B51+B42)/B62</f>
        <v>1.9183646634822784</v>
      </c>
      <c r="C60" s="11" t="s">
        <v>95</v>
      </c>
    </row>
    <row r="61" spans="1:3" x14ac:dyDescent="0.5">
      <c r="A61" s="18"/>
      <c r="B61" s="17"/>
      <c r="C61" s="11"/>
    </row>
    <row r="62" spans="1:3" x14ac:dyDescent="0.5">
      <c r="A62" s="23" t="s">
        <v>100</v>
      </c>
      <c r="B62" s="17">
        <f>0.808</f>
        <v>0.80800000000000005</v>
      </c>
      <c r="C62" s="11" t="s">
        <v>92</v>
      </c>
    </row>
    <row r="63" spans="1:3" x14ac:dyDescent="0.5">
      <c r="A63" s="23" t="s">
        <v>99</v>
      </c>
      <c r="B63" s="17">
        <f>0.061*10^-3</f>
        <v>6.0999999999999999E-5</v>
      </c>
      <c r="C63" s="11" t="s">
        <v>92</v>
      </c>
    </row>
    <row r="64" spans="1:3" ht="14.7" thickBot="1" x14ac:dyDescent="0.55000000000000004">
      <c r="A64" s="12"/>
      <c r="B64" s="21"/>
      <c r="C64" s="14"/>
    </row>
    <row r="65" spans="1:13" ht="15.7" x14ac:dyDescent="0.55000000000000004">
      <c r="E65" s="42" t="s">
        <v>106</v>
      </c>
      <c r="F65" s="42"/>
      <c r="G65" s="42"/>
      <c r="H65" s="42"/>
      <c r="I65" s="42"/>
      <c r="J65" s="42"/>
      <c r="K65" s="42"/>
      <c r="L65" s="42"/>
    </row>
    <row r="66" spans="1:13" ht="14.7" thickBot="1" x14ac:dyDescent="0.55000000000000004"/>
    <row r="67" spans="1:13" ht="20.7" x14ac:dyDescent="0.7">
      <c r="A67" s="39" t="s">
        <v>102</v>
      </c>
      <c r="B67" s="40"/>
      <c r="C67" s="41"/>
      <c r="E67" s="39" t="s">
        <v>107</v>
      </c>
      <c r="F67" s="40"/>
      <c r="G67" s="40"/>
      <c r="H67" s="41"/>
      <c r="J67" s="39" t="s">
        <v>108</v>
      </c>
      <c r="K67" s="40"/>
      <c r="L67" s="40"/>
      <c r="M67" s="41"/>
    </row>
    <row r="68" spans="1:13" x14ac:dyDescent="0.5">
      <c r="A68" s="18" t="s">
        <v>103</v>
      </c>
      <c r="B68" s="22">
        <v>0.03</v>
      </c>
      <c r="C68" s="11" t="s">
        <v>62</v>
      </c>
      <c r="E68" s="18" t="str">
        <f>_xlfn.CONCAT("T = ",H68,"°C")</f>
        <v>T = 20°C</v>
      </c>
      <c r="F68" s="32">
        <f>F69*(1+B69*(H68-H69))</f>
        <v>29.914855200000002</v>
      </c>
      <c r="G68" s="17" t="s">
        <v>62</v>
      </c>
      <c r="H68" s="11">
        <v>20</v>
      </c>
      <c r="J68" s="18" t="str">
        <f>_xlfn.CONCAT("T = ",M68,"°C")</f>
        <v>T = 20°C</v>
      </c>
      <c r="K68" s="34">
        <v>30</v>
      </c>
      <c r="L68" s="17" t="s">
        <v>62</v>
      </c>
      <c r="M68" s="11">
        <v>20</v>
      </c>
    </row>
    <row r="69" spans="1:13" x14ac:dyDescent="0.5">
      <c r="A69" s="18" t="s">
        <v>104</v>
      </c>
      <c r="B69" s="26">
        <f>23*10^-6</f>
        <v>2.3E-5</v>
      </c>
      <c r="C69" s="11"/>
      <c r="E69" s="18" t="str">
        <f t="shared" ref="E69:E70" si="0">_xlfn.CONCAT("T = ",H69,"°C")</f>
        <v>T = 100°C</v>
      </c>
      <c r="F69" s="33">
        <f>K68-B68</f>
        <v>29.97</v>
      </c>
      <c r="G69" s="17" t="s">
        <v>62</v>
      </c>
      <c r="H69" s="11">
        <v>100</v>
      </c>
      <c r="J69" s="18" t="str">
        <f t="shared" ref="J69:J70" si="1">_xlfn.CONCAT("T = ",M69,"°C")</f>
        <v>T = 100°C</v>
      </c>
      <c r="K69" s="30">
        <f>K68*(1+B70*(M69-M68))</f>
        <v>30.028800000000004</v>
      </c>
      <c r="L69" s="17" t="s">
        <v>62</v>
      </c>
      <c r="M69" s="11">
        <v>100</v>
      </c>
    </row>
    <row r="70" spans="1:13" x14ac:dyDescent="0.5">
      <c r="A70" s="18" t="s">
        <v>105</v>
      </c>
      <c r="B70" s="26">
        <f>12*10^-6</f>
        <v>1.2E-5</v>
      </c>
      <c r="C70" s="11"/>
      <c r="E70" s="18" t="str">
        <f t="shared" si="0"/>
        <v>T = 190°C</v>
      </c>
      <c r="F70" s="30">
        <f>F69*(1+B69*(H70-H69))</f>
        <v>30.032037899999999</v>
      </c>
      <c r="G70" s="17" t="s">
        <v>62</v>
      </c>
      <c r="H70" s="11">
        <v>190</v>
      </c>
      <c r="J70" s="18" t="str">
        <f t="shared" si="1"/>
        <v>T = 190°C</v>
      </c>
      <c r="K70" s="30">
        <f>K68*(1+B70*(M70-M68))</f>
        <v>30.061199999999999</v>
      </c>
      <c r="L70" s="17" t="s">
        <v>62</v>
      </c>
      <c r="M70" s="11">
        <v>190</v>
      </c>
    </row>
    <row r="71" spans="1:13" ht="14.7" thickBot="1" x14ac:dyDescent="0.55000000000000004">
      <c r="A71" s="12"/>
      <c r="B71" s="21"/>
      <c r="C71" s="14"/>
      <c r="E71" s="12"/>
      <c r="F71" s="21"/>
      <c r="G71" s="21"/>
      <c r="H71" s="14"/>
      <c r="J71" s="12"/>
      <c r="K71" s="21"/>
      <c r="L71" s="21"/>
      <c r="M71" s="14"/>
    </row>
    <row r="72" spans="1:13" ht="14.7" thickBot="1" x14ac:dyDescent="0.55000000000000004"/>
    <row r="73" spans="1:13" ht="20.7" x14ac:dyDescent="0.7">
      <c r="E73" s="39" t="s">
        <v>109</v>
      </c>
      <c r="F73" s="40"/>
      <c r="G73" s="40"/>
      <c r="H73" s="41"/>
      <c r="J73" s="39" t="s">
        <v>110</v>
      </c>
      <c r="K73" s="40"/>
      <c r="L73" s="40"/>
      <c r="M73" s="41"/>
    </row>
    <row r="74" spans="1:13" x14ac:dyDescent="0.5">
      <c r="E74" s="18" t="str">
        <f>_xlfn.CONCAT("T = ",H74,"°C")</f>
        <v>T = 20°C</v>
      </c>
      <c r="F74" s="32">
        <f>K68</f>
        <v>30</v>
      </c>
      <c r="G74" s="17" t="s">
        <v>62</v>
      </c>
      <c r="H74" s="11">
        <v>20</v>
      </c>
      <c r="J74" s="18" t="str">
        <f>_xlfn.CONCAT("T = ",M74,"°C")</f>
        <v>T = 20°C</v>
      </c>
      <c r="K74" s="30">
        <f>K68-F68</f>
        <v>8.5144799999998355E-2</v>
      </c>
      <c r="L74" s="30">
        <f>F74-K68</f>
        <v>0</v>
      </c>
      <c r="M74" s="11">
        <v>20</v>
      </c>
    </row>
    <row r="75" spans="1:13" x14ac:dyDescent="0.5">
      <c r="E75" s="18" t="str">
        <f t="shared" ref="E75:E76" si="2">_xlfn.CONCAT("T = ",H75,"°C")</f>
        <v>T = 100°C</v>
      </c>
      <c r="F75" s="30">
        <f>F74*(1+B69*(H75-H74))</f>
        <v>30.055200000000003</v>
      </c>
      <c r="G75" s="17" t="s">
        <v>62</v>
      </c>
      <c r="H75" s="11">
        <v>100</v>
      </c>
      <c r="J75" s="18" t="str">
        <f>_xlfn.CONCAT("T = ",M75,"&amp;20°C")</f>
        <v>T = 100&amp;20°C</v>
      </c>
      <c r="K75" s="30">
        <f>K68-F69</f>
        <v>3.0000000000001137E-2</v>
      </c>
      <c r="L75" s="31" t="s">
        <v>115</v>
      </c>
      <c r="M75" s="11">
        <v>100</v>
      </c>
    </row>
    <row r="76" spans="1:13" x14ac:dyDescent="0.5">
      <c r="E76" s="18" t="str">
        <f t="shared" si="2"/>
        <v>T = 190°C</v>
      </c>
      <c r="F76" s="30">
        <f>F74*(1+B69*(H76-H74))</f>
        <v>30.117300000000004</v>
      </c>
      <c r="G76" s="17" t="s">
        <v>62</v>
      </c>
      <c r="H76" s="11">
        <v>190</v>
      </c>
      <c r="J76" s="18" t="str">
        <f t="shared" ref="J76" si="3">_xlfn.CONCAT("T = ",M76,"°C")</f>
        <v>T = 190°C</v>
      </c>
      <c r="K76" s="30">
        <f t="shared" ref="K76" si="4">K70-F70</f>
        <v>2.9162100000000635E-2</v>
      </c>
      <c r="L76" s="30">
        <f t="shared" ref="L76" si="5">F76-K70</f>
        <v>5.6100000000004258E-2</v>
      </c>
      <c r="M76" s="11">
        <v>190</v>
      </c>
    </row>
    <row r="77" spans="1:13" ht="14.7" thickBot="1" x14ac:dyDescent="0.55000000000000004">
      <c r="E77" s="12"/>
      <c r="F77" s="21"/>
      <c r="G77" s="21"/>
      <c r="H77" s="14"/>
      <c r="J77" s="12"/>
      <c r="K77" s="21" t="s">
        <v>111</v>
      </c>
      <c r="L77" s="21" t="s">
        <v>112</v>
      </c>
      <c r="M77" s="14"/>
    </row>
    <row r="79" spans="1:13" ht="15.7" x14ac:dyDescent="0.55000000000000004">
      <c r="E79" s="42" t="s">
        <v>113</v>
      </c>
      <c r="F79" s="42"/>
      <c r="G79" s="42"/>
      <c r="H79" s="42"/>
      <c r="I79" s="42"/>
      <c r="J79" s="42"/>
      <c r="K79" s="42"/>
      <c r="L79" s="42"/>
    </row>
    <row r="80" spans="1:13" ht="15" customHeight="1" x14ac:dyDescent="0.5">
      <c r="E80" s="37" t="s">
        <v>114</v>
      </c>
      <c r="F80" s="37"/>
      <c r="G80" s="37"/>
      <c r="H80" s="37"/>
      <c r="I80" s="37"/>
      <c r="J80" s="37"/>
      <c r="K80" s="37"/>
      <c r="L80" s="37"/>
    </row>
    <row r="81" spans="1:12" ht="15" customHeight="1" x14ac:dyDescent="0.5">
      <c r="E81" s="38" t="s">
        <v>116</v>
      </c>
      <c r="F81" s="38"/>
      <c r="G81" s="38"/>
      <c r="H81" s="38"/>
      <c r="I81" s="38"/>
      <c r="J81" s="38"/>
      <c r="K81" s="38"/>
      <c r="L81" s="38"/>
    </row>
    <row r="82" spans="1:12" x14ac:dyDescent="0.5">
      <c r="E82" s="36"/>
      <c r="F82" s="36"/>
      <c r="G82" s="36"/>
      <c r="H82" s="36"/>
      <c r="I82" s="36"/>
      <c r="J82" s="36"/>
      <c r="K82" s="36"/>
      <c r="L82" s="36"/>
    </row>
    <row r="83" spans="1:12" x14ac:dyDescent="0.5">
      <c r="E83" s="36"/>
      <c r="F83" s="36"/>
      <c r="G83" s="36"/>
      <c r="H83" s="36"/>
      <c r="I83" s="36"/>
      <c r="J83" s="36"/>
      <c r="K83" s="36"/>
      <c r="L83" s="36"/>
    </row>
    <row r="86" spans="1:12" x14ac:dyDescent="0.5">
      <c r="A86" s="29"/>
      <c r="B86" s="28"/>
      <c r="C86" s="29"/>
      <c r="D86" s="28"/>
      <c r="E86" s="29"/>
    </row>
    <row r="87" spans="1:12" x14ac:dyDescent="0.5">
      <c r="A87" s="29"/>
      <c r="B87" s="28"/>
      <c r="C87" s="29"/>
      <c r="D87" s="28"/>
      <c r="E87" s="29"/>
    </row>
    <row r="88" spans="1:12" x14ac:dyDescent="0.5">
      <c r="A88" s="29"/>
      <c r="B88" s="28"/>
      <c r="C88" s="29"/>
      <c r="D88" s="28"/>
      <c r="E88" s="29"/>
    </row>
    <row r="89" spans="1:12" x14ac:dyDescent="0.5">
      <c r="A89" s="29"/>
    </row>
    <row r="90" spans="1:12" x14ac:dyDescent="0.5">
      <c r="A90" s="29"/>
    </row>
    <row r="91" spans="1:12" x14ac:dyDescent="0.5">
      <c r="A91" s="29"/>
      <c r="C91" s="29"/>
    </row>
    <row r="92" spans="1:12" x14ac:dyDescent="0.5">
      <c r="A92" s="29"/>
      <c r="B92" s="26"/>
      <c r="C92" s="29"/>
    </row>
    <row r="93" spans="1:12" x14ac:dyDescent="0.5">
      <c r="A93" s="29"/>
      <c r="B93" s="26"/>
      <c r="C93" s="29"/>
    </row>
  </sheetData>
  <mergeCells count="19">
    <mergeCell ref="A45:C45"/>
    <mergeCell ref="A54:C54"/>
    <mergeCell ref="A1:C1"/>
    <mergeCell ref="A28:C28"/>
    <mergeCell ref="A15:C15"/>
    <mergeCell ref="A37:C37"/>
    <mergeCell ref="A21:C21"/>
    <mergeCell ref="E65:L65"/>
    <mergeCell ref="E79:L79"/>
    <mergeCell ref="E67:H67"/>
    <mergeCell ref="A67:C67"/>
    <mergeCell ref="A59:C59"/>
    <mergeCell ref="E83:L83"/>
    <mergeCell ref="E82:L82"/>
    <mergeCell ref="E80:L80"/>
    <mergeCell ref="E81:L81"/>
    <mergeCell ref="J67:M67"/>
    <mergeCell ref="E73:H73"/>
    <mergeCell ref="J73:M7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Listes_pieces</vt:lpstr>
      <vt:lpstr>Feuille de calcul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elise Zanou</cp:lastModifiedBy>
  <cp:lastPrinted>2021-11-23T22:01:44Z</cp:lastPrinted>
  <dcterms:created xsi:type="dcterms:W3CDTF">2021-11-23T21:27:34Z</dcterms:created>
  <dcterms:modified xsi:type="dcterms:W3CDTF">2022-05-26T15:29:45Z</dcterms:modified>
</cp:coreProperties>
</file>