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wenbin\Documents\MyOffice\"/>
    </mc:Choice>
  </mc:AlternateContent>
  <bookViews>
    <workbookView xWindow="0" yWindow="0" windowWidth="28800" windowHeight="12450" activeTab="2"/>
  </bookViews>
  <sheets>
    <sheet name="角色词缀表" sheetId="1" r:id="rId1"/>
    <sheet name="战斗数据汇总" sheetId="4" r:id="rId2"/>
    <sheet name="角色成长" sheetId="2" r:id="rId3"/>
    <sheet name="装备品质表" sheetId="5" r:id="rId4"/>
    <sheet name="装备星级表" sheetId="6" r:id="rId5"/>
    <sheet name="战斗体验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Q18" i="2" l="1"/>
  <c r="C42" i="4" l="1"/>
  <c r="C43" i="4"/>
  <c r="AT3" i="4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X3" i="4" l="1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Y2" i="4"/>
  <c r="X2" i="4"/>
  <c r="E16" i="4"/>
  <c r="C16" i="4"/>
  <c r="D80" i="5" l="1"/>
  <c r="D134" i="5"/>
  <c r="D188" i="5"/>
  <c r="D242" i="5"/>
  <c r="D27" i="5"/>
  <c r="D81" i="5"/>
  <c r="D135" i="5"/>
  <c r="D189" i="5"/>
  <c r="D243" i="5"/>
  <c r="D28" i="5"/>
  <c r="D82" i="5"/>
  <c r="D136" i="5"/>
  <c r="D190" i="5"/>
  <c r="D244" i="5"/>
  <c r="D29" i="5"/>
  <c r="D83" i="5"/>
  <c r="D137" i="5"/>
  <c r="D191" i="5"/>
  <c r="D245" i="5"/>
  <c r="D30" i="5"/>
  <c r="D84" i="5"/>
  <c r="D138" i="5"/>
  <c r="D192" i="5"/>
  <c r="D246" i="5"/>
  <c r="D26" i="5"/>
  <c r="J86" i="5"/>
  <c r="J140" i="5"/>
  <c r="J194" i="5"/>
  <c r="J248" i="5"/>
  <c r="J33" i="5"/>
  <c r="J87" i="5"/>
  <c r="J141" i="5"/>
  <c r="J195" i="5"/>
  <c r="J249" i="5"/>
  <c r="J34" i="5"/>
  <c r="J88" i="5"/>
  <c r="J142" i="5"/>
  <c r="J196" i="5"/>
  <c r="J250" i="5"/>
  <c r="J35" i="5"/>
  <c r="J89" i="5"/>
  <c r="J143" i="5"/>
  <c r="J197" i="5"/>
  <c r="J251" i="5"/>
  <c r="J36" i="5"/>
  <c r="J90" i="5"/>
  <c r="J144" i="5"/>
  <c r="J198" i="5"/>
  <c r="J252" i="5"/>
  <c r="J37" i="5"/>
  <c r="J91" i="5"/>
  <c r="J145" i="5"/>
  <c r="J199" i="5"/>
  <c r="J253" i="5"/>
  <c r="J32" i="5"/>
  <c r="J29" i="5"/>
  <c r="J83" i="5"/>
  <c r="J137" i="5"/>
  <c r="J191" i="5"/>
  <c r="J245" i="5"/>
  <c r="J30" i="5"/>
  <c r="J84" i="5"/>
  <c r="J138" i="5"/>
  <c r="J192" i="5"/>
  <c r="J246" i="5"/>
  <c r="J31" i="5"/>
  <c r="J85" i="5"/>
  <c r="J139" i="5"/>
  <c r="J193" i="5"/>
  <c r="J247" i="5"/>
  <c r="J80" i="5"/>
  <c r="J134" i="5"/>
  <c r="J188" i="5"/>
  <c r="J242" i="5"/>
  <c r="J27" i="5"/>
  <c r="J81" i="5"/>
  <c r="J135" i="5"/>
  <c r="J189" i="5"/>
  <c r="J243" i="5"/>
  <c r="J28" i="5"/>
  <c r="J82" i="5"/>
  <c r="J136" i="5"/>
  <c r="J190" i="5"/>
  <c r="J244" i="5"/>
  <c r="J26" i="5"/>
  <c r="E13" i="4"/>
  <c r="E12" i="4"/>
  <c r="E11" i="4"/>
  <c r="E10" i="4"/>
  <c r="E9" i="4"/>
  <c r="E8" i="4"/>
  <c r="F44" i="5"/>
  <c r="F98" i="5"/>
  <c r="F152" i="5"/>
  <c r="F206" i="5"/>
  <c r="F260" i="5"/>
  <c r="F45" i="5"/>
  <c r="F99" i="5"/>
  <c r="F153" i="5"/>
  <c r="F207" i="5"/>
  <c r="F261" i="5"/>
  <c r="F46" i="5"/>
  <c r="F100" i="5"/>
  <c r="F154" i="5"/>
  <c r="F208" i="5"/>
  <c r="F262" i="5"/>
  <c r="F47" i="5"/>
  <c r="F101" i="5"/>
  <c r="F155" i="5"/>
  <c r="F209" i="5"/>
  <c r="F263" i="5"/>
  <c r="F48" i="5"/>
  <c r="F102" i="5"/>
  <c r="F156" i="5"/>
  <c r="F210" i="5"/>
  <c r="F264" i="5"/>
  <c r="F49" i="5"/>
  <c r="F103" i="5"/>
  <c r="F157" i="5"/>
  <c r="F211" i="5"/>
  <c r="F265" i="5"/>
  <c r="E98" i="5"/>
  <c r="E152" i="5"/>
  <c r="E206" i="5"/>
  <c r="E260" i="5"/>
  <c r="E45" i="5"/>
  <c r="E99" i="5"/>
  <c r="E153" i="5"/>
  <c r="E207" i="5"/>
  <c r="E261" i="5"/>
  <c r="E46" i="5"/>
  <c r="E100" i="5"/>
  <c r="E154" i="5"/>
  <c r="E208" i="5"/>
  <c r="E262" i="5"/>
  <c r="E47" i="5"/>
  <c r="E101" i="5"/>
  <c r="E155" i="5"/>
  <c r="E209" i="5"/>
  <c r="E263" i="5"/>
  <c r="E48" i="5"/>
  <c r="E102" i="5"/>
  <c r="E156" i="5"/>
  <c r="E210" i="5"/>
  <c r="E264" i="5"/>
  <c r="E49" i="5"/>
  <c r="E103" i="5"/>
  <c r="E157" i="5"/>
  <c r="E211" i="5"/>
  <c r="E265" i="5"/>
  <c r="E44" i="5"/>
  <c r="F38" i="5"/>
  <c r="F92" i="5"/>
  <c r="F146" i="5"/>
  <c r="F200" i="5"/>
  <c r="F254" i="5"/>
  <c r="F39" i="5"/>
  <c r="F93" i="5"/>
  <c r="F147" i="5"/>
  <c r="F201" i="5"/>
  <c r="F255" i="5"/>
  <c r="F40" i="5"/>
  <c r="F94" i="5"/>
  <c r="F148" i="5"/>
  <c r="F202" i="5"/>
  <c r="F256" i="5"/>
  <c r="F41" i="5"/>
  <c r="F95" i="5"/>
  <c r="F149" i="5"/>
  <c r="F203" i="5"/>
  <c r="F257" i="5"/>
  <c r="F42" i="5"/>
  <c r="F96" i="5"/>
  <c r="F150" i="5"/>
  <c r="F204" i="5"/>
  <c r="F258" i="5"/>
  <c r="F43" i="5"/>
  <c r="F97" i="5"/>
  <c r="F151" i="5"/>
  <c r="F205" i="5"/>
  <c r="F259" i="5"/>
  <c r="E92" i="5"/>
  <c r="E146" i="5"/>
  <c r="E200" i="5"/>
  <c r="E254" i="5"/>
  <c r="E39" i="5"/>
  <c r="E93" i="5"/>
  <c r="E147" i="5"/>
  <c r="E201" i="5"/>
  <c r="E255" i="5"/>
  <c r="E40" i="5"/>
  <c r="E94" i="5"/>
  <c r="E148" i="5"/>
  <c r="E202" i="5"/>
  <c r="E256" i="5"/>
  <c r="E41" i="5"/>
  <c r="E95" i="5"/>
  <c r="E149" i="5"/>
  <c r="E203" i="5"/>
  <c r="E257" i="5"/>
  <c r="E42" i="5"/>
  <c r="E96" i="5"/>
  <c r="E150" i="5"/>
  <c r="E204" i="5"/>
  <c r="E258" i="5"/>
  <c r="E43" i="5"/>
  <c r="E97" i="5"/>
  <c r="E151" i="5"/>
  <c r="E205" i="5"/>
  <c r="E259" i="5"/>
  <c r="E38" i="5"/>
  <c r="I74" i="5"/>
  <c r="I128" i="5"/>
  <c r="I182" i="5"/>
  <c r="I236" i="5"/>
  <c r="I21" i="5"/>
  <c r="I75" i="5"/>
  <c r="I129" i="5"/>
  <c r="I183" i="5"/>
  <c r="I237" i="5"/>
  <c r="I22" i="5"/>
  <c r="I76" i="5"/>
  <c r="I130" i="5"/>
  <c r="I184" i="5"/>
  <c r="I238" i="5"/>
  <c r="I23" i="5"/>
  <c r="I77" i="5"/>
  <c r="I131" i="5"/>
  <c r="I185" i="5"/>
  <c r="I239" i="5"/>
  <c r="I24" i="5"/>
  <c r="I78" i="5"/>
  <c r="I132" i="5"/>
  <c r="I186" i="5"/>
  <c r="I240" i="5"/>
  <c r="I25" i="5"/>
  <c r="I79" i="5"/>
  <c r="I133" i="5"/>
  <c r="I187" i="5"/>
  <c r="I241" i="5"/>
  <c r="I20" i="5"/>
  <c r="H253" i="5"/>
  <c r="H199" i="5"/>
  <c r="H145" i="5"/>
  <c r="H91" i="5"/>
  <c r="H37" i="5"/>
  <c r="H252" i="5"/>
  <c r="H198" i="5"/>
  <c r="H144" i="5"/>
  <c r="H90" i="5"/>
  <c r="H36" i="5"/>
  <c r="H251" i="5"/>
  <c r="H197" i="5"/>
  <c r="H143" i="5"/>
  <c r="H89" i="5"/>
  <c r="H35" i="5"/>
  <c r="H250" i="5"/>
  <c r="H196" i="5"/>
  <c r="H142" i="5"/>
  <c r="H88" i="5"/>
  <c r="H34" i="5"/>
  <c r="H249" i="5"/>
  <c r="H195" i="5"/>
  <c r="H141" i="5"/>
  <c r="H87" i="5"/>
  <c r="H33" i="5"/>
  <c r="H248" i="5"/>
  <c r="H194" i="5"/>
  <c r="H140" i="5"/>
  <c r="H86" i="5"/>
  <c r="H32" i="5"/>
  <c r="G253" i="5"/>
  <c r="G199" i="5"/>
  <c r="G145" i="5"/>
  <c r="G91" i="5"/>
  <c r="G37" i="5"/>
  <c r="G252" i="5"/>
  <c r="G198" i="5"/>
  <c r="G144" i="5"/>
  <c r="G90" i="5"/>
  <c r="G36" i="5"/>
  <c r="G251" i="5"/>
  <c r="G197" i="5"/>
  <c r="G143" i="5"/>
  <c r="G89" i="5"/>
  <c r="G35" i="5"/>
  <c r="G250" i="5"/>
  <c r="G196" i="5"/>
  <c r="G142" i="5"/>
  <c r="G88" i="5"/>
  <c r="G34" i="5"/>
  <c r="G249" i="5"/>
  <c r="G195" i="5"/>
  <c r="G141" i="5"/>
  <c r="G87" i="5"/>
  <c r="G33" i="5"/>
  <c r="G248" i="5"/>
  <c r="G194" i="5"/>
  <c r="G140" i="5"/>
  <c r="G86" i="5"/>
  <c r="G32" i="5"/>
  <c r="H247" i="5"/>
  <c r="H193" i="5"/>
  <c r="H139" i="5"/>
  <c r="H85" i="5"/>
  <c r="H31" i="5"/>
  <c r="H246" i="5"/>
  <c r="H192" i="5"/>
  <c r="H138" i="5"/>
  <c r="H84" i="5"/>
  <c r="H30" i="5"/>
  <c r="H245" i="5"/>
  <c r="H191" i="5"/>
  <c r="H137" i="5"/>
  <c r="H83" i="5"/>
  <c r="H29" i="5"/>
  <c r="H244" i="5"/>
  <c r="H190" i="5"/>
  <c r="H136" i="5"/>
  <c r="H82" i="5"/>
  <c r="H28" i="5"/>
  <c r="H243" i="5"/>
  <c r="H189" i="5"/>
  <c r="H135" i="5"/>
  <c r="H81" i="5"/>
  <c r="H27" i="5"/>
  <c r="H242" i="5"/>
  <c r="H188" i="5"/>
  <c r="H134" i="5"/>
  <c r="H80" i="5"/>
  <c r="H26" i="5"/>
  <c r="G80" i="5"/>
  <c r="G134" i="5"/>
  <c r="G188" i="5"/>
  <c r="G242" i="5"/>
  <c r="G27" i="5"/>
  <c r="G81" i="5"/>
  <c r="G135" i="5"/>
  <c r="G189" i="5"/>
  <c r="G243" i="5"/>
  <c r="G28" i="5"/>
  <c r="G82" i="5"/>
  <c r="G136" i="5"/>
  <c r="G190" i="5"/>
  <c r="G244" i="5"/>
  <c r="G29" i="5"/>
  <c r="G83" i="5"/>
  <c r="G137" i="5"/>
  <c r="G191" i="5"/>
  <c r="G245" i="5"/>
  <c r="G30" i="5"/>
  <c r="G84" i="5"/>
  <c r="G138" i="5"/>
  <c r="G192" i="5"/>
  <c r="G246" i="5"/>
  <c r="G31" i="5"/>
  <c r="G85" i="5"/>
  <c r="G139" i="5"/>
  <c r="G193" i="5"/>
  <c r="G247" i="5"/>
  <c r="G26" i="5"/>
  <c r="G74" i="5"/>
  <c r="G128" i="5"/>
  <c r="G182" i="5"/>
  <c r="G236" i="5"/>
  <c r="G21" i="5"/>
  <c r="G75" i="5"/>
  <c r="G129" i="5"/>
  <c r="G183" i="5"/>
  <c r="G237" i="5"/>
  <c r="G22" i="5"/>
  <c r="G76" i="5"/>
  <c r="G130" i="5"/>
  <c r="G184" i="5"/>
  <c r="G238" i="5"/>
  <c r="G23" i="5"/>
  <c r="G77" i="5"/>
  <c r="G131" i="5"/>
  <c r="G185" i="5"/>
  <c r="G239" i="5"/>
  <c r="G24" i="5"/>
  <c r="G78" i="5"/>
  <c r="G132" i="5"/>
  <c r="G186" i="5"/>
  <c r="G240" i="5"/>
  <c r="G25" i="5"/>
  <c r="G79" i="5"/>
  <c r="G133" i="5"/>
  <c r="G187" i="5"/>
  <c r="G241" i="5"/>
  <c r="G20" i="5"/>
  <c r="H20" i="5"/>
  <c r="H74" i="5"/>
  <c r="H128" i="5"/>
  <c r="H182" i="5"/>
  <c r="H236" i="5"/>
  <c r="H21" i="5"/>
  <c r="H75" i="5"/>
  <c r="H129" i="5"/>
  <c r="H183" i="5"/>
  <c r="H237" i="5"/>
  <c r="H22" i="5"/>
  <c r="H76" i="5"/>
  <c r="H130" i="5"/>
  <c r="H184" i="5"/>
  <c r="H238" i="5"/>
  <c r="H23" i="5"/>
  <c r="H77" i="5"/>
  <c r="H131" i="5"/>
  <c r="H185" i="5"/>
  <c r="H239" i="5"/>
  <c r="H24" i="5"/>
  <c r="H78" i="5"/>
  <c r="H132" i="5"/>
  <c r="H186" i="5"/>
  <c r="H240" i="5"/>
  <c r="H25" i="5"/>
  <c r="H79" i="5"/>
  <c r="H133" i="5"/>
  <c r="H187" i="5"/>
  <c r="H241" i="5"/>
  <c r="F235" i="5"/>
  <c r="F181" i="5"/>
  <c r="F127" i="5"/>
  <c r="F73" i="5"/>
  <c r="F19" i="5"/>
  <c r="F234" i="5"/>
  <c r="F180" i="5"/>
  <c r="F126" i="5"/>
  <c r="F72" i="5"/>
  <c r="F18" i="5"/>
  <c r="F233" i="5"/>
  <c r="F179" i="5"/>
  <c r="F125" i="5"/>
  <c r="F71" i="5"/>
  <c r="F17" i="5"/>
  <c r="F232" i="5"/>
  <c r="F178" i="5"/>
  <c r="F124" i="5"/>
  <c r="F70" i="5"/>
  <c r="F16" i="5"/>
  <c r="F231" i="5"/>
  <c r="F177" i="5"/>
  <c r="F123" i="5"/>
  <c r="F69" i="5"/>
  <c r="F15" i="5"/>
  <c r="F230" i="5"/>
  <c r="F176" i="5"/>
  <c r="F122" i="5"/>
  <c r="F68" i="5"/>
  <c r="F14" i="5"/>
  <c r="F229" i="5"/>
  <c r="F175" i="5"/>
  <c r="F121" i="5"/>
  <c r="F67" i="5"/>
  <c r="F13" i="5"/>
  <c r="F228" i="5"/>
  <c r="F174" i="5"/>
  <c r="F120" i="5"/>
  <c r="F66" i="5"/>
  <c r="F12" i="5"/>
  <c r="F227" i="5"/>
  <c r="F173" i="5"/>
  <c r="F119" i="5"/>
  <c r="F65" i="5"/>
  <c r="F11" i="5"/>
  <c r="F226" i="5"/>
  <c r="F172" i="5"/>
  <c r="F118" i="5"/>
  <c r="F64" i="5"/>
  <c r="F10" i="5"/>
  <c r="F225" i="5"/>
  <c r="F171" i="5"/>
  <c r="F117" i="5"/>
  <c r="F63" i="5"/>
  <c r="F9" i="5"/>
  <c r="F224" i="5"/>
  <c r="F170" i="5"/>
  <c r="F116" i="5"/>
  <c r="F62" i="5"/>
  <c r="F8" i="5"/>
  <c r="E110" i="5"/>
  <c r="E56" i="5"/>
  <c r="E164" i="5"/>
  <c r="E218" i="5"/>
  <c r="E3" i="5"/>
  <c r="E57" i="5"/>
  <c r="E111" i="5"/>
  <c r="E165" i="5"/>
  <c r="E219" i="5"/>
  <c r="E4" i="5"/>
  <c r="E58" i="5"/>
  <c r="E112" i="5"/>
  <c r="E166" i="5"/>
  <c r="E220" i="5"/>
  <c r="E5" i="5"/>
  <c r="E59" i="5"/>
  <c r="E113" i="5"/>
  <c r="E167" i="5"/>
  <c r="E221" i="5"/>
  <c r="E6" i="5"/>
  <c r="E60" i="5"/>
  <c r="E114" i="5"/>
  <c r="E168" i="5"/>
  <c r="E222" i="5"/>
  <c r="E7" i="5"/>
  <c r="E61" i="5"/>
  <c r="E115" i="5"/>
  <c r="E169" i="5"/>
  <c r="E223" i="5"/>
  <c r="E2" i="5"/>
  <c r="E41" i="4" l="1"/>
  <c r="E43" i="4" l="1"/>
  <c r="E42" i="4"/>
  <c r="E38" i="4"/>
  <c r="C35" i="4"/>
  <c r="C45" i="4"/>
  <c r="C44" i="4"/>
  <c r="C13" i="4"/>
  <c r="C12" i="4"/>
  <c r="C11" i="4"/>
  <c r="C10" i="4"/>
  <c r="C9" i="4"/>
  <c r="C8" i="4"/>
  <c r="E39" i="4" l="1"/>
  <c r="E40" i="4" l="1"/>
  <c r="E26" i="4"/>
  <c r="E25" i="4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P16" i="4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N4" i="4"/>
  <c r="M4" i="4"/>
  <c r="N11" i="4"/>
  <c r="N10" i="4"/>
  <c r="N9" i="4"/>
  <c r="N8" i="4"/>
  <c r="N7" i="4"/>
  <c r="N6" i="4"/>
  <c r="N5" i="4"/>
  <c r="M6" i="4"/>
  <c r="M7" i="4"/>
  <c r="M8" i="4"/>
  <c r="M9" i="4"/>
  <c r="M10" i="4"/>
  <c r="M11" i="4"/>
  <c r="M5" i="4"/>
  <c r="N3" i="4"/>
  <c r="N2" i="4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3" i="4"/>
  <c r="M2" i="4"/>
  <c r="L16" i="4" s="1"/>
  <c r="L17" i="4" s="1"/>
  <c r="L18" i="4" s="1"/>
  <c r="L19" i="4" s="1"/>
  <c r="L20" i="4" s="1"/>
  <c r="L21" i="4" s="1"/>
  <c r="L22" i="4" s="1"/>
  <c r="L23" i="4" s="1"/>
  <c r="L24" i="4" s="1"/>
  <c r="O15" i="4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K16" i="4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J16" i="4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M65" i="4" l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J55" i="4"/>
  <c r="J56" i="4" s="1"/>
  <c r="J57" i="4" s="1"/>
  <c r="J58" i="4" s="1"/>
  <c r="J59" i="4" s="1"/>
  <c r="J60" i="4" s="1"/>
  <c r="J61" i="4" s="1"/>
  <c r="J62" i="4" s="1"/>
  <c r="C21" i="4"/>
  <c r="L25" i="4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P55" i="4"/>
  <c r="P56" i="4" s="1"/>
  <c r="P57" i="4" s="1"/>
  <c r="P58" i="4" s="1"/>
  <c r="P59" i="4" s="1"/>
  <c r="P60" i="4" s="1"/>
  <c r="P61" i="4" s="1"/>
  <c r="P62" i="4" s="1"/>
  <c r="C24" i="4"/>
  <c r="N50" i="4"/>
  <c r="N51" i="4" s="1"/>
  <c r="N52" i="4" s="1"/>
  <c r="N53" i="4" s="1"/>
  <c r="N54" i="4" s="1"/>
  <c r="Q85" i="4"/>
  <c r="Q86" i="4" s="1"/>
  <c r="Q87" i="4" s="1"/>
  <c r="Q88" i="4" s="1"/>
  <c r="Q89" i="4" s="1"/>
  <c r="Q90" i="4" s="1"/>
  <c r="Q91" i="4" s="1"/>
  <c r="Q92" i="4" s="1"/>
  <c r="Q93" i="4" s="1"/>
  <c r="J63" i="4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P63" i="4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O24" i="4"/>
  <c r="O22" i="4"/>
  <c r="O18" i="4"/>
  <c r="O21" i="4"/>
  <c r="O17" i="4"/>
  <c r="O20" i="4"/>
  <c r="O16" i="4"/>
  <c r="O23" i="4"/>
  <c r="O19" i="4"/>
  <c r="Q94" i="4" l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E24" i="4"/>
  <c r="L55" i="4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C22" i="4"/>
  <c r="N55" i="4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C23" i="4"/>
  <c r="J75" i="4"/>
  <c r="J76" i="4" s="1"/>
  <c r="J77" i="4" s="1"/>
  <c r="J78" i="4" s="1"/>
  <c r="J79" i="4" s="1"/>
  <c r="J80" i="4" s="1"/>
  <c r="J81" i="4" s="1"/>
  <c r="J82" i="4" s="1"/>
  <c r="J83" i="4" s="1"/>
  <c r="J84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O25" i="4"/>
  <c r="L94" i="4" l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E22" i="4"/>
  <c r="C31" i="4" s="1"/>
  <c r="N85" i="4"/>
  <c r="N86" i="4" s="1"/>
  <c r="N87" i="4" s="1"/>
  <c r="N88" i="4" s="1"/>
  <c r="N89" i="4" s="1"/>
  <c r="N90" i="4" s="1"/>
  <c r="N91" i="4" s="1"/>
  <c r="J85" i="4"/>
  <c r="J86" i="4" s="1"/>
  <c r="J87" i="4" s="1"/>
  <c r="J88" i="4" s="1"/>
  <c r="J89" i="4" s="1"/>
  <c r="O26" i="4"/>
  <c r="C13" i="2"/>
  <c r="C10" i="2"/>
  <c r="M30" i="2"/>
  <c r="L30" i="2"/>
  <c r="K30" i="2"/>
  <c r="J30" i="2"/>
  <c r="I30" i="2"/>
  <c r="H30" i="2"/>
  <c r="G30" i="2"/>
  <c r="N29" i="2"/>
  <c r="N28" i="2"/>
  <c r="N27" i="2"/>
  <c r="N26" i="2"/>
  <c r="N25" i="2"/>
  <c r="N24" i="2"/>
  <c r="N23" i="2"/>
  <c r="J90" i="4" l="1"/>
  <c r="N92" i="4"/>
  <c r="N93" i="4" s="1"/>
  <c r="O27" i="4"/>
  <c r="N94" i="4" l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E23" i="4"/>
  <c r="J91" i="4"/>
  <c r="J92" i="4" s="1"/>
  <c r="J93" i="4" s="1"/>
  <c r="E21" i="4" s="1"/>
  <c r="C40" i="4"/>
  <c r="O28" i="4"/>
  <c r="J94" i="4" l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O29" i="4"/>
  <c r="C38" i="4" l="1"/>
  <c r="C48" i="4" s="1"/>
  <c r="O30" i="4"/>
  <c r="O31" i="4" l="1"/>
  <c r="C49" i="4" l="1"/>
  <c r="O32" i="4"/>
  <c r="O33" i="4" l="1"/>
  <c r="O34" i="4" l="1"/>
  <c r="O35" i="4" l="1"/>
  <c r="O36" i="4" l="1"/>
  <c r="O37" i="4" l="1"/>
  <c r="O38" i="4" l="1"/>
  <c r="O39" i="4" l="1"/>
  <c r="O40" i="4" l="1"/>
  <c r="O41" i="4" l="1"/>
  <c r="O42" i="4" l="1"/>
  <c r="O43" i="4" l="1"/>
  <c r="O44" i="4" l="1"/>
  <c r="O45" i="4" l="1"/>
  <c r="O46" i="4" l="1"/>
  <c r="O47" i="4" l="1"/>
  <c r="O48" i="4" l="1"/>
  <c r="O49" i="4" l="1"/>
  <c r="O50" i="4" l="1"/>
  <c r="O51" i="4" l="1"/>
  <c r="O52" i="4" l="1"/>
  <c r="O53" i="4" l="1"/>
  <c r="O54" i="4" l="1"/>
  <c r="O55" i="4" l="1"/>
  <c r="O56" i="4" l="1"/>
  <c r="O57" i="4" l="1"/>
  <c r="O58" i="4" l="1"/>
  <c r="O59" i="4" l="1"/>
  <c r="O60" i="4" l="1"/>
  <c r="O61" i="4" l="1"/>
  <c r="O62" i="4" l="1"/>
  <c r="O63" i="4" l="1"/>
  <c r="O64" i="4" l="1"/>
  <c r="O65" i="4" l="1"/>
  <c r="O66" i="4" l="1"/>
  <c r="O67" i="4" l="1"/>
  <c r="O68" i="4" l="1"/>
  <c r="O69" i="4" l="1"/>
  <c r="O70" i="4" l="1"/>
  <c r="O71" i="4" l="1"/>
  <c r="O72" i="4" l="1"/>
  <c r="O73" i="4" l="1"/>
  <c r="O74" i="4" l="1"/>
  <c r="O75" i="4" l="1"/>
  <c r="O76" i="4" l="1"/>
  <c r="O77" i="4" l="1"/>
  <c r="O78" i="4" l="1"/>
  <c r="O79" i="4" l="1"/>
  <c r="O80" i="4" l="1"/>
  <c r="O81" i="4" l="1"/>
  <c r="O82" i="4" l="1"/>
  <c r="O83" i="4" l="1"/>
  <c r="O84" i="4" l="1"/>
  <c r="O85" i="4" l="1"/>
  <c r="O86" i="4" l="1"/>
  <c r="O87" i="4" l="1"/>
  <c r="O88" i="4" l="1"/>
  <c r="O89" i="4" l="1"/>
  <c r="O90" i="4" l="1"/>
  <c r="O91" i="4" l="1"/>
  <c r="O92" i="4" l="1"/>
  <c r="O93" i="4" l="1"/>
  <c r="O94" i="4" l="1"/>
  <c r="O95" i="4" l="1"/>
  <c r="O96" i="4" l="1"/>
  <c r="O97" i="4" l="1"/>
  <c r="O98" i="4" l="1"/>
  <c r="O99" i="4" l="1"/>
  <c r="O100" i="4" l="1"/>
  <c r="O101" i="4" l="1"/>
  <c r="O102" i="4" l="1"/>
  <c r="O103" i="4" l="1"/>
  <c r="O104" i="4" l="1"/>
  <c r="O105" i="4" l="1"/>
  <c r="O106" i="4" l="1"/>
  <c r="O107" i="4" l="1"/>
  <c r="O108" i="4" l="1"/>
  <c r="O109" i="4" l="1"/>
  <c r="O110" i="4" l="1"/>
  <c r="O111" i="4" l="1"/>
  <c r="O112" i="4" l="1"/>
  <c r="O114" i="4" l="1"/>
  <c r="O113" i="4"/>
  <c r="C39" i="4"/>
  <c r="C41" i="4"/>
  <c r="C47" i="4" s="1"/>
  <c r="C30" i="4" l="1"/>
  <c r="C32" i="4"/>
</calcChain>
</file>

<file path=xl/sharedStrings.xml><?xml version="1.0" encoding="utf-8"?>
<sst xmlns="http://schemas.openxmlformats.org/spreadsheetml/2006/main" count="1081" uniqueCount="668">
  <si>
    <t>物防</t>
    <phoneticPr fontId="2" type="noConversion"/>
  </si>
  <si>
    <t>单体</t>
    <phoneticPr fontId="2" type="noConversion"/>
  </si>
  <si>
    <t>全屏</t>
    <phoneticPr fontId="2" type="noConversion"/>
  </si>
  <si>
    <t>橙色</t>
    <phoneticPr fontId="2" type="noConversion"/>
  </si>
  <si>
    <t>传说</t>
    <phoneticPr fontId="2" type="noConversion"/>
  </si>
  <si>
    <t>技能类型</t>
    <phoneticPr fontId="2" type="noConversion"/>
  </si>
  <si>
    <t>最大生命</t>
    <phoneticPr fontId="6" type="noConversion"/>
  </si>
  <si>
    <t>最大生命</t>
    <phoneticPr fontId="2" type="noConversion"/>
  </si>
  <si>
    <t>物攻增加</t>
    <phoneticPr fontId="2" type="noConversion"/>
  </si>
  <si>
    <t>魔攻增加</t>
    <phoneticPr fontId="2" type="noConversion"/>
  </si>
  <si>
    <t>物防增加</t>
    <phoneticPr fontId="2" type="noConversion"/>
  </si>
  <si>
    <t>魔防增加</t>
    <phoneticPr fontId="2" type="noConversion"/>
  </si>
  <si>
    <t>命中</t>
    <phoneticPr fontId="2" type="noConversion"/>
  </si>
  <si>
    <t>闪避</t>
    <phoneticPr fontId="2" type="noConversion"/>
  </si>
  <si>
    <t>致命</t>
    <phoneticPr fontId="2" type="noConversion"/>
  </si>
  <si>
    <t>暴击</t>
    <phoneticPr fontId="2" type="noConversion"/>
  </si>
  <si>
    <t>格挡</t>
    <phoneticPr fontId="2" type="noConversion"/>
  </si>
  <si>
    <t>物免</t>
    <phoneticPr fontId="2" type="noConversion"/>
  </si>
  <si>
    <t>魔免</t>
    <phoneticPr fontId="2" type="noConversion"/>
  </si>
  <si>
    <t>反伤</t>
    <phoneticPr fontId="2" type="noConversion"/>
  </si>
  <si>
    <t>攻击速度</t>
    <phoneticPr fontId="2" type="noConversion"/>
  </si>
  <si>
    <t>移动速度</t>
    <phoneticPr fontId="2" type="noConversion"/>
  </si>
  <si>
    <t>衣服</t>
    <phoneticPr fontId="2" type="noConversion"/>
  </si>
  <si>
    <t>裤子</t>
    <phoneticPr fontId="2" type="noConversion"/>
  </si>
  <si>
    <t>强化道具</t>
    <phoneticPr fontId="2" type="noConversion"/>
  </si>
  <si>
    <t>任务道具</t>
    <phoneticPr fontId="2" type="noConversion"/>
  </si>
  <si>
    <t>伤害</t>
    <phoneticPr fontId="2" type="noConversion"/>
  </si>
  <si>
    <t>控制</t>
    <phoneticPr fontId="2" type="noConversion"/>
  </si>
  <si>
    <t>辅助</t>
    <phoneticPr fontId="2" type="noConversion"/>
  </si>
  <si>
    <t>职业</t>
    <phoneticPr fontId="2" type="noConversion"/>
  </si>
  <si>
    <t>战士</t>
  </si>
  <si>
    <t>战士</t>
    <phoneticPr fontId="2" type="noConversion"/>
  </si>
  <si>
    <t>道士</t>
    <phoneticPr fontId="2" type="noConversion"/>
  </si>
  <si>
    <t>法师</t>
    <phoneticPr fontId="2" type="noConversion"/>
  </si>
  <si>
    <t>职业</t>
    <phoneticPr fontId="2" type="noConversion"/>
  </si>
  <si>
    <t>技能范围</t>
    <phoneticPr fontId="2" type="noConversion"/>
  </si>
  <si>
    <t>扇面</t>
    <phoneticPr fontId="2" type="noConversion"/>
  </si>
  <si>
    <t>周围</t>
    <phoneticPr fontId="2" type="noConversion"/>
  </si>
  <si>
    <t>目标</t>
    <phoneticPr fontId="2" type="noConversion"/>
  </si>
  <si>
    <t>目标</t>
    <phoneticPr fontId="2" type="noConversion"/>
  </si>
  <si>
    <t>自身</t>
    <phoneticPr fontId="2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</si>
  <si>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</si>
  <si>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</si>
  <si>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</si>
  <si>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</si>
  <si>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最大生命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</si>
  <si>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</si>
  <si>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</si>
  <si>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</si>
  <si>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</si>
  <si>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</si>
  <si>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</si>
  <si>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</si>
  <si>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移动速度</t>
    <phoneticPr fontId="6" type="noConversion"/>
  </si>
  <si>
    <t>角色</t>
    <phoneticPr fontId="2" type="noConversion"/>
  </si>
  <si>
    <t>道具</t>
    <phoneticPr fontId="2" type="noConversion"/>
  </si>
  <si>
    <t>副本</t>
    <phoneticPr fontId="2" type="noConversion"/>
  </si>
  <si>
    <t>NPC</t>
    <phoneticPr fontId="2" type="noConversion"/>
  </si>
  <si>
    <t>任务</t>
    <phoneticPr fontId="2" type="noConversion"/>
  </si>
  <si>
    <t>战斗属性</t>
  </si>
  <si>
    <t>战斗属性</t>
    <phoneticPr fontId="2" type="noConversion"/>
  </si>
  <si>
    <t>装备属性</t>
    <phoneticPr fontId="2" type="noConversion"/>
  </si>
  <si>
    <t>怪物属性</t>
    <phoneticPr fontId="2" type="noConversion"/>
  </si>
  <si>
    <t>一级</t>
    <phoneticPr fontId="2" type="noConversion"/>
  </si>
  <si>
    <t>二级</t>
    <phoneticPr fontId="2" type="noConversion"/>
  </si>
  <si>
    <t>三级</t>
    <phoneticPr fontId="2" type="noConversion"/>
  </si>
  <si>
    <t>经济</t>
    <phoneticPr fontId="2" type="noConversion"/>
  </si>
  <si>
    <t>角色基础</t>
    <phoneticPr fontId="2" type="noConversion"/>
  </si>
  <si>
    <t>角色基础</t>
    <phoneticPr fontId="2" type="noConversion"/>
  </si>
  <si>
    <t>经济</t>
    <phoneticPr fontId="2" type="noConversion"/>
  </si>
  <si>
    <t>战士</t>
    <phoneticPr fontId="6" type="noConversion"/>
  </si>
  <si>
    <t>等级</t>
    <phoneticPr fontId="6" type="noConversion"/>
  </si>
  <si>
    <t>银两</t>
    <phoneticPr fontId="6" type="noConversion"/>
  </si>
  <si>
    <t>道士</t>
    <phoneticPr fontId="6" type="noConversion"/>
  </si>
  <si>
    <t>经验</t>
    <phoneticPr fontId="6" type="noConversion"/>
  </si>
  <si>
    <t>钻石</t>
    <phoneticPr fontId="6" type="noConversion"/>
  </si>
  <si>
    <t>法师</t>
    <phoneticPr fontId="6" type="noConversion"/>
  </si>
  <si>
    <t>活力</t>
    <phoneticPr fontId="6" type="noConversion"/>
  </si>
  <si>
    <t>真气</t>
    <phoneticPr fontId="6" type="noConversion"/>
  </si>
  <si>
    <t>技能范围</t>
    <phoneticPr fontId="6" type="noConversion"/>
  </si>
  <si>
    <t>技能类别</t>
    <phoneticPr fontId="6" type="noConversion"/>
  </si>
  <si>
    <t>技能范围</t>
    <phoneticPr fontId="6" type="noConversion"/>
  </si>
  <si>
    <t>目标</t>
    <phoneticPr fontId="6" type="noConversion"/>
  </si>
  <si>
    <t>冷却</t>
    <phoneticPr fontId="6" type="noConversion"/>
  </si>
  <si>
    <t>NPC</t>
    <phoneticPr fontId="6" type="noConversion"/>
  </si>
  <si>
    <t>角色</t>
    <phoneticPr fontId="6" type="noConversion"/>
  </si>
  <si>
    <t>NPC基础</t>
    <phoneticPr fontId="6" type="noConversion"/>
  </si>
  <si>
    <t>怪物分类</t>
    <phoneticPr fontId="6" type="noConversion"/>
  </si>
  <si>
    <t>物攻</t>
    <phoneticPr fontId="6" type="noConversion"/>
  </si>
  <si>
    <t>魔攻</t>
    <phoneticPr fontId="6" type="noConversion"/>
  </si>
  <si>
    <t>魔防</t>
    <phoneticPr fontId="6" type="noConversion"/>
  </si>
  <si>
    <t>道具基础</t>
    <phoneticPr fontId="6" type="noConversion"/>
  </si>
  <si>
    <t>职业</t>
    <phoneticPr fontId="6" type="noConversion"/>
  </si>
  <si>
    <t>道具分类</t>
    <phoneticPr fontId="6" type="noConversion"/>
  </si>
  <si>
    <t>经济</t>
    <phoneticPr fontId="6" type="noConversion"/>
  </si>
  <si>
    <t>战斗属性</t>
    <phoneticPr fontId="6" type="noConversion"/>
  </si>
  <si>
    <t>角色技能</t>
    <phoneticPr fontId="2" type="noConversion"/>
  </si>
  <si>
    <t>角色技能</t>
    <phoneticPr fontId="6" type="noConversion"/>
  </si>
  <si>
    <t>场景</t>
    <phoneticPr fontId="6" type="noConversion"/>
  </si>
  <si>
    <t>道具品质</t>
    <phoneticPr fontId="6" type="noConversion"/>
  </si>
  <si>
    <t>道具颜色</t>
    <phoneticPr fontId="6" type="noConversion"/>
  </si>
  <si>
    <t>装备属性</t>
    <phoneticPr fontId="6" type="noConversion"/>
  </si>
  <si>
    <t>装备部位</t>
    <phoneticPr fontId="6" type="noConversion"/>
  </si>
  <si>
    <t>道具分类</t>
    <phoneticPr fontId="2" type="noConversion"/>
  </si>
  <si>
    <t>道具</t>
    <phoneticPr fontId="6" type="noConversion"/>
  </si>
  <si>
    <t>怪物分类</t>
    <phoneticPr fontId="2" type="noConversion"/>
  </si>
  <si>
    <t>普通</t>
    <phoneticPr fontId="6" type="noConversion"/>
  </si>
  <si>
    <t>精英</t>
    <phoneticPr fontId="6" type="noConversion"/>
  </si>
  <si>
    <t>BOSS</t>
    <phoneticPr fontId="6" type="noConversion"/>
  </si>
  <si>
    <t>道具分类</t>
    <phoneticPr fontId="2" type="noConversion"/>
  </si>
  <si>
    <t>道具品质</t>
    <phoneticPr fontId="2" type="noConversion"/>
  </si>
  <si>
    <t>武器[战士]</t>
    <phoneticPr fontId="6" type="noConversion"/>
  </si>
  <si>
    <t>白色</t>
    <phoneticPr fontId="6" type="noConversion"/>
  </si>
  <si>
    <t>普通</t>
    <phoneticPr fontId="6" type="noConversion"/>
  </si>
  <si>
    <t>武器[道士]</t>
    <phoneticPr fontId="6" type="noConversion"/>
  </si>
  <si>
    <t>绿色</t>
    <phoneticPr fontId="6" type="noConversion"/>
  </si>
  <si>
    <t>优秀</t>
    <phoneticPr fontId="6" type="noConversion"/>
  </si>
  <si>
    <t>护腕</t>
    <phoneticPr fontId="6" type="noConversion"/>
  </si>
  <si>
    <t>武器[法师]</t>
    <phoneticPr fontId="6" type="noConversion"/>
  </si>
  <si>
    <t>蓝色</t>
    <phoneticPr fontId="6" type="noConversion"/>
  </si>
  <si>
    <t>精良</t>
    <phoneticPr fontId="6" type="noConversion"/>
  </si>
  <si>
    <t>紫色</t>
    <phoneticPr fontId="6" type="noConversion"/>
  </si>
  <si>
    <t>史诗</t>
    <phoneticPr fontId="6" type="noConversion"/>
  </si>
  <si>
    <t>项链</t>
    <phoneticPr fontId="2" type="noConversion"/>
  </si>
  <si>
    <t>戒指</t>
    <phoneticPr fontId="6" type="noConversion"/>
  </si>
  <si>
    <t>靴子</t>
    <phoneticPr fontId="6" type="noConversion"/>
  </si>
  <si>
    <t>恢复药剂</t>
    <phoneticPr fontId="6" type="noConversion"/>
  </si>
  <si>
    <t>卷轴道具</t>
    <phoneticPr fontId="6" type="noConversion"/>
  </si>
  <si>
    <t>礼包道具</t>
    <phoneticPr fontId="2" type="noConversion"/>
  </si>
  <si>
    <t>道具颜色</t>
    <phoneticPr fontId="2" type="noConversion"/>
  </si>
  <si>
    <t>NPC基础</t>
    <phoneticPr fontId="2" type="noConversion"/>
  </si>
  <si>
    <t>怪物类别</t>
    <phoneticPr fontId="2" type="noConversion"/>
  </si>
  <si>
    <t>怪物掉落</t>
    <phoneticPr fontId="6" type="noConversion"/>
  </si>
  <si>
    <t>掉落池</t>
    <phoneticPr fontId="6" type="noConversion"/>
  </si>
  <si>
    <t>怪物属性</t>
    <phoneticPr fontId="6" type="noConversion"/>
  </si>
  <si>
    <t>血条数量</t>
    <phoneticPr fontId="6" type="noConversion"/>
  </si>
  <si>
    <t>道具基础</t>
    <phoneticPr fontId="2" type="noConversion"/>
  </si>
  <si>
    <t>装备部位</t>
    <phoneticPr fontId="2" type="noConversion"/>
  </si>
  <si>
    <t>武器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</si>
  <si>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</si>
  <si>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</si>
  <si>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</si>
  <si>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</si>
  <si>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</si>
  <si>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</si>
  <si>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任务基础</t>
    <phoneticPr fontId="2" type="noConversion"/>
  </si>
  <si>
    <t>任务奖励</t>
  </si>
  <si>
    <t>任务进程</t>
    <phoneticPr fontId="2" type="noConversion"/>
  </si>
  <si>
    <t>任务基础</t>
    <phoneticPr fontId="6" type="noConversion"/>
  </si>
  <si>
    <t>任务分类</t>
    <phoneticPr fontId="6" type="noConversion"/>
  </si>
  <si>
    <t>任务进程</t>
    <phoneticPr fontId="6" type="noConversion"/>
  </si>
  <si>
    <t>任务奖励</t>
    <phoneticPr fontId="6" type="noConversion"/>
  </si>
  <si>
    <t>任务分类</t>
    <phoneticPr fontId="2" type="noConversion"/>
  </si>
  <si>
    <t>任务奖励</t>
    <phoneticPr fontId="2" type="noConversion"/>
  </si>
  <si>
    <t>对话</t>
    <phoneticPr fontId="6" type="noConversion"/>
  </si>
  <si>
    <t>可接取</t>
    <phoneticPr fontId="6" type="noConversion"/>
  </si>
  <si>
    <t>打怪</t>
    <phoneticPr fontId="6" type="noConversion"/>
  </si>
  <si>
    <t>接取时</t>
    <phoneticPr fontId="6" type="noConversion"/>
  </si>
  <si>
    <t>收集</t>
    <phoneticPr fontId="6" type="noConversion"/>
  </si>
  <si>
    <t>进行中</t>
    <phoneticPr fontId="6" type="noConversion"/>
  </si>
  <si>
    <t>可交付</t>
    <phoneticPr fontId="6" type="noConversion"/>
  </si>
  <si>
    <t>已交付</t>
    <phoneticPr fontId="2" type="noConversion"/>
  </si>
  <si>
    <t>活力</t>
    <phoneticPr fontId="2" type="noConversion"/>
  </si>
  <si>
    <t>道具</t>
    <phoneticPr fontId="2" type="noConversion"/>
  </si>
  <si>
    <t>主城</t>
    <phoneticPr fontId="6" type="noConversion"/>
  </si>
  <si>
    <t>场景基础</t>
    <phoneticPr fontId="2" type="noConversion"/>
  </si>
  <si>
    <t>行数</t>
    <phoneticPr fontId="2" type="noConversion"/>
  </si>
  <si>
    <t>场景</t>
    <phoneticPr fontId="2" type="noConversion"/>
  </si>
  <si>
    <t>副本流程</t>
    <phoneticPr fontId="2" type="noConversion"/>
  </si>
  <si>
    <t>副本奖励</t>
    <phoneticPr fontId="2" type="noConversion"/>
  </si>
  <si>
    <t>场景基础</t>
    <phoneticPr fontId="6" type="noConversion"/>
  </si>
  <si>
    <t>主城</t>
    <phoneticPr fontId="6" type="noConversion"/>
  </si>
  <si>
    <t>副本</t>
    <phoneticPr fontId="6" type="noConversion"/>
  </si>
  <si>
    <t>副本流程</t>
    <phoneticPr fontId="6" type="noConversion"/>
  </si>
  <si>
    <t>主城</t>
    <phoneticPr fontId="2" type="noConversion"/>
  </si>
  <si>
    <t>副本</t>
    <phoneticPr fontId="2" type="noConversion"/>
  </si>
  <si>
    <t>副本流程</t>
    <phoneticPr fontId="2" type="noConversion"/>
  </si>
  <si>
    <t>副本奖励</t>
    <phoneticPr fontId="2" type="noConversion"/>
  </si>
  <si>
    <t>活力消耗</t>
    <phoneticPr fontId="2" type="noConversion"/>
  </si>
  <si>
    <t>经验</t>
    <phoneticPr fontId="2" type="noConversion"/>
  </si>
  <si>
    <t>副本进度</t>
    <phoneticPr fontId="2" type="noConversion"/>
  </si>
  <si>
    <t>真气</t>
    <phoneticPr fontId="2" type="noConversion"/>
  </si>
  <si>
    <t>银两</t>
    <phoneticPr fontId="2" type="noConversion"/>
  </si>
  <si>
    <t>钻石</t>
    <phoneticPr fontId="2" type="noConversion"/>
  </si>
  <si>
    <t>战斗数据</t>
    <phoneticPr fontId="2" type="noConversion"/>
  </si>
  <si>
    <t>连招</t>
    <phoneticPr fontId="2" type="noConversion"/>
  </si>
  <si>
    <t>释放方式</t>
    <phoneticPr fontId="2" type="noConversion"/>
  </si>
  <si>
    <t>伤害类型</t>
    <phoneticPr fontId="2" type="noConversion"/>
  </si>
  <si>
    <t>释放方式</t>
    <phoneticPr fontId="2" type="noConversion"/>
  </si>
  <si>
    <t>普通</t>
    <phoneticPr fontId="2" type="noConversion"/>
  </si>
  <si>
    <t>快速查询</t>
    <phoneticPr fontId="2" type="noConversion"/>
  </si>
  <si>
    <t>任务流程</t>
    <phoneticPr fontId="2" type="noConversion"/>
  </si>
  <si>
    <t>连击</t>
    <phoneticPr fontId="2" type="noConversion"/>
  </si>
  <si>
    <t>连杀</t>
    <phoneticPr fontId="2" type="noConversion"/>
  </si>
  <si>
    <t>战斗力</t>
    <phoneticPr fontId="2" type="noConversion"/>
  </si>
  <si>
    <t>怪物</t>
    <phoneticPr fontId="6" type="noConversion"/>
  </si>
  <si>
    <t>血量</t>
    <phoneticPr fontId="6" type="noConversion"/>
  </si>
  <si>
    <t>普通攻击</t>
    <phoneticPr fontId="6" type="noConversion"/>
  </si>
  <si>
    <t>特殊攻击</t>
    <phoneticPr fontId="6" type="noConversion"/>
  </si>
  <si>
    <t>普通</t>
    <phoneticPr fontId="6" type="noConversion"/>
  </si>
  <si>
    <t>精英</t>
    <phoneticPr fontId="6" type="noConversion"/>
  </si>
  <si>
    <t>BOSS</t>
    <phoneticPr fontId="6" type="noConversion"/>
  </si>
  <si>
    <t>角色基础</t>
    <phoneticPr fontId="6" type="noConversion"/>
  </si>
  <si>
    <t>升级感受</t>
    <phoneticPr fontId="6" type="noConversion"/>
  </si>
  <si>
    <t>活力点</t>
    <phoneticPr fontId="6" type="noConversion"/>
  </si>
  <si>
    <t>经验</t>
    <phoneticPr fontId="6" type="noConversion"/>
  </si>
  <si>
    <t>升级用</t>
    <phoneticPr fontId="6" type="noConversion"/>
  </si>
  <si>
    <t>初期</t>
    <phoneticPr fontId="6" type="noConversion"/>
  </si>
  <si>
    <t>升级主体靠剧情</t>
    <phoneticPr fontId="6" type="noConversion"/>
  </si>
  <si>
    <t>获得：每30秒恢复1点</t>
    <phoneticPr fontId="6" type="noConversion"/>
  </si>
  <si>
    <t>等级</t>
    <phoneticPr fontId="6" type="noConversion"/>
  </si>
  <si>
    <t>影响游戏体验进程</t>
    <phoneticPr fontId="6" type="noConversion"/>
  </si>
  <si>
    <t>中期</t>
    <phoneticPr fontId="6" type="noConversion"/>
  </si>
  <si>
    <t>升级主体靠日常和副本</t>
    <phoneticPr fontId="6" type="noConversion"/>
  </si>
  <si>
    <t>值域：活力点初始=60，上限与角色等级挂钩，等级越高上限越高</t>
    <phoneticPr fontId="6" type="noConversion"/>
  </si>
  <si>
    <t>银币</t>
    <phoneticPr fontId="6" type="noConversion"/>
  </si>
  <si>
    <t>游戏内货币</t>
    <phoneticPr fontId="6" type="noConversion"/>
  </si>
  <si>
    <t>后期</t>
    <phoneticPr fontId="6" type="noConversion"/>
  </si>
  <si>
    <t>升级主题靠扫荡</t>
    <phoneticPr fontId="6" type="noConversion"/>
  </si>
  <si>
    <t>消费：成为VIP后上限增加，付费可恢复活力点</t>
    <phoneticPr fontId="6" type="noConversion"/>
  </si>
  <si>
    <t>元宝</t>
    <phoneticPr fontId="6" type="noConversion"/>
  </si>
  <si>
    <t>充值货币</t>
    <phoneticPr fontId="6" type="noConversion"/>
  </si>
  <si>
    <t>影响角色日常、副本的次数</t>
    <phoneticPr fontId="6" type="noConversion"/>
  </si>
  <si>
    <t>基础数值</t>
    <phoneticPr fontId="6" type="noConversion"/>
  </si>
  <si>
    <t>计算</t>
    <phoneticPr fontId="6" type="noConversion"/>
  </si>
  <si>
    <t>装备感受</t>
    <phoneticPr fontId="6" type="noConversion"/>
  </si>
  <si>
    <t>攻</t>
    <phoneticPr fontId="6" type="noConversion"/>
  </si>
  <si>
    <t>物防</t>
    <phoneticPr fontId="6" type="noConversion"/>
  </si>
  <si>
    <t>魔防</t>
    <phoneticPr fontId="6" type="noConversion"/>
  </si>
  <si>
    <t>血</t>
    <phoneticPr fontId="6" type="noConversion"/>
  </si>
  <si>
    <t>命中</t>
    <phoneticPr fontId="6" type="noConversion"/>
  </si>
  <si>
    <t>闪避</t>
    <phoneticPr fontId="6" type="noConversion"/>
  </si>
  <si>
    <t>速度</t>
    <phoneticPr fontId="6" type="noConversion"/>
  </si>
  <si>
    <t>权重</t>
    <phoneticPr fontId="6" type="noConversion"/>
  </si>
  <si>
    <t>比例</t>
    <phoneticPr fontId="6" type="noConversion"/>
  </si>
  <si>
    <t>法攻</t>
    <phoneticPr fontId="6" type="noConversion"/>
  </si>
  <si>
    <t>法术攻击力，对应法术防御</t>
    <phoneticPr fontId="6" type="noConversion"/>
  </si>
  <si>
    <t>武器</t>
    <phoneticPr fontId="6" type="noConversion"/>
  </si>
  <si>
    <t>法防</t>
    <phoneticPr fontId="6" type="noConversion"/>
  </si>
  <si>
    <t>法术防御力，对应法术攻击</t>
    <phoneticPr fontId="6" type="noConversion"/>
  </si>
  <si>
    <t>护腕</t>
    <phoneticPr fontId="6" type="noConversion"/>
  </si>
  <si>
    <t>物攻</t>
    <phoneticPr fontId="6" type="noConversion"/>
  </si>
  <si>
    <t>物理攻击力，对应物理攻击</t>
    <phoneticPr fontId="6" type="noConversion"/>
  </si>
  <si>
    <t>衣服</t>
    <phoneticPr fontId="6" type="noConversion"/>
  </si>
  <si>
    <t>品质</t>
    <phoneticPr fontId="6" type="noConversion"/>
  </si>
  <si>
    <t>物理防御力，对应物理防御</t>
    <phoneticPr fontId="6" type="noConversion"/>
  </si>
  <si>
    <t>裤子</t>
    <phoneticPr fontId="6" type="noConversion"/>
  </si>
  <si>
    <t>血量</t>
    <phoneticPr fontId="6" type="noConversion"/>
  </si>
  <si>
    <t>角色血量=0，则无法操作</t>
    <phoneticPr fontId="6" type="noConversion"/>
  </si>
  <si>
    <t>项链</t>
    <phoneticPr fontId="6" type="noConversion"/>
  </si>
  <si>
    <t>戒指</t>
    <phoneticPr fontId="6" type="noConversion"/>
  </si>
  <si>
    <t>靴子</t>
    <phoneticPr fontId="6" type="noConversion"/>
  </si>
  <si>
    <t>能力</t>
    <phoneticPr fontId="6" type="noConversion"/>
  </si>
  <si>
    <t>占比</t>
    <phoneticPr fontId="6" type="noConversion"/>
  </si>
  <si>
    <t>基础</t>
    <phoneticPr fontId="6" type="noConversion"/>
  </si>
  <si>
    <t>技能</t>
    <phoneticPr fontId="6" type="noConversion"/>
  </si>
  <si>
    <t>装备</t>
    <phoneticPr fontId="6" type="noConversion"/>
  </si>
  <si>
    <t>装备强化</t>
    <phoneticPr fontId="6" type="noConversion"/>
  </si>
  <si>
    <t>宝石镶嵌</t>
    <phoneticPr fontId="6" type="noConversion"/>
  </si>
  <si>
    <t>进阶数值</t>
    <phoneticPr fontId="6" type="noConversion"/>
  </si>
  <si>
    <t>技能数值</t>
    <phoneticPr fontId="6" type="noConversion"/>
  </si>
  <si>
    <t>命中</t>
    <phoneticPr fontId="6" type="noConversion"/>
  </si>
  <si>
    <t>计算角色击中目标的几率，对应闪避</t>
    <phoneticPr fontId="6" type="noConversion"/>
  </si>
  <si>
    <t>根据公式计算</t>
    <phoneticPr fontId="6" type="noConversion"/>
  </si>
  <si>
    <t>5%-95%</t>
    <phoneticPr fontId="6" type="noConversion"/>
  </si>
  <si>
    <t>技能伤害</t>
    <phoneticPr fontId="6" type="noConversion"/>
  </si>
  <si>
    <t>技能的基础伤害，受到重击、致命、格挡的影响</t>
    <phoneticPr fontId="6" type="noConversion"/>
  </si>
  <si>
    <t>闪避</t>
    <phoneticPr fontId="6" type="noConversion"/>
  </si>
  <si>
    <t>计算角色闪避攻击的几率，对应命中</t>
    <phoneticPr fontId="6" type="noConversion"/>
  </si>
  <si>
    <t>影响攻击者命中</t>
    <phoneticPr fontId="6" type="noConversion"/>
  </si>
  <si>
    <t>技能额外伤害</t>
    <phoneticPr fontId="6" type="noConversion"/>
  </si>
  <si>
    <t>不受致命、重击影响；会被格挡系数影响</t>
    <phoneticPr fontId="6" type="noConversion"/>
  </si>
  <si>
    <t>致命</t>
    <phoneticPr fontId="6" type="noConversion"/>
  </si>
  <si>
    <t>伤害效果提升50%</t>
    <phoneticPr fontId="6" type="noConversion"/>
  </si>
  <si>
    <t>致命触发几率</t>
    <phoneticPr fontId="6" type="noConversion"/>
  </si>
  <si>
    <t>min=1%</t>
    <phoneticPr fontId="6" type="noConversion"/>
  </si>
  <si>
    <t>技能的成长</t>
    <phoneticPr fontId="6" type="noConversion"/>
  </si>
  <si>
    <t>伤害</t>
    <phoneticPr fontId="6" type="noConversion"/>
  </si>
  <si>
    <t>重击</t>
    <phoneticPr fontId="6" type="noConversion"/>
  </si>
  <si>
    <t>攻击力提升50%</t>
    <phoneticPr fontId="6" type="noConversion"/>
  </si>
  <si>
    <t>重击触发几率</t>
    <phoneticPr fontId="6" type="noConversion"/>
  </si>
  <si>
    <t>额外伤害</t>
    <phoneticPr fontId="6" type="noConversion"/>
  </si>
  <si>
    <t>格挡</t>
    <phoneticPr fontId="6" type="noConversion"/>
  </si>
  <si>
    <t>所受伤害20%，对应致命、重击</t>
    <phoneticPr fontId="6" type="noConversion"/>
  </si>
  <si>
    <t>主动操作</t>
    <phoneticPr fontId="6" type="noConversion"/>
  </si>
  <si>
    <t>重击可以破格挡</t>
    <phoneticPr fontId="6" type="noConversion"/>
  </si>
  <si>
    <t>伤害数量</t>
    <phoneticPr fontId="6" type="noConversion"/>
  </si>
  <si>
    <t>反伤</t>
    <phoneticPr fontId="6" type="noConversion"/>
  </si>
  <si>
    <t>受到伤害后对目标产生反弹</t>
    <phoneticPr fontId="6" type="noConversion"/>
  </si>
  <si>
    <t>必然触发</t>
    <phoneticPr fontId="6" type="noConversion"/>
  </si>
  <si>
    <t>min=0%，max=50%</t>
    <phoneticPr fontId="6" type="noConversion"/>
  </si>
  <si>
    <t>物免</t>
    <phoneticPr fontId="6" type="noConversion"/>
  </si>
  <si>
    <t>减少受到的物理伤害</t>
    <phoneticPr fontId="6" type="noConversion"/>
  </si>
  <si>
    <t>法免</t>
    <phoneticPr fontId="6" type="noConversion"/>
  </si>
  <si>
    <t>减少收到的法术伤害</t>
    <phoneticPr fontId="6" type="noConversion"/>
  </si>
  <si>
    <t>速度</t>
    <phoneticPr fontId="6" type="noConversion"/>
  </si>
  <si>
    <t>角色额外提升的速度</t>
    <phoneticPr fontId="6" type="noConversion"/>
  </si>
  <si>
    <t>类型</t>
    <phoneticPr fontId="6" type="noConversion"/>
  </si>
  <si>
    <t>公式</t>
    <phoneticPr fontId="6" type="noConversion"/>
  </si>
  <si>
    <t>命中公式</t>
    <phoneticPr fontId="6" type="noConversion"/>
  </si>
  <si>
    <t>min=5%，max=98%</t>
    <phoneticPr fontId="6" type="noConversion"/>
  </si>
  <si>
    <t>物伤公式</t>
    <phoneticPr fontId="6" type="noConversion"/>
  </si>
  <si>
    <t>法伤公式</t>
    <phoneticPr fontId="6" type="noConversion"/>
  </si>
  <si>
    <t>反伤公式</t>
    <phoneticPr fontId="6" type="noConversion"/>
  </si>
  <si>
    <t>1.战斗体验</t>
    <phoneticPr fontId="2" type="noConversion"/>
  </si>
  <si>
    <t>3秒</t>
    <phoneticPr fontId="2" type="noConversion"/>
  </si>
  <si>
    <t>15秒</t>
    <phoneticPr fontId="2" type="noConversion"/>
  </si>
  <si>
    <t>60秒</t>
    <phoneticPr fontId="2" type="noConversion"/>
  </si>
  <si>
    <t>普通时长</t>
    <phoneticPr fontId="2" type="noConversion"/>
  </si>
  <si>
    <t>最短时常</t>
    <phoneticPr fontId="2" type="noConversion"/>
  </si>
  <si>
    <t>1秒</t>
    <phoneticPr fontId="2" type="noConversion"/>
  </si>
  <si>
    <t>5秒</t>
    <phoneticPr fontId="2" type="noConversion"/>
  </si>
  <si>
    <t>20秒</t>
    <phoneticPr fontId="2" type="noConversion"/>
  </si>
  <si>
    <t>1s</t>
    <phoneticPr fontId="2" type="noConversion"/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</si>
  <si>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</si>
  <si>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</si>
  <si>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</si>
  <si>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</si>
  <si>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</si>
  <si>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</si>
  <si>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</si>
  <si>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</si>
  <si>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</si>
  <si>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</si>
  <si>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</si>
  <si>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</si>
  <si>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</si>
  <si>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</si>
  <si>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</si>
  <si>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</si>
  <si>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</si>
  <si>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</si>
  <si>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</si>
  <si>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</si>
  <si>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</si>
  <si>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</si>
  <si>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</si>
  <si>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</si>
  <si>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</si>
  <si>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</si>
  <si>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</si>
  <si>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</si>
  <si>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</si>
  <si>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</si>
  <si>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</si>
  <si>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</si>
  <si>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</si>
  <si>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</si>
  <si>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</si>
  <si>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</si>
  <si>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</si>
  <si>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</si>
  <si>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</si>
  <si>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</si>
  <si>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</si>
  <si>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</si>
  <si>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</si>
  <si>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</si>
  <si>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</si>
  <si>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</si>
  <si>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</si>
  <si>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</si>
  <si>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</si>
  <si>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</si>
  <si>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52s</t>
  </si>
  <si>
    <t>53s</t>
  </si>
  <si>
    <t>54s</t>
  </si>
  <si>
    <t>55s</t>
  </si>
  <si>
    <t>56s</t>
  </si>
  <si>
    <t>57s</t>
  </si>
  <si>
    <t>58s</t>
  </si>
  <si>
    <t>59s</t>
  </si>
  <si>
    <t>60s</t>
  </si>
  <si>
    <t>水准</t>
    <phoneticPr fontId="2" type="noConversion"/>
  </si>
  <si>
    <t>普通怪</t>
  </si>
  <si>
    <t>普通怪</t>
    <phoneticPr fontId="2" type="noConversion"/>
  </si>
  <si>
    <t>精英怪</t>
    <phoneticPr fontId="2" type="noConversion"/>
  </si>
  <si>
    <t>BOSS</t>
    <phoneticPr fontId="2" type="noConversion"/>
  </si>
  <si>
    <t>屌丝</t>
    <phoneticPr fontId="2" type="noConversion"/>
  </si>
  <si>
    <t>高富帅</t>
    <phoneticPr fontId="2" type="noConversion"/>
  </si>
  <si>
    <t>4.5s</t>
    <phoneticPr fontId="2" type="noConversion"/>
  </si>
  <si>
    <t>3.5s</t>
    <phoneticPr fontId="2" type="noConversion"/>
  </si>
  <si>
    <t>1.5s</t>
    <phoneticPr fontId="2" type="noConversion"/>
  </si>
  <si>
    <t>2.5s</t>
    <phoneticPr fontId="2" type="noConversion"/>
  </si>
  <si>
    <t>0.25s</t>
    <phoneticPr fontId="2" type="noConversion"/>
  </si>
  <si>
    <t>0.5s</t>
    <phoneticPr fontId="2" type="noConversion"/>
  </si>
  <si>
    <t>0.75s</t>
    <phoneticPr fontId="2" type="noConversion"/>
  </si>
  <si>
    <t>法术吟唱时间限制2s</t>
    <phoneticPr fontId="2" type="noConversion"/>
  </si>
  <si>
    <t>等级</t>
    <phoneticPr fontId="14" type="noConversion"/>
  </si>
  <si>
    <t>物攻</t>
    <phoneticPr fontId="6" type="noConversion"/>
  </si>
  <si>
    <t>魔防</t>
    <phoneticPr fontId="6" type="noConversion"/>
  </si>
  <si>
    <t>最大生命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</si>
  <si>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</si>
  <si>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</si>
  <si>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</si>
  <si>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</si>
  <si>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</si>
  <si>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</si>
  <si>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</si>
  <si>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id</t>
    <phoneticPr fontId="14" type="noConversion"/>
  </si>
  <si>
    <t>名称</t>
    <phoneticPr fontId="14" type="noConversion"/>
  </si>
  <si>
    <t>等级</t>
    <phoneticPr fontId="6" type="noConversion"/>
  </si>
  <si>
    <t>经验值</t>
    <phoneticPr fontId="6" type="noConversion"/>
  </si>
  <si>
    <t>最大生命</t>
    <phoneticPr fontId="6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</si>
  <si>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</si>
  <si>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</si>
  <si>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</si>
  <si>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</si>
  <si>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比例</t>
    <phoneticPr fontId="2" type="noConversion"/>
  </si>
  <si>
    <t>单次伤害</t>
    <phoneticPr fontId="2" type="noConversion"/>
  </si>
  <si>
    <t>死亡时间</t>
    <phoneticPr fontId="2" type="noConversion"/>
  </si>
  <si>
    <t>攻击等级</t>
    <phoneticPr fontId="2" type="noConversion"/>
  </si>
  <si>
    <t>攻击力</t>
    <phoneticPr fontId="2" type="noConversion"/>
  </si>
  <si>
    <t>防御力</t>
    <phoneticPr fontId="2" type="noConversion"/>
  </si>
  <si>
    <t>防御力</t>
    <phoneticPr fontId="2" type="noConversion"/>
  </si>
  <si>
    <t>血量</t>
    <phoneticPr fontId="2" type="noConversion"/>
  </si>
  <si>
    <t>血量</t>
    <phoneticPr fontId="2" type="noConversion"/>
  </si>
  <si>
    <t>技能基础</t>
    <phoneticPr fontId="2" type="noConversion"/>
  </si>
  <si>
    <t>技能额外</t>
    <phoneticPr fontId="2" type="noConversion"/>
  </si>
  <si>
    <t>是否重击</t>
    <phoneticPr fontId="2" type="noConversion"/>
  </si>
  <si>
    <t>是否致命</t>
    <phoneticPr fontId="2" type="noConversion"/>
  </si>
  <si>
    <t>是否格挡</t>
    <phoneticPr fontId="2" type="noConversion"/>
  </si>
  <si>
    <t>min</t>
    <phoneticPr fontId="6" type="noConversion"/>
  </si>
  <si>
    <t>max</t>
    <phoneticPr fontId="6" type="noConversion"/>
  </si>
  <si>
    <t>物攻加成</t>
    <phoneticPr fontId="6" type="noConversion"/>
  </si>
  <si>
    <t>魔攻加成</t>
    <phoneticPr fontId="6" type="noConversion"/>
  </si>
  <si>
    <t>物防加成</t>
    <phoneticPr fontId="6" type="noConversion"/>
  </si>
  <si>
    <t>魔防加成</t>
    <phoneticPr fontId="6" type="noConversion"/>
  </si>
  <si>
    <t>生命加成</t>
    <phoneticPr fontId="6" type="noConversion"/>
  </si>
  <si>
    <t>名称</t>
    <phoneticPr fontId="14" type="noConversion"/>
  </si>
  <si>
    <t>最大生命</t>
    <phoneticPr fontId="6" type="noConversion"/>
  </si>
  <si>
    <t>物攻增加</t>
    <phoneticPr fontId="6" type="noConversion"/>
  </si>
  <si>
    <t>魔攻增加</t>
    <phoneticPr fontId="6" type="noConversion"/>
  </si>
  <si>
    <t>物防增加</t>
    <phoneticPr fontId="6" type="noConversion"/>
  </si>
  <si>
    <t>魔防增加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</si>
  <si>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</si>
  <si>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</si>
  <si>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</si>
  <si>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</si>
  <si>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</si>
  <si>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</si>
  <si>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</si>
  <si>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反伤</t>
    <phoneticPr fontId="6" type="noConversion"/>
  </si>
  <si>
    <t>虎牙枪</t>
    <phoneticPr fontId="6" type="noConversion"/>
  </si>
  <si>
    <t>火尖枪</t>
    <phoneticPr fontId="6" type="noConversion"/>
  </si>
  <si>
    <t>金凤枪</t>
    <phoneticPr fontId="6" type="noConversion"/>
  </si>
  <si>
    <t>火龙枪</t>
    <phoneticPr fontId="6" type="noConversion"/>
  </si>
  <si>
    <t>战士武器6级</t>
  </si>
  <si>
    <t>八卦扇</t>
    <phoneticPr fontId="6" type="noConversion"/>
  </si>
  <si>
    <t>烈焰扇</t>
    <phoneticPr fontId="6" type="noConversion"/>
  </si>
  <si>
    <t>云中扇</t>
    <phoneticPr fontId="6" type="noConversion"/>
  </si>
  <si>
    <t>龙吟扇</t>
    <phoneticPr fontId="6" type="noConversion"/>
  </si>
  <si>
    <t>降龙扇</t>
    <phoneticPr fontId="6" type="noConversion"/>
  </si>
  <si>
    <t>道士武器6级</t>
  </si>
  <si>
    <t>紫霜剑</t>
    <phoneticPr fontId="6" type="noConversion"/>
  </si>
  <si>
    <t>碧灵剑</t>
    <phoneticPr fontId="6" type="noConversion"/>
  </si>
  <si>
    <t>龙泉剑</t>
    <phoneticPr fontId="6" type="noConversion"/>
  </si>
  <si>
    <t>三皇剑</t>
    <phoneticPr fontId="6" type="noConversion"/>
  </si>
  <si>
    <t>诛龙剑</t>
    <phoneticPr fontId="6" type="noConversion"/>
  </si>
  <si>
    <t>法师武器6级</t>
  </si>
  <si>
    <t>赤铜护腕</t>
    <phoneticPr fontId="6" type="noConversion"/>
  </si>
  <si>
    <t>星月护腕</t>
    <phoneticPr fontId="6" type="noConversion"/>
  </si>
  <si>
    <t>白虎护腕</t>
    <phoneticPr fontId="6" type="noConversion"/>
  </si>
  <si>
    <t>真龙护腕</t>
    <phoneticPr fontId="6" type="noConversion"/>
  </si>
  <si>
    <t>天残护腕</t>
    <phoneticPr fontId="6" type="noConversion"/>
  </si>
  <si>
    <t>护腕6号</t>
  </si>
  <si>
    <t>赤铜甲</t>
  </si>
  <si>
    <t>星月甲</t>
  </si>
  <si>
    <t>白虎甲</t>
  </si>
  <si>
    <t>真龙甲</t>
  </si>
  <si>
    <t>天残甲</t>
  </si>
  <si>
    <t>衣服6号</t>
  </si>
  <si>
    <t>赤铜裤</t>
  </si>
  <si>
    <t>星月裤</t>
  </si>
  <si>
    <t>白虎裤</t>
  </si>
  <si>
    <t>真龙裤</t>
  </si>
  <si>
    <t>天残裤</t>
  </si>
  <si>
    <t>裤子6号</t>
  </si>
  <si>
    <t>赤铜项链</t>
  </si>
  <si>
    <t>星月项链</t>
  </si>
  <si>
    <t>白虎项链</t>
  </si>
  <si>
    <t>真龙项链</t>
  </si>
  <si>
    <t>天残项链</t>
  </si>
  <si>
    <t>项链6号</t>
  </si>
  <si>
    <t>赤铜戒指</t>
  </si>
  <si>
    <t>星月戒指</t>
  </si>
  <si>
    <t>白虎戒指</t>
  </si>
  <si>
    <t>真龙戒指</t>
  </si>
  <si>
    <t>天残戒指</t>
  </si>
  <si>
    <t>戒指6号</t>
  </si>
  <si>
    <t>赤铜靴</t>
  </si>
  <si>
    <t>星月靴</t>
  </si>
  <si>
    <t>白虎靴</t>
  </si>
  <si>
    <t>真龙靴</t>
  </si>
  <si>
    <t>天残靴</t>
  </si>
  <si>
    <t>靴子6号</t>
    <phoneticPr fontId="6" type="noConversion"/>
  </si>
  <si>
    <t>装备等级</t>
    <phoneticPr fontId="2" type="noConversion"/>
  </si>
  <si>
    <t>铠甲</t>
    <phoneticPr fontId="2" type="noConversion"/>
  </si>
  <si>
    <t>兽角枪</t>
    <phoneticPr fontId="6" type="noConversion"/>
  </si>
  <si>
    <t>防御等级</t>
    <phoneticPr fontId="2" type="noConversion"/>
  </si>
  <si>
    <t>闪避</t>
    <phoneticPr fontId="2" type="noConversion"/>
  </si>
  <si>
    <t>命中率</t>
    <phoneticPr fontId="2" type="noConversion"/>
  </si>
  <si>
    <t>套装</t>
    <phoneticPr fontId="2" type="noConversion"/>
  </si>
  <si>
    <t>攻击力</t>
    <phoneticPr fontId="2" type="noConversion"/>
  </si>
  <si>
    <t>星级</t>
    <phoneticPr fontId="2" type="noConversion"/>
  </si>
  <si>
    <t>待定</t>
    <phoneticPr fontId="2" type="noConversion"/>
  </si>
  <si>
    <t>1级普通怪</t>
    <phoneticPr fontId="2" type="noConversion"/>
  </si>
  <si>
    <t>3级普通怪</t>
  </si>
  <si>
    <t>4级普通怪</t>
  </si>
  <si>
    <t>5级普通怪</t>
  </si>
  <si>
    <t>6级普通怪</t>
  </si>
  <si>
    <t>7级普通怪</t>
  </si>
  <si>
    <t>8级普通怪</t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</si>
  <si>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</si>
  <si>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</si>
  <si>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</si>
  <si>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</si>
  <si>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</si>
  <si>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</si>
  <si>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</si>
  <si>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</si>
  <si>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</si>
  <si>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</si>
  <si>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</si>
  <si>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</si>
  <si>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</si>
  <si>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</si>
  <si>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</si>
  <si>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</si>
  <si>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</si>
  <si>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</si>
  <si>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</si>
  <si>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</si>
  <si>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</si>
  <si>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</si>
  <si>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</si>
  <si>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</si>
  <si>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</si>
  <si>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</si>
  <si>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</si>
  <si>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</si>
  <si>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</si>
  <si>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</si>
  <si>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</si>
  <si>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</si>
  <si>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</si>
  <si>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</si>
  <si>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</si>
  <si>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</si>
  <si>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</si>
  <si>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</si>
  <si>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</si>
  <si>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</si>
  <si>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</si>
  <si>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</si>
  <si>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</si>
  <si>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</si>
  <si>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</si>
  <si>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</si>
  <si>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</si>
  <si>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</si>
  <si>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</si>
  <si>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</si>
  <si>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</si>
  <si>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</si>
  <si>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</si>
  <si>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</si>
  <si>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</si>
  <si>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</si>
  <si>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</si>
  <si>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</si>
  <si>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</si>
  <si>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</si>
  <si>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</si>
  <si>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</si>
  <si>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</si>
  <si>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</si>
  <si>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</si>
  <si>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</si>
  <si>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</si>
  <si>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</si>
  <si>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</si>
  <si>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</si>
  <si>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</si>
  <si>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</si>
  <si>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</si>
  <si>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</si>
  <si>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</si>
  <si>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</si>
  <si>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</si>
  <si>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</si>
  <si>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</si>
  <si>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</si>
  <si>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</si>
  <si>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</si>
  <si>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</si>
  <si>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</si>
  <si>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</si>
  <si>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</si>
  <si>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</si>
  <si>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</si>
  <si>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</si>
  <si>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</si>
  <si>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</si>
  <si>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</si>
  <si>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2级普通怪</t>
    <phoneticPr fontId="2" type="noConversion"/>
  </si>
  <si>
    <t>玩家之间战斗</t>
    <phoneticPr fontId="2" type="noConversion"/>
  </si>
  <si>
    <t>装备配置</t>
    <phoneticPr fontId="2" type="noConversion"/>
  </si>
  <si>
    <t>击杀怪物</t>
    <phoneticPr fontId="2" type="noConversion"/>
  </si>
  <si>
    <t>攻击等级</t>
    <phoneticPr fontId="2" type="noConversion"/>
  </si>
  <si>
    <t>怪物等级</t>
    <phoneticPr fontId="2" type="noConversion"/>
  </si>
  <si>
    <t>闪避</t>
    <phoneticPr fontId="2" type="noConversion"/>
  </si>
  <si>
    <t>物免</t>
    <phoneticPr fontId="2" type="noConversion"/>
  </si>
  <si>
    <t>魔免</t>
    <phoneticPr fontId="2" type="noConversion"/>
  </si>
  <si>
    <t>物免</t>
    <phoneticPr fontId="2" type="noConversion"/>
  </si>
  <si>
    <t>魔免</t>
    <phoneticPr fontId="2" type="noConversion"/>
  </si>
  <si>
    <t>物免</t>
    <phoneticPr fontId="2" type="noConversion"/>
  </si>
  <si>
    <t>魔免</t>
    <phoneticPr fontId="2" type="noConversion"/>
  </si>
  <si>
    <t>点HP</t>
    <phoneticPr fontId="2" type="noConversion"/>
  </si>
  <si>
    <t>次攻击</t>
    <phoneticPr fontId="2" type="noConversion"/>
  </si>
  <si>
    <t>品质系数</t>
    <phoneticPr fontId="6" type="noConversion"/>
  </si>
  <si>
    <t>星级系数</t>
    <phoneticPr fontId="6" type="noConversion"/>
  </si>
  <si>
    <t>闪避</t>
    <phoneticPr fontId="2" type="noConversion"/>
  </si>
  <si>
    <t>白色</t>
  </si>
  <si>
    <t>绿色</t>
  </si>
  <si>
    <t>蓝色</t>
  </si>
  <si>
    <t>紫色</t>
  </si>
  <si>
    <t>橙色</t>
  </si>
  <si>
    <t>1.品质影响装备的基础属性</t>
    <phoneticPr fontId="2" type="noConversion"/>
  </si>
  <si>
    <t>2.装备品质表</t>
    <phoneticPr fontId="2" type="noConversion"/>
  </si>
  <si>
    <t>物免</t>
    <phoneticPr fontId="6" type="noConversion"/>
  </si>
  <si>
    <t>魔免</t>
    <phoneticPr fontId="6" type="noConversion"/>
  </si>
  <si>
    <t>反伤</t>
    <phoneticPr fontId="6" type="noConversion"/>
  </si>
  <si>
    <t>速度</t>
    <phoneticPr fontId="6" type="noConversion"/>
  </si>
  <si>
    <t>闪避</t>
    <phoneticPr fontId="6" type="noConversion"/>
  </si>
  <si>
    <t>最大生命</t>
    <phoneticPr fontId="6" type="noConversion"/>
  </si>
  <si>
    <t>品质</t>
    <phoneticPr fontId="2" type="noConversion"/>
  </si>
  <si>
    <t>白</t>
  </si>
  <si>
    <t>系数</t>
    <phoneticPr fontId="2" type="noConversion"/>
  </si>
  <si>
    <t>金凤枪</t>
  </si>
  <si>
    <t>40级套</t>
  </si>
  <si>
    <t xml:space="preserve"> </t>
    <phoneticPr fontId="2" type="noConversion"/>
  </si>
  <si>
    <t>物防</t>
    <phoneticPr fontId="6" type="noConversion"/>
  </si>
  <si>
    <t>蓝</t>
  </si>
  <si>
    <t>受到伤害</t>
    <phoneticPr fontId="6" type="noConversion"/>
  </si>
  <si>
    <t>80级套</t>
  </si>
  <si>
    <t>最低星数</t>
    <phoneticPr fontId="2" type="noConversion"/>
  </si>
  <si>
    <t>最高星数</t>
    <phoneticPr fontId="2" type="noConversion"/>
  </si>
  <si>
    <t>武器</t>
    <phoneticPr fontId="6" type="noConversion"/>
  </si>
  <si>
    <t>命中增加</t>
    <phoneticPr fontId="6" type="noConversion"/>
  </si>
  <si>
    <t>闪避增加</t>
    <phoneticPr fontId="6" type="noConversion"/>
  </si>
  <si>
    <t>致命增加</t>
    <phoneticPr fontId="6" type="noConversion"/>
  </si>
  <si>
    <t>暴击增加</t>
    <phoneticPr fontId="6" type="noConversion"/>
  </si>
  <si>
    <t>格挡增加</t>
    <phoneticPr fontId="6" type="noConversion"/>
  </si>
  <si>
    <t>物免增加</t>
    <phoneticPr fontId="6" type="noConversion"/>
  </si>
  <si>
    <t>魔免增加</t>
    <phoneticPr fontId="6" type="noConversion"/>
  </si>
  <si>
    <t>反伤增加</t>
    <phoneticPr fontId="6" type="noConversion"/>
  </si>
  <si>
    <t>速度增加</t>
    <phoneticPr fontId="6" type="noConversion"/>
  </si>
  <si>
    <t>护腕</t>
    <phoneticPr fontId="6" type="noConversion"/>
  </si>
  <si>
    <t>护甲</t>
    <phoneticPr fontId="6" type="noConversion"/>
  </si>
  <si>
    <t>裤子</t>
    <phoneticPr fontId="6" type="noConversion"/>
  </si>
  <si>
    <t>项链</t>
    <phoneticPr fontId="6" type="noConversion"/>
  </si>
  <si>
    <t>升星感受</t>
    <phoneticPr fontId="6" type="noConversion"/>
  </si>
  <si>
    <t>部位升星和装备没有关系</t>
    <phoneticPr fontId="6" type="noConversion"/>
  </si>
  <si>
    <t>升星的数据根据星级取值</t>
    <phoneticPr fontId="6" type="noConversion"/>
  </si>
  <si>
    <t>升级效果</t>
    <phoneticPr fontId="6" type="noConversion"/>
  </si>
  <si>
    <t>怪物额外伤害仅被怪物攻击时起效</t>
    <phoneticPr fontId="6" type="noConversion"/>
  </si>
  <si>
    <t>额外伤害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</si>
</sst>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20" x14ac:knownFonts="1"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22222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EFD3D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ashDotDot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ashDotDot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rgb="FFCF7B79"/>
      </left>
      <right style="medium">
        <color rgb="FFCF7B79"/>
      </right>
      <top style="medium">
        <color rgb="FFCF7B79"/>
      </top>
      <bottom style="medium">
        <color rgb="FFCF7B79"/>
      </bottom>
      <diagonal/>
    </border>
    <border>
      <left style="medium">
        <color rgb="FFF3ABB7"/>
      </left>
      <right style="medium">
        <color rgb="FFF3ABB7"/>
      </right>
      <top/>
      <bottom style="medium">
        <color rgb="FFF3AB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9" fontId="13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1" fillId="2" borderId="0" xfId="0" applyFont="1" applyFill="1" applyAlignment="1"/>
    <xf numFmtId="0" fontId="11" fillId="2" borderId="0" xfId="0" applyFont="1" applyFill="1" applyAlignment="1">
      <alignment horizontal="left"/>
    </xf>
    <xf numFmtId="9" fontId="11" fillId="2" borderId="0" xfId="0" applyNumberFormat="1" applyFont="1" applyFill="1" applyAlignment="1">
      <alignment horizontal="left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/>
    </xf>
    <xf numFmtId="0" fontId="10" fillId="2" borderId="1" xfId="0" applyFont="1" applyFill="1" applyBorder="1" applyAlignment="1"/>
    <xf numFmtId="0" fontId="11" fillId="2" borderId="0" xfId="0" applyFont="1" applyFill="1" applyBorder="1" applyAlignment="1">
      <alignment horizontal="left"/>
    </xf>
    <xf numFmtId="9" fontId="11" fillId="2" borderId="0" xfId="0" applyNumberFormat="1" applyFont="1" applyFill="1" applyBorder="1" applyAlignment="1">
      <alignment horizontal="left"/>
    </xf>
    <xf numFmtId="9" fontId="11" fillId="2" borderId="0" xfId="0" applyNumberFormat="1" applyFont="1" applyFill="1" applyBorder="1" applyAlignment="1"/>
    <xf numFmtId="0" fontId="11" fillId="3" borderId="0" xfId="0" applyFont="1" applyFill="1" applyBorder="1" applyAlignment="1"/>
    <xf numFmtId="0" fontId="11" fillId="6" borderId="0" xfId="0" applyFont="1" applyFill="1" applyAlignment="1"/>
    <xf numFmtId="58" fontId="11" fillId="6" borderId="0" xfId="0" applyNumberFormat="1" applyFont="1" applyFill="1" applyAlignment="1"/>
    <xf numFmtId="0" fontId="11" fillId="6" borderId="0" xfId="0" applyFont="1" applyFill="1" applyBorder="1" applyAlignment="1"/>
    <xf numFmtId="0" fontId="11" fillId="7" borderId="0" xfId="0" applyFont="1" applyFill="1" applyAlignment="1"/>
    <xf numFmtId="0" fontId="11" fillId="7" borderId="0" xfId="0" applyFont="1" applyFill="1" applyBorder="1" applyAlignment="1"/>
    <xf numFmtId="0" fontId="11" fillId="8" borderId="0" xfId="0" applyFont="1" applyFill="1" applyAlignment="1"/>
    <xf numFmtId="0" fontId="11" fillId="8" borderId="0" xfId="0" applyFont="1" applyFill="1" applyBorder="1" applyAlignment="1"/>
    <xf numFmtId="0" fontId="12" fillId="2" borderId="0" xfId="0" applyFont="1" applyFill="1" applyAlignment="1"/>
    <xf numFmtId="0" fontId="1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3" fillId="9" borderId="0" xfId="0" applyFont="1" applyFill="1" applyBorder="1">
      <alignment vertical="center"/>
    </xf>
    <xf numFmtId="0" fontId="1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>
      <alignment vertical="center"/>
    </xf>
    <xf numFmtId="0" fontId="1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2" xfId="0" applyFont="1" applyFill="1" applyBorder="1">
      <alignment vertical="center"/>
    </xf>
    <xf numFmtId="0" fontId="3" fillId="9" borderId="12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15" fillId="2" borderId="0" xfId="0" applyFont="1" applyFill="1" applyBorder="1" applyAlignment="1"/>
    <xf numFmtId="0" fontId="3" fillId="1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76" fontId="3" fillId="2" borderId="0" xfId="0" applyNumberFormat="1" applyFont="1" applyFill="1" applyBorder="1" applyAlignment="1">
      <alignment horizontal="left"/>
    </xf>
    <xf numFmtId="176" fontId="3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9" fontId="3" fillId="2" borderId="0" xfId="2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3" fillId="2" borderId="13" xfId="0" applyFont="1" applyFill="1" applyBorder="1" applyAlignment="1"/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11" borderId="0" xfId="0" applyFont="1" applyFill="1" applyBorder="1" applyAlignment="1">
      <alignment horizontal="left" vertical="center"/>
    </xf>
    <xf numFmtId="0" fontId="1" fillId="2" borderId="0" xfId="0" applyFont="1" applyFill="1" applyBorder="1">
      <alignment vertical="center"/>
    </xf>
    <xf numFmtId="0" fontId="3" fillId="2" borderId="0" xfId="0" applyFont="1" applyFill="1" applyAlignment="1">
      <alignment horizontal="left" vertical="center"/>
    </xf>
    <xf numFmtId="0" fontId="17" fillId="12" borderId="14" xfId="0" applyFont="1" applyFill="1" applyBorder="1" applyAlignment="1">
      <alignment horizontal="justify" vertical="center"/>
    </xf>
    <xf numFmtId="0" fontId="17" fillId="13" borderId="15" xfId="0" applyFont="1" applyFill="1" applyBorder="1" applyAlignment="1">
      <alignment horizontal="justify" vertical="center"/>
    </xf>
    <xf numFmtId="0" fontId="17" fillId="0" borderId="15" xfId="0" applyFont="1" applyBorder="1" applyAlignment="1">
      <alignment horizontal="justify" vertical="center"/>
    </xf>
    <xf numFmtId="0" fontId="3" fillId="14" borderId="13" xfId="0" applyFont="1" applyFill="1" applyBorder="1" applyAlignment="1"/>
    <xf numFmtId="0" fontId="3" fillId="15" borderId="13" xfId="0" applyFont="1" applyFill="1" applyBorder="1" applyAlignment="1"/>
    <xf numFmtId="0" fontId="18" fillId="16" borderId="13" xfId="0" applyFont="1" applyFill="1" applyBorder="1" applyAlignment="1"/>
    <xf numFmtId="0" fontId="19" fillId="10" borderId="13" xfId="0" applyFont="1" applyFill="1" applyBorder="1" applyAlignment="1"/>
    <xf numFmtId="0" fontId="3" fillId="2" borderId="16" xfId="0" applyFont="1" applyFill="1" applyBorder="1" applyAlignment="1"/>
    <xf numFmtId="0" fontId="15" fillId="0" borderId="0" xfId="0" applyFont="1" applyAlignment="1"/>
    <xf numFmtId="0" fontId="0" fillId="2" borderId="0" xfId="0" applyFill="1">
      <alignment vertical="center"/>
    </xf>
    <xf numFmtId="0" fontId="3" fillId="17" borderId="13" xfId="0" applyFont="1" applyFill="1" applyBorder="1" applyAlignment="1"/>
    <xf numFmtId="0" fontId="0" fillId="17" borderId="0" xfId="0" applyFill="1">
      <alignment vertical="center"/>
    </xf>
    <xf numFmtId="0" fontId="3" fillId="18" borderId="13" xfId="0" applyFont="1" applyFill="1" applyBorder="1" applyAlignment="1"/>
    <xf numFmtId="0" fontId="0" fillId="18" borderId="0" xfId="0" applyFill="1">
      <alignment vertical="center"/>
    </xf>
    <xf numFmtId="0" fontId="3" fillId="7" borderId="13" xfId="0" applyFont="1" applyFill="1" applyBorder="1" applyAlignment="1"/>
    <xf numFmtId="0" fontId="0" fillId="7" borderId="0" xfId="0" applyFill="1">
      <alignment vertical="center"/>
    </xf>
    <xf numFmtId="0" fontId="3" fillId="3" borderId="13" xfId="0" applyFont="1" applyFill="1" applyBorder="1" applyAlignment="1"/>
    <xf numFmtId="0" fontId="0" fillId="3" borderId="0" xfId="0" applyFill="1">
      <alignment vertical="center"/>
    </xf>
    <xf numFmtId="0" fontId="3" fillId="19" borderId="13" xfId="0" applyFont="1" applyFill="1" applyBorder="1" applyAlignment="1"/>
    <xf numFmtId="0" fontId="0" fillId="19" borderId="0" xfId="0" applyFill="1">
      <alignment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43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C$2" horiz="1" max="100" min="1" page="10" val="54"/>
</file>

<file path=xl/ctrlProps/ctrlProp2.xml><?xml version="1.0" encoding="utf-8"?>
<formControlPr xmlns="http://schemas.microsoft.com/office/spreadsheetml/2009/9/main" objectType="Scroll" dx="22" fmlaLink="$E$2" horiz="1" max="100" min="1" page="10" val="100"/>
</file>

<file path=xl/ctrlProps/ctrlProp3.xml><?xml version="1.0" encoding="utf-8"?>
<formControlPr xmlns="http://schemas.microsoft.com/office/spreadsheetml/2009/9/main" objectType="Scroll" dx="22" fmlaLink="$E$35" horiz="1" max="100" min="1" page="10" val="42"/>
</file>

<file path=xl/ctrlProps/ctrlProp4.xml><?xml version="1.0" encoding="utf-8"?>
<formControlPr xmlns="http://schemas.microsoft.com/office/spreadsheetml/2009/9/main" objectType="Scroll" dx="22" fmlaLink="$C$2" horiz="1" max="100" min="1" page="10" val="54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38100</xdr:rowOff>
        </xdr:from>
        <xdr:to>
          <xdr:col>2</xdr:col>
          <xdr:colOff>476250</xdr:colOff>
          <xdr:row>3</xdr:row>
          <xdr:rowOff>19050</xdr:rowOff>
        </xdr:to>
        <xdr:sp macro="" textlink="">
          <xdr:nvSpPr>
            <xdr:cNvPr id="5133" name="Scroll Bar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38100</xdr:rowOff>
        </xdr:from>
        <xdr:to>
          <xdr:col>4</xdr:col>
          <xdr:colOff>476250</xdr:colOff>
          <xdr:row>3</xdr:row>
          <xdr:rowOff>9525</xdr:rowOff>
        </xdr:to>
        <xdr:sp macro="" textlink="">
          <xdr:nvSpPr>
            <xdr:cNvPr id="5134" name="Scroll Bar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9525</xdr:rowOff>
        </xdr:from>
        <xdr:to>
          <xdr:col>4</xdr:col>
          <xdr:colOff>438150</xdr:colOff>
          <xdr:row>36</xdr:row>
          <xdr:rowOff>9525</xdr:rowOff>
        </xdr:to>
        <xdr:sp macro="" textlink="">
          <xdr:nvSpPr>
            <xdr:cNvPr id="5144" name="Scroll Bar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19050</xdr:rowOff>
        </xdr:from>
        <xdr:to>
          <xdr:col>2</xdr:col>
          <xdr:colOff>438150</xdr:colOff>
          <xdr:row>36</xdr:row>
          <xdr:rowOff>19050</xdr:rowOff>
        </xdr:to>
        <xdr:sp macro="" textlink="">
          <xdr:nvSpPr>
            <xdr:cNvPr id="5145" name="Scroll Bar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49</xdr:row>
          <xdr:rowOff>133350</xdr:rowOff>
        </xdr:from>
        <xdr:to>
          <xdr:col>5</xdr:col>
          <xdr:colOff>590550</xdr:colOff>
          <xdr:row>93</xdr:row>
          <xdr:rowOff>47625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opLeftCell="A4" zoomScaleNormal="100" workbookViewId="0">
      <pane xSplit="8" topLeftCell="I1" activePane="topRight" state="frozen"/>
      <selection pane="topRight" activeCell="K22" sqref="K22"/>
    </sheetView>
  </sheetViews>
  <sheetFormatPr defaultColWidth="4.125" defaultRowHeight="14.25" x14ac:dyDescent="0.15"/>
  <cols>
    <col min="1" max="1" width="6.875" style="15" customWidth="1"/>
    <col min="2" max="7" width="9.625" style="6" customWidth="1"/>
    <col min="8" max="8" width="7.125" style="9" customWidth="1"/>
    <col min="9" max="15" width="10.5" style="3" customWidth="1"/>
    <col min="16" max="16" width="7.5" style="1" bestFit="1" customWidth="1"/>
    <col min="17" max="17" width="7.5" style="1" customWidth="1"/>
    <col min="18" max="18" width="7.5" style="30" customWidth="1"/>
    <col min="19" max="21" width="10.5" style="3" customWidth="1"/>
    <col min="22" max="22" width="10.5" style="31" customWidth="1"/>
    <col min="23" max="23" width="10.5" style="3" customWidth="1"/>
    <col min="24" max="24" width="8.75" style="1" bestFit="1" customWidth="1"/>
    <col min="25" max="25" width="8.25" style="3" customWidth="1"/>
    <col min="26" max="26" width="7.75" style="1" customWidth="1"/>
    <col min="27" max="27" width="7.5" style="1" bestFit="1" customWidth="1"/>
    <col min="28" max="28" width="7.5" style="30" bestFit="1" customWidth="1"/>
    <col min="29" max="30" width="7.5" style="1" bestFit="1" customWidth="1"/>
    <col min="31" max="31" width="7.5" style="1" customWidth="1"/>
    <col min="32" max="32" width="7.5" style="30" bestFit="1" customWidth="1"/>
    <col min="33" max="35" width="7.5" style="1" bestFit="1" customWidth="1"/>
    <col min="36" max="36" width="10.375" style="1" customWidth="1"/>
    <col min="37" max="37" width="9.875" style="30" customWidth="1"/>
    <col min="38" max="16384" width="4.125" style="1"/>
  </cols>
  <sheetData>
    <row r="1" spans="1:37" x14ac:dyDescent="0.15">
      <c r="A1" s="114" t="s">
        <v>190</v>
      </c>
      <c r="B1" s="114"/>
      <c r="C1" s="114"/>
      <c r="D1" s="114"/>
      <c r="E1" s="114"/>
      <c r="F1" s="114"/>
      <c r="G1" s="115"/>
      <c r="H1" s="22"/>
      <c r="I1" s="111" t="s">
        <v>85</v>
      </c>
      <c r="J1" s="112"/>
      <c r="K1" s="112"/>
      <c r="L1" s="112"/>
      <c r="M1" s="112"/>
      <c r="N1" s="112"/>
      <c r="O1" s="112"/>
      <c r="P1" s="112"/>
      <c r="Q1" s="112"/>
      <c r="R1" s="113"/>
      <c r="S1" s="112" t="s">
        <v>84</v>
      </c>
      <c r="T1" s="112"/>
      <c r="U1" s="112"/>
      <c r="V1" s="112"/>
      <c r="W1" s="111" t="s">
        <v>104</v>
      </c>
      <c r="X1" s="112"/>
      <c r="Y1" s="112"/>
      <c r="Z1" s="112"/>
      <c r="AA1" s="112"/>
      <c r="AB1" s="113"/>
      <c r="AC1" s="112" t="s">
        <v>58</v>
      </c>
      <c r="AD1" s="112"/>
      <c r="AE1" s="112"/>
      <c r="AF1" s="112"/>
      <c r="AG1" s="111" t="s">
        <v>167</v>
      </c>
      <c r="AH1" s="112"/>
      <c r="AI1" s="112"/>
      <c r="AJ1" s="112"/>
      <c r="AK1" s="113"/>
    </row>
    <row r="2" spans="1:37" x14ac:dyDescent="0.15">
      <c r="A2" s="12"/>
      <c r="B2" s="11" t="s">
        <v>54</v>
      </c>
      <c r="C2" s="11" t="s">
        <v>57</v>
      </c>
      <c r="D2" s="11" t="s">
        <v>55</v>
      </c>
      <c r="E2" s="11" t="s">
        <v>58</v>
      </c>
      <c r="F2" s="11" t="s">
        <v>98</v>
      </c>
      <c r="G2" s="10"/>
      <c r="H2" s="23" t="s">
        <v>166</v>
      </c>
      <c r="I2" s="24" t="s">
        <v>68</v>
      </c>
      <c r="J2" s="25" t="s">
        <v>34</v>
      </c>
      <c r="K2" s="25" t="s">
        <v>69</v>
      </c>
      <c r="L2" s="25" t="s">
        <v>60</v>
      </c>
      <c r="M2" s="25" t="s">
        <v>184</v>
      </c>
      <c r="N2" s="26" t="s">
        <v>96</v>
      </c>
      <c r="O2" s="26" t="s">
        <v>186</v>
      </c>
      <c r="P2" s="26" t="s">
        <v>187</v>
      </c>
      <c r="Q2" s="26" t="s">
        <v>35</v>
      </c>
      <c r="R2" s="27" t="s">
        <v>39</v>
      </c>
      <c r="S2" s="24" t="s">
        <v>86</v>
      </c>
      <c r="T2" s="25" t="s">
        <v>105</v>
      </c>
      <c r="U2" s="26" t="s">
        <v>62</v>
      </c>
      <c r="V2" s="27" t="s">
        <v>132</v>
      </c>
      <c r="W2" s="24" t="s">
        <v>91</v>
      </c>
      <c r="X2" s="25" t="s">
        <v>109</v>
      </c>
      <c r="Y2" s="25" t="s">
        <v>110</v>
      </c>
      <c r="Z2" s="25" t="s">
        <v>129</v>
      </c>
      <c r="AA2" s="26" t="s">
        <v>137</v>
      </c>
      <c r="AB2" s="27" t="s">
        <v>61</v>
      </c>
      <c r="AC2" s="24" t="s">
        <v>148</v>
      </c>
      <c r="AD2" s="25" t="s">
        <v>152</v>
      </c>
      <c r="AE2" s="25" t="s">
        <v>191</v>
      </c>
      <c r="AF2" s="32" t="s">
        <v>153</v>
      </c>
      <c r="AG2" s="24" t="s">
        <v>170</v>
      </c>
      <c r="AH2" s="25" t="s">
        <v>174</v>
      </c>
      <c r="AI2" s="25" t="s">
        <v>175</v>
      </c>
      <c r="AJ2" s="26" t="s">
        <v>176</v>
      </c>
      <c r="AK2" s="27" t="s">
        <v>177</v>
      </c>
    </row>
    <row r="3" spans="1:37" x14ac:dyDescent="0.15">
      <c r="A3" s="16" t="s">
        <v>63</v>
      </c>
      <c r="B3" s="17" t="s">
        <v>67</v>
      </c>
      <c r="C3" s="17" t="s">
        <v>130</v>
      </c>
      <c r="D3" s="17" t="s">
        <v>136</v>
      </c>
      <c r="E3" s="17" t="s">
        <v>145</v>
      </c>
      <c r="F3" s="17" t="s">
        <v>165</v>
      </c>
      <c r="G3" s="18"/>
      <c r="H3" s="9">
        <v>1</v>
      </c>
      <c r="I3" s="3" t="s">
        <v>92</v>
      </c>
      <c r="J3" s="2" t="s">
        <v>70</v>
      </c>
      <c r="K3" s="2" t="s">
        <v>72</v>
      </c>
      <c r="L3" s="2" t="s">
        <v>41</v>
      </c>
      <c r="M3" s="2" t="s">
        <v>192</v>
      </c>
      <c r="N3" s="4" t="s">
        <v>80</v>
      </c>
      <c r="O3" s="4" t="s">
        <v>185</v>
      </c>
      <c r="P3" s="4" t="s">
        <v>26</v>
      </c>
      <c r="Q3" s="4" t="s">
        <v>1</v>
      </c>
      <c r="R3" s="28" t="s">
        <v>39</v>
      </c>
      <c r="S3" s="3" t="s">
        <v>87</v>
      </c>
      <c r="T3" s="2" t="s">
        <v>106</v>
      </c>
      <c r="U3" s="4" t="s">
        <v>6</v>
      </c>
      <c r="V3" s="28" t="s">
        <v>133</v>
      </c>
      <c r="W3" s="3" t="s">
        <v>93</v>
      </c>
      <c r="X3" s="2" t="s">
        <v>111</v>
      </c>
      <c r="Y3" s="2" t="s">
        <v>112</v>
      </c>
      <c r="Z3" s="2" t="s">
        <v>113</v>
      </c>
      <c r="AA3" s="4" t="s">
        <v>138</v>
      </c>
      <c r="AB3" s="28" t="s">
        <v>7</v>
      </c>
      <c r="AC3" s="3" t="s">
        <v>149</v>
      </c>
      <c r="AD3" s="2" t="s">
        <v>154</v>
      </c>
      <c r="AE3" s="2" t="s">
        <v>155</v>
      </c>
      <c r="AF3" s="33" t="s">
        <v>74</v>
      </c>
      <c r="AG3" s="3" t="s">
        <v>171</v>
      </c>
      <c r="AH3" s="2"/>
      <c r="AI3" s="2"/>
      <c r="AJ3" s="4" t="s">
        <v>178</v>
      </c>
      <c r="AK3" s="28" t="s">
        <v>179</v>
      </c>
    </row>
    <row r="4" spans="1:37" x14ac:dyDescent="0.15">
      <c r="A4" s="13" t="s">
        <v>64</v>
      </c>
      <c r="B4" s="7" t="s">
        <v>29</v>
      </c>
      <c r="C4" s="7" t="s">
        <v>131</v>
      </c>
      <c r="D4" s="7" t="s">
        <v>103</v>
      </c>
      <c r="E4" s="7" t="s">
        <v>191</v>
      </c>
      <c r="F4" s="7" t="s">
        <v>164</v>
      </c>
      <c r="G4" s="7"/>
      <c r="H4" s="9">
        <v>2</v>
      </c>
      <c r="I4" s="3" t="s">
        <v>71</v>
      </c>
      <c r="J4" s="2" t="s">
        <v>73</v>
      </c>
      <c r="K4" s="2" t="s">
        <v>75</v>
      </c>
      <c r="L4" s="2" t="s">
        <v>42</v>
      </c>
      <c r="M4" s="2" t="s">
        <v>193</v>
      </c>
      <c r="N4" s="4" t="s">
        <v>81</v>
      </c>
      <c r="O4" s="4" t="s">
        <v>189</v>
      </c>
      <c r="P4" s="4" t="s">
        <v>27</v>
      </c>
      <c r="Q4" s="4" t="s">
        <v>36</v>
      </c>
      <c r="R4" s="28" t="s">
        <v>40</v>
      </c>
      <c r="S4" s="3" t="s">
        <v>134</v>
      </c>
      <c r="T4" s="2" t="s">
        <v>107</v>
      </c>
      <c r="U4" s="4" t="s">
        <v>88</v>
      </c>
      <c r="V4" s="28"/>
      <c r="W4" s="3" t="s">
        <v>99</v>
      </c>
      <c r="X4" s="2" t="s">
        <v>114</v>
      </c>
      <c r="Y4" s="2" t="s">
        <v>115</v>
      </c>
      <c r="Z4" s="2" t="s">
        <v>116</v>
      </c>
      <c r="AA4" s="4" t="s">
        <v>139</v>
      </c>
      <c r="AB4" s="28" t="s">
        <v>8</v>
      </c>
      <c r="AC4" s="3" t="s">
        <v>150</v>
      </c>
      <c r="AD4" s="2" t="s">
        <v>156</v>
      </c>
      <c r="AE4" s="2" t="s">
        <v>157</v>
      </c>
      <c r="AF4" s="33" t="s">
        <v>78</v>
      </c>
      <c r="AG4" s="3" t="s">
        <v>172</v>
      </c>
      <c r="AH4" s="2"/>
      <c r="AI4" s="2"/>
      <c r="AJ4" s="4" t="s">
        <v>180</v>
      </c>
      <c r="AK4" s="28" t="s">
        <v>181</v>
      </c>
    </row>
    <row r="5" spans="1:37" x14ac:dyDescent="0.15">
      <c r="A5" s="13"/>
      <c r="B5" s="7" t="s">
        <v>66</v>
      </c>
      <c r="C5" s="7"/>
      <c r="D5" s="7" t="s">
        <v>99</v>
      </c>
      <c r="E5" s="7" t="s">
        <v>147</v>
      </c>
      <c r="F5" s="7" t="s">
        <v>56</v>
      </c>
      <c r="G5" s="7"/>
      <c r="H5" s="9">
        <v>3</v>
      </c>
      <c r="I5" s="3" t="s">
        <v>74</v>
      </c>
      <c r="J5" s="2" t="s">
        <v>76</v>
      </c>
      <c r="K5" s="2"/>
      <c r="L5" s="2" t="s">
        <v>43</v>
      </c>
      <c r="M5" s="2"/>
      <c r="N5" s="4" t="s">
        <v>82</v>
      </c>
      <c r="O5" s="4"/>
      <c r="P5" s="4" t="s">
        <v>28</v>
      </c>
      <c r="Q5" s="4" t="s">
        <v>37</v>
      </c>
      <c r="R5" s="28"/>
      <c r="S5" s="3" t="s">
        <v>132</v>
      </c>
      <c r="T5" s="2" t="s">
        <v>108</v>
      </c>
      <c r="U5" s="4" t="s">
        <v>89</v>
      </c>
      <c r="V5" s="28"/>
      <c r="W5" s="3" t="s">
        <v>100</v>
      </c>
      <c r="X5" s="2" t="s">
        <v>118</v>
      </c>
      <c r="Y5" s="2" t="s">
        <v>119</v>
      </c>
      <c r="Z5" s="2" t="s">
        <v>120</v>
      </c>
      <c r="AA5" s="4" t="s">
        <v>140</v>
      </c>
      <c r="AB5" s="28" t="s">
        <v>9</v>
      </c>
      <c r="AC5" s="3" t="s">
        <v>151</v>
      </c>
      <c r="AD5" s="2" t="s">
        <v>158</v>
      </c>
      <c r="AE5" s="2" t="s">
        <v>159</v>
      </c>
      <c r="AF5" s="33" t="s">
        <v>72</v>
      </c>
      <c r="AG5" s="3" t="s">
        <v>173</v>
      </c>
      <c r="AH5" s="2"/>
      <c r="AI5" s="2"/>
      <c r="AJ5" s="4" t="s">
        <v>177</v>
      </c>
      <c r="AK5" s="28" t="s">
        <v>182</v>
      </c>
    </row>
    <row r="6" spans="1:37" x14ac:dyDescent="0.15">
      <c r="A6" s="13"/>
      <c r="B6" s="7" t="s">
        <v>59</v>
      </c>
      <c r="C6" s="7"/>
      <c r="D6" s="7" t="s">
        <v>129</v>
      </c>
      <c r="E6" s="7" t="s">
        <v>146</v>
      </c>
      <c r="F6" s="7"/>
      <c r="G6" s="7"/>
      <c r="H6" s="9">
        <v>4</v>
      </c>
      <c r="I6" s="3" t="s">
        <v>77</v>
      </c>
      <c r="J6" s="2" t="s">
        <v>97</v>
      </c>
      <c r="K6" s="2"/>
      <c r="L6" s="2" t="s">
        <v>44</v>
      </c>
      <c r="M6" s="2"/>
      <c r="N6" s="4" t="s">
        <v>83</v>
      </c>
      <c r="O6" s="4"/>
      <c r="Q6" s="4" t="s">
        <v>2</v>
      </c>
      <c r="R6" s="28"/>
      <c r="S6" s="1"/>
      <c r="T6" s="2"/>
      <c r="U6" s="4" t="s">
        <v>0</v>
      </c>
      <c r="V6" s="28"/>
      <c r="W6" s="3" t="s">
        <v>102</v>
      </c>
      <c r="X6" s="2" t="s">
        <v>117</v>
      </c>
      <c r="Y6" s="2" t="s">
        <v>121</v>
      </c>
      <c r="Z6" s="2" t="s">
        <v>122</v>
      </c>
      <c r="AA6" s="4" t="s">
        <v>141</v>
      </c>
      <c r="AB6" s="28" t="s">
        <v>10</v>
      </c>
      <c r="AC6" s="3"/>
      <c r="AD6" s="2"/>
      <c r="AE6" s="2" t="s">
        <v>160</v>
      </c>
      <c r="AF6" s="33" t="s">
        <v>75</v>
      </c>
      <c r="AG6" s="3"/>
      <c r="AH6" s="2"/>
      <c r="AI6" s="2"/>
      <c r="AJ6" s="4"/>
      <c r="AK6" s="28" t="s">
        <v>183</v>
      </c>
    </row>
    <row r="7" spans="1:37" x14ac:dyDescent="0.15">
      <c r="A7" s="19"/>
      <c r="B7" s="20" t="s">
        <v>184</v>
      </c>
      <c r="C7" s="20"/>
      <c r="D7" s="20"/>
      <c r="E7" s="20"/>
      <c r="F7" s="20"/>
      <c r="G7" s="21"/>
      <c r="H7" s="9">
        <v>5</v>
      </c>
      <c r="I7" s="3" t="s">
        <v>78</v>
      </c>
      <c r="J7" s="2"/>
      <c r="K7" s="2"/>
      <c r="L7" s="2" t="s">
        <v>45</v>
      </c>
      <c r="M7" s="2"/>
      <c r="N7" s="4"/>
      <c r="O7" s="4"/>
      <c r="Q7" s="4"/>
      <c r="R7" s="28"/>
      <c r="S7" s="1"/>
      <c r="T7" s="2"/>
      <c r="U7" s="4" t="s">
        <v>90</v>
      </c>
      <c r="V7" s="28"/>
      <c r="W7" s="3" t="s">
        <v>101</v>
      </c>
      <c r="X7" s="2" t="s">
        <v>22</v>
      </c>
      <c r="Y7" s="2" t="s">
        <v>3</v>
      </c>
      <c r="Z7" s="2" t="s">
        <v>4</v>
      </c>
      <c r="AA7" s="4" t="s">
        <v>142</v>
      </c>
      <c r="AB7" s="28" t="s">
        <v>11</v>
      </c>
      <c r="AC7" s="3"/>
      <c r="AD7" s="2"/>
      <c r="AE7" s="2" t="s">
        <v>161</v>
      </c>
      <c r="AF7" s="33" t="s">
        <v>162</v>
      </c>
      <c r="AG7" s="3"/>
      <c r="AH7" s="2"/>
      <c r="AI7" s="2"/>
      <c r="AJ7" s="4"/>
      <c r="AK7" s="28" t="s">
        <v>162</v>
      </c>
    </row>
    <row r="8" spans="1:37" x14ac:dyDescent="0.15">
      <c r="A8" s="14" t="s">
        <v>65</v>
      </c>
      <c r="B8" s="8" t="s">
        <v>97</v>
      </c>
      <c r="C8" s="8" t="s">
        <v>134</v>
      </c>
      <c r="D8" s="8" t="s">
        <v>102</v>
      </c>
      <c r="E8" s="8"/>
      <c r="F8" s="8" t="s">
        <v>168</v>
      </c>
      <c r="G8" s="8"/>
      <c r="H8" s="9">
        <v>6</v>
      </c>
      <c r="I8" s="3" t="s">
        <v>94</v>
      </c>
      <c r="J8" s="2"/>
      <c r="K8" s="2"/>
      <c r="L8" s="2" t="s">
        <v>46</v>
      </c>
      <c r="M8" s="2"/>
      <c r="N8" s="4"/>
      <c r="O8" s="4"/>
      <c r="Q8" s="4"/>
      <c r="R8" s="28"/>
      <c r="T8" s="2"/>
      <c r="U8" s="4" t="s">
        <v>135</v>
      </c>
      <c r="V8" s="28"/>
      <c r="X8" s="2" t="s">
        <v>23</v>
      </c>
      <c r="Y8" s="2"/>
      <c r="Z8" s="2"/>
      <c r="AA8" s="4" t="s">
        <v>143</v>
      </c>
      <c r="AB8" s="28" t="s">
        <v>12</v>
      </c>
      <c r="AC8" s="3"/>
      <c r="AD8" s="2"/>
      <c r="AE8" s="2"/>
      <c r="AF8" s="33" t="s">
        <v>163</v>
      </c>
      <c r="AG8" s="3"/>
      <c r="AH8" s="2"/>
      <c r="AI8" s="2"/>
      <c r="AJ8" s="4"/>
      <c r="AK8" s="28" t="s">
        <v>163</v>
      </c>
    </row>
    <row r="9" spans="1:37" x14ac:dyDescent="0.15">
      <c r="A9" s="14"/>
      <c r="B9" s="8" t="s">
        <v>188</v>
      </c>
      <c r="C9" s="8" t="s">
        <v>132</v>
      </c>
      <c r="D9" s="8" t="s">
        <v>61</v>
      </c>
      <c r="E9" s="8"/>
      <c r="F9" s="8" t="s">
        <v>169</v>
      </c>
      <c r="G9" s="8"/>
      <c r="H9" s="9">
        <v>7</v>
      </c>
      <c r="I9" s="3" t="s">
        <v>194</v>
      </c>
      <c r="J9" s="2"/>
      <c r="K9" s="2"/>
      <c r="L9" s="2" t="s">
        <v>47</v>
      </c>
      <c r="M9" s="2"/>
      <c r="N9" s="4"/>
      <c r="O9" s="4"/>
      <c r="Q9" s="4"/>
      <c r="R9" s="28"/>
      <c r="T9" s="2"/>
      <c r="U9" s="4"/>
      <c r="V9" s="28"/>
      <c r="X9" s="2" t="s">
        <v>123</v>
      </c>
      <c r="Y9" s="2"/>
      <c r="Z9" s="2"/>
      <c r="AA9" s="4" t="s">
        <v>144</v>
      </c>
      <c r="AB9" s="28" t="s">
        <v>13</v>
      </c>
      <c r="AC9" s="3"/>
      <c r="AD9" s="2"/>
      <c r="AE9" s="2"/>
      <c r="AF9" s="33"/>
      <c r="AG9" s="3"/>
      <c r="AH9" s="2"/>
      <c r="AI9" s="2"/>
      <c r="AJ9" s="4"/>
      <c r="AK9" s="28"/>
    </row>
    <row r="10" spans="1:37" x14ac:dyDescent="0.15">
      <c r="A10" s="14"/>
      <c r="B10" s="8" t="s">
        <v>5</v>
      </c>
      <c r="C10" s="8"/>
      <c r="D10" s="8"/>
      <c r="E10" s="8"/>
      <c r="F10" s="8"/>
      <c r="G10" s="8"/>
      <c r="H10" s="9">
        <v>8</v>
      </c>
      <c r="I10" s="3" t="s">
        <v>95</v>
      </c>
      <c r="J10" s="2"/>
      <c r="K10" s="2"/>
      <c r="L10" s="2" t="s">
        <v>48</v>
      </c>
      <c r="M10" s="2"/>
      <c r="N10" s="4"/>
      <c r="O10" s="4"/>
      <c r="P10" s="4"/>
      <c r="Q10" s="4"/>
      <c r="R10" s="28"/>
      <c r="T10" s="2"/>
      <c r="U10" s="4"/>
      <c r="V10" s="28"/>
      <c r="X10" s="2" t="s">
        <v>124</v>
      </c>
      <c r="Y10" s="2"/>
      <c r="Z10" s="2"/>
      <c r="AA10" s="4"/>
      <c r="AB10" s="28" t="s">
        <v>14</v>
      </c>
      <c r="AC10" s="3"/>
      <c r="AD10" s="2"/>
      <c r="AE10" s="2"/>
      <c r="AF10" s="33"/>
      <c r="AG10" s="3"/>
      <c r="AH10" s="2"/>
      <c r="AI10" s="2"/>
      <c r="AJ10" s="4"/>
      <c r="AK10" s="28"/>
    </row>
    <row r="11" spans="1:37" x14ac:dyDescent="0.15">
      <c r="A11" s="14"/>
      <c r="B11" s="8" t="s">
        <v>79</v>
      </c>
      <c r="C11" s="8"/>
      <c r="D11" s="8"/>
      <c r="E11" s="8"/>
      <c r="F11" s="8"/>
      <c r="G11" s="8"/>
      <c r="H11" s="9">
        <v>9</v>
      </c>
      <c r="I11" s="3" t="s">
        <v>184</v>
      </c>
      <c r="J11" s="2"/>
      <c r="K11" s="2"/>
      <c r="L11" s="2" t="s">
        <v>49</v>
      </c>
      <c r="M11" s="2"/>
      <c r="N11" s="4"/>
      <c r="O11" s="4"/>
      <c r="P11" s="4"/>
      <c r="Q11" s="4"/>
      <c r="R11" s="28"/>
      <c r="T11" s="2"/>
      <c r="U11" s="4"/>
      <c r="V11" s="28"/>
      <c r="X11" s="2" t="s">
        <v>125</v>
      </c>
      <c r="Y11" s="2"/>
      <c r="Z11" s="2"/>
      <c r="AA11" s="4"/>
      <c r="AB11" s="28" t="s">
        <v>15</v>
      </c>
      <c r="AC11" s="3"/>
      <c r="AD11" s="2"/>
      <c r="AE11" s="2"/>
      <c r="AF11" s="33"/>
      <c r="AG11" s="3"/>
      <c r="AH11" s="2"/>
      <c r="AI11" s="2"/>
      <c r="AJ11" s="4"/>
      <c r="AK11" s="28"/>
    </row>
    <row r="12" spans="1:37" x14ac:dyDescent="0.15">
      <c r="A12" s="14"/>
      <c r="B12" s="8" t="s">
        <v>38</v>
      </c>
      <c r="C12" s="8"/>
      <c r="D12" s="8"/>
      <c r="E12" s="8"/>
      <c r="F12" s="8"/>
      <c r="G12" s="8"/>
      <c r="H12" s="9">
        <v>10</v>
      </c>
      <c r="J12" s="2"/>
      <c r="K12" s="2"/>
      <c r="L12" s="2" t="s">
        <v>50</v>
      </c>
      <c r="M12" s="2"/>
      <c r="N12" s="4"/>
      <c r="O12" s="4"/>
      <c r="P12" s="4"/>
      <c r="Q12" s="4"/>
      <c r="R12" s="28"/>
      <c r="T12" s="2"/>
      <c r="U12" s="4"/>
      <c r="V12" s="28"/>
      <c r="X12" s="2" t="s">
        <v>126</v>
      </c>
      <c r="Y12" s="2"/>
      <c r="Z12" s="2"/>
      <c r="AA12" s="4"/>
      <c r="AB12" s="28" t="s">
        <v>16</v>
      </c>
      <c r="AC12" s="3"/>
      <c r="AD12" s="2"/>
      <c r="AE12" s="2"/>
      <c r="AF12" s="33"/>
      <c r="AG12" s="3"/>
      <c r="AH12" s="2"/>
      <c r="AI12" s="2"/>
      <c r="AJ12" s="4"/>
      <c r="AK12" s="28"/>
    </row>
    <row r="13" spans="1:37" x14ac:dyDescent="0.15">
      <c r="B13" s="8"/>
      <c r="H13" s="9">
        <v>11</v>
      </c>
      <c r="J13" s="2"/>
      <c r="K13" s="2"/>
      <c r="L13" s="2" t="s">
        <v>51</v>
      </c>
      <c r="M13" s="2"/>
      <c r="N13" s="4"/>
      <c r="O13" s="4"/>
      <c r="P13" s="4"/>
      <c r="Q13" s="4"/>
      <c r="R13" s="28"/>
      <c r="T13" s="2"/>
      <c r="U13" s="4"/>
      <c r="V13" s="28"/>
      <c r="X13" s="2" t="s">
        <v>127</v>
      </c>
      <c r="Y13" s="2"/>
      <c r="Z13" s="2"/>
      <c r="AA13" s="4"/>
      <c r="AB13" s="28" t="s">
        <v>17</v>
      </c>
      <c r="AC13" s="3"/>
      <c r="AD13" s="2"/>
      <c r="AE13" s="2"/>
      <c r="AF13" s="33"/>
      <c r="AG13" s="3"/>
      <c r="AH13" s="2"/>
      <c r="AI13" s="2"/>
      <c r="AJ13" s="4"/>
      <c r="AK13" s="28"/>
    </row>
    <row r="14" spans="1:37" x14ac:dyDescent="0.15">
      <c r="H14" s="9">
        <v>12</v>
      </c>
      <c r="J14" s="2"/>
      <c r="K14" s="2"/>
      <c r="L14" s="2" t="s">
        <v>52</v>
      </c>
      <c r="M14" s="2"/>
      <c r="N14" s="4"/>
      <c r="O14" s="4"/>
      <c r="P14" s="4"/>
      <c r="Q14" s="4"/>
      <c r="R14" s="28"/>
      <c r="T14" s="2"/>
      <c r="U14" s="4"/>
      <c r="V14" s="28"/>
      <c r="X14" s="2" t="s">
        <v>24</v>
      </c>
      <c r="Y14" s="2"/>
      <c r="Z14" s="2"/>
      <c r="AA14" s="4"/>
      <c r="AB14" s="28" t="s">
        <v>18</v>
      </c>
      <c r="AC14" s="3"/>
      <c r="AD14" s="2"/>
      <c r="AE14" s="2"/>
      <c r="AF14" s="33"/>
      <c r="AH14" s="2"/>
      <c r="AI14" s="2"/>
      <c r="AJ14" s="4"/>
      <c r="AK14" s="28"/>
    </row>
    <row r="15" spans="1:37" x14ac:dyDescent="0.15">
      <c r="H15" s="9">
        <v>13</v>
      </c>
      <c r="J15" s="2"/>
      <c r="K15" s="2"/>
      <c r="L15" s="2" t="s">
        <v>53</v>
      </c>
      <c r="M15" s="2"/>
      <c r="N15" s="4"/>
      <c r="O15" s="4"/>
      <c r="P15" s="4"/>
      <c r="Q15" s="4"/>
      <c r="R15" s="28"/>
      <c r="T15" s="2"/>
      <c r="U15" s="4"/>
      <c r="V15" s="28"/>
      <c r="X15" s="2" t="s">
        <v>25</v>
      </c>
      <c r="Y15" s="2"/>
      <c r="Z15" s="2"/>
      <c r="AA15" s="4"/>
      <c r="AB15" s="28" t="s">
        <v>19</v>
      </c>
      <c r="AC15" s="3"/>
      <c r="AD15" s="2"/>
      <c r="AE15" s="2"/>
      <c r="AF15" s="33"/>
      <c r="AH15" s="2"/>
      <c r="AI15" s="2"/>
      <c r="AJ15" s="4"/>
      <c r="AK15" s="28"/>
    </row>
    <row r="16" spans="1:37" x14ac:dyDescent="0.15">
      <c r="H16" s="9">
        <v>14</v>
      </c>
      <c r="J16" s="2"/>
      <c r="K16" s="2"/>
      <c r="L16" s="2"/>
      <c r="M16" s="2"/>
      <c r="N16" s="4"/>
      <c r="O16" s="4"/>
      <c r="P16" s="4"/>
      <c r="Q16" s="4"/>
      <c r="R16" s="28"/>
      <c r="T16" s="2"/>
      <c r="U16" s="4"/>
      <c r="V16" s="28"/>
      <c r="X16" s="2" t="s">
        <v>128</v>
      </c>
      <c r="Y16" s="2"/>
      <c r="Z16" s="2"/>
      <c r="AA16" s="4"/>
      <c r="AB16" s="28" t="s">
        <v>20</v>
      </c>
      <c r="AC16" s="3"/>
      <c r="AD16" s="2"/>
      <c r="AE16" s="2"/>
      <c r="AF16" s="33"/>
      <c r="AH16" s="2"/>
      <c r="AI16" s="2"/>
      <c r="AJ16" s="4"/>
      <c r="AK16" s="28"/>
    </row>
    <row r="17" spans="8:37" x14ac:dyDescent="0.15">
      <c r="H17" s="9">
        <v>15</v>
      </c>
      <c r="J17" s="2"/>
      <c r="K17" s="2"/>
      <c r="L17" s="2"/>
      <c r="M17" s="2"/>
      <c r="N17" s="4"/>
      <c r="O17" s="4"/>
      <c r="P17" s="4"/>
      <c r="Q17" s="4"/>
      <c r="R17" s="28"/>
      <c r="T17" s="2"/>
      <c r="U17" s="4"/>
      <c r="V17" s="28"/>
      <c r="X17" s="2"/>
      <c r="Y17" s="2"/>
      <c r="Z17" s="2"/>
      <c r="AA17" s="4"/>
      <c r="AB17" s="28" t="s">
        <v>21</v>
      </c>
      <c r="AC17" s="3"/>
      <c r="AD17" s="2"/>
      <c r="AE17" s="2"/>
      <c r="AF17" s="33"/>
      <c r="AJ17" s="4"/>
      <c r="AK17" s="28"/>
    </row>
    <row r="18" spans="8:37" x14ac:dyDescent="0.15">
      <c r="H18" s="9">
        <v>16</v>
      </c>
      <c r="J18" s="2"/>
      <c r="K18" s="2"/>
      <c r="L18" s="2"/>
      <c r="M18" s="2"/>
      <c r="N18" s="4"/>
      <c r="O18" s="4"/>
      <c r="P18" s="5"/>
      <c r="Q18" s="5"/>
      <c r="R18" s="29"/>
      <c r="T18" s="2"/>
      <c r="U18" s="4"/>
      <c r="V18" s="28"/>
      <c r="X18" s="2"/>
      <c r="Y18" s="2"/>
      <c r="Z18" s="2"/>
      <c r="AA18" s="5"/>
      <c r="AB18" s="28" t="s">
        <v>504</v>
      </c>
      <c r="AC18" s="3"/>
      <c r="AD18" s="2"/>
      <c r="AE18" s="2"/>
      <c r="AF18" s="33"/>
    </row>
    <row r="19" spans="8:37" x14ac:dyDescent="0.15">
      <c r="H19" s="9">
        <v>17</v>
      </c>
      <c r="J19" s="2"/>
      <c r="K19" s="2"/>
      <c r="L19" s="2"/>
      <c r="M19" s="2"/>
      <c r="N19" s="4"/>
      <c r="O19" s="4"/>
      <c r="P19" s="5"/>
      <c r="Q19" s="5"/>
      <c r="R19" s="29"/>
      <c r="T19" s="2"/>
      <c r="U19" s="4"/>
      <c r="V19" s="28"/>
      <c r="X19" s="2"/>
      <c r="Y19" s="2"/>
      <c r="Z19" s="2"/>
      <c r="AA19" s="5"/>
      <c r="AB19" s="29"/>
      <c r="AC19" s="3"/>
      <c r="AD19" s="2"/>
      <c r="AE19" s="2"/>
      <c r="AF19" s="33"/>
    </row>
    <row r="20" spans="8:37" x14ac:dyDescent="0.15">
      <c r="H20" s="9">
        <v>18</v>
      </c>
      <c r="J20" s="2"/>
      <c r="K20" s="2"/>
      <c r="L20" s="2"/>
      <c r="M20" s="2"/>
      <c r="N20" s="4"/>
      <c r="O20" s="4"/>
      <c r="P20" s="5"/>
      <c r="Q20" s="5"/>
      <c r="R20" s="29"/>
      <c r="T20" s="2"/>
      <c r="U20" s="4"/>
      <c r="V20" s="28"/>
      <c r="X20" s="2"/>
      <c r="Y20" s="2"/>
      <c r="Z20" s="2"/>
      <c r="AA20" s="5"/>
      <c r="AB20" s="29"/>
      <c r="AC20" s="3"/>
      <c r="AD20" s="2"/>
      <c r="AE20" s="2"/>
      <c r="AF20" s="33"/>
    </row>
    <row r="21" spans="8:37" x14ac:dyDescent="0.15">
      <c r="H21" s="9">
        <v>19</v>
      </c>
      <c r="J21" s="2"/>
      <c r="K21" s="2"/>
      <c r="L21" s="2"/>
      <c r="M21" s="2"/>
      <c r="N21" s="4"/>
      <c r="O21" s="4"/>
      <c r="P21" s="5"/>
      <c r="Q21" s="5"/>
      <c r="R21" s="29"/>
      <c r="T21" s="2"/>
      <c r="U21" s="4"/>
      <c r="V21" s="28"/>
      <c r="X21" s="2"/>
      <c r="Y21" s="2"/>
      <c r="Z21" s="2"/>
      <c r="AA21" s="5"/>
      <c r="AB21" s="29"/>
      <c r="AC21" s="3"/>
      <c r="AD21" s="2"/>
      <c r="AE21" s="2"/>
      <c r="AF21" s="33"/>
    </row>
    <row r="22" spans="8:37" x14ac:dyDescent="0.15">
      <c r="H22" s="9">
        <v>20</v>
      </c>
      <c r="J22" s="2"/>
      <c r="K22" s="2"/>
      <c r="L22" s="2"/>
      <c r="M22" s="2"/>
      <c r="N22" s="4"/>
      <c r="O22" s="4"/>
      <c r="P22" s="5"/>
      <c r="Q22" s="5"/>
      <c r="R22" s="29"/>
      <c r="T22" s="2"/>
      <c r="U22" s="4"/>
      <c r="V22" s="28"/>
      <c r="X22" s="2"/>
      <c r="Y22" s="2"/>
      <c r="Z22" s="2"/>
      <c r="AA22" s="5"/>
      <c r="AB22" s="29"/>
      <c r="AC22" s="3"/>
      <c r="AD22" s="2"/>
      <c r="AE22" s="2"/>
      <c r="AF22" s="33"/>
    </row>
    <row r="23" spans="8:37" x14ac:dyDescent="0.15">
      <c r="H23" s="9">
        <v>21</v>
      </c>
      <c r="J23" s="2"/>
      <c r="K23" s="2"/>
      <c r="L23" s="2"/>
      <c r="M23" s="2"/>
      <c r="N23" s="4"/>
      <c r="O23" s="4"/>
      <c r="P23" s="5"/>
      <c r="Q23" s="5"/>
      <c r="R23" s="29"/>
      <c r="T23" s="2"/>
      <c r="U23" s="4"/>
      <c r="V23" s="28"/>
      <c r="X23" s="2"/>
      <c r="Y23" s="2"/>
      <c r="Z23" s="2"/>
      <c r="AA23" s="5"/>
      <c r="AB23" s="29"/>
      <c r="AC23" s="3"/>
      <c r="AD23" s="2"/>
      <c r="AE23" s="2"/>
      <c r="AF23" s="33"/>
    </row>
    <row r="24" spans="8:37" x14ac:dyDescent="0.15">
      <c r="H24" s="9">
        <v>22</v>
      </c>
      <c r="J24" s="2"/>
      <c r="K24" s="2"/>
      <c r="L24" s="2"/>
      <c r="M24" s="2"/>
      <c r="N24" s="4"/>
      <c r="O24" s="4"/>
      <c r="P24" s="5"/>
      <c r="Q24" s="5"/>
      <c r="R24" s="29"/>
      <c r="T24" s="2"/>
      <c r="U24" s="4"/>
      <c r="V24" s="28"/>
      <c r="X24" s="2"/>
      <c r="Y24" s="2"/>
      <c r="Z24" s="2"/>
      <c r="AA24" s="5"/>
      <c r="AB24" s="29"/>
      <c r="AC24" s="3"/>
      <c r="AD24" s="2"/>
      <c r="AE24" s="2"/>
      <c r="AF24" s="33"/>
    </row>
    <row r="25" spans="8:37" x14ac:dyDescent="0.15">
      <c r="H25" s="9">
        <v>23</v>
      </c>
      <c r="J25" s="2"/>
      <c r="K25" s="2"/>
      <c r="L25" s="2"/>
      <c r="M25" s="2"/>
      <c r="N25" s="4"/>
      <c r="O25" s="4"/>
      <c r="P25" s="5"/>
      <c r="Q25" s="5"/>
      <c r="R25" s="29"/>
      <c r="T25" s="2"/>
      <c r="U25" s="4"/>
      <c r="V25" s="28"/>
      <c r="X25" s="2"/>
      <c r="Y25" s="2"/>
      <c r="Z25" s="2"/>
      <c r="AA25" s="5"/>
      <c r="AB25" s="29"/>
      <c r="AC25" s="3"/>
      <c r="AD25" s="2"/>
      <c r="AE25" s="2"/>
      <c r="AF25" s="33"/>
    </row>
    <row r="26" spans="8:37" x14ac:dyDescent="0.15">
      <c r="H26" s="9">
        <v>24</v>
      </c>
      <c r="J26" s="2"/>
      <c r="K26" s="2"/>
      <c r="L26" s="2"/>
      <c r="M26" s="2"/>
      <c r="N26" s="4"/>
      <c r="O26" s="4"/>
      <c r="P26" s="5"/>
      <c r="Q26" s="5"/>
      <c r="R26" s="29"/>
      <c r="T26" s="2"/>
      <c r="U26" s="4"/>
      <c r="V26" s="28"/>
      <c r="X26" s="2"/>
      <c r="Y26" s="2"/>
      <c r="Z26" s="2"/>
      <c r="AA26" s="5"/>
      <c r="AB26" s="29"/>
      <c r="AC26" s="3"/>
      <c r="AD26" s="2"/>
      <c r="AE26" s="2"/>
      <c r="AF26" s="33"/>
    </row>
    <row r="27" spans="8:37" x14ac:dyDescent="0.15">
      <c r="H27" s="9">
        <v>25</v>
      </c>
      <c r="J27" s="2"/>
      <c r="K27" s="2"/>
      <c r="L27" s="2"/>
      <c r="M27" s="2"/>
      <c r="N27" s="4"/>
      <c r="O27" s="4"/>
      <c r="P27" s="5"/>
      <c r="Q27" s="5"/>
      <c r="R27" s="29"/>
      <c r="T27" s="2"/>
      <c r="U27" s="4"/>
      <c r="V27" s="28"/>
      <c r="X27" s="2"/>
      <c r="Y27" s="2"/>
      <c r="Z27" s="2"/>
      <c r="AA27" s="5"/>
      <c r="AB27" s="29"/>
      <c r="AC27" s="3"/>
      <c r="AD27" s="2"/>
      <c r="AE27" s="2"/>
      <c r="AF27" s="33"/>
    </row>
    <row r="28" spans="8:37" x14ac:dyDescent="0.15">
      <c r="H28" s="9">
        <v>26</v>
      </c>
      <c r="J28" s="2"/>
      <c r="K28" s="2"/>
      <c r="L28" s="2"/>
      <c r="M28" s="2"/>
      <c r="N28" s="4"/>
      <c r="O28" s="4"/>
      <c r="P28" s="5"/>
      <c r="Q28" s="5"/>
      <c r="R28" s="29"/>
      <c r="T28" s="2"/>
      <c r="U28" s="4"/>
      <c r="V28" s="28"/>
      <c r="X28" s="2"/>
      <c r="Y28" s="2"/>
      <c r="Z28" s="2"/>
      <c r="AA28" s="5"/>
      <c r="AB28" s="29"/>
      <c r="AC28" s="3"/>
      <c r="AD28" s="2"/>
      <c r="AE28" s="2"/>
      <c r="AF28" s="33"/>
    </row>
    <row r="29" spans="8:37" x14ac:dyDescent="0.15">
      <c r="H29" s="9">
        <v>27</v>
      </c>
      <c r="J29" s="2"/>
      <c r="K29" s="2"/>
      <c r="L29" s="2"/>
      <c r="M29" s="2"/>
      <c r="N29" s="4"/>
      <c r="O29" s="4"/>
      <c r="P29" s="5"/>
      <c r="Q29" s="5"/>
      <c r="R29" s="29"/>
      <c r="T29" s="2"/>
      <c r="U29" s="4"/>
      <c r="V29" s="28"/>
      <c r="X29" s="2"/>
      <c r="Y29" s="2"/>
      <c r="Z29" s="2"/>
      <c r="AA29" s="5"/>
      <c r="AB29" s="29"/>
      <c r="AC29" s="3"/>
      <c r="AD29" s="2"/>
      <c r="AE29" s="2"/>
      <c r="AF29" s="33"/>
    </row>
    <row r="30" spans="8:37" x14ac:dyDescent="0.15">
      <c r="H30" s="9">
        <v>28</v>
      </c>
      <c r="J30" s="2"/>
      <c r="K30" s="2"/>
      <c r="L30" s="2"/>
      <c r="M30" s="2"/>
      <c r="N30" s="4"/>
      <c r="O30" s="4"/>
      <c r="P30" s="5"/>
      <c r="Q30" s="5"/>
      <c r="R30" s="29"/>
      <c r="T30" s="2"/>
      <c r="U30" s="4"/>
      <c r="V30" s="28"/>
      <c r="X30" s="2"/>
      <c r="Y30" s="2"/>
      <c r="Z30" s="2"/>
      <c r="AA30" s="5"/>
      <c r="AB30" s="29"/>
      <c r="AC30" s="3"/>
      <c r="AD30" s="2"/>
      <c r="AE30" s="2"/>
      <c r="AF30" s="33"/>
    </row>
    <row r="31" spans="8:37" x14ac:dyDescent="0.15">
      <c r="H31" s="9">
        <v>29</v>
      </c>
      <c r="J31" s="2"/>
      <c r="K31" s="2"/>
      <c r="L31" s="2"/>
      <c r="M31" s="2"/>
      <c r="N31" s="4"/>
      <c r="O31" s="4"/>
      <c r="P31" s="5"/>
      <c r="Q31" s="5"/>
      <c r="R31" s="29"/>
      <c r="T31" s="2"/>
      <c r="U31" s="4"/>
      <c r="V31" s="28"/>
      <c r="X31" s="2"/>
      <c r="Y31" s="2"/>
      <c r="Z31" s="2"/>
      <c r="AA31" s="5"/>
      <c r="AB31" s="29"/>
      <c r="AC31" s="3"/>
      <c r="AD31" s="2"/>
      <c r="AE31" s="2"/>
      <c r="AF31" s="33"/>
    </row>
    <row r="32" spans="8:37" x14ac:dyDescent="0.15">
      <c r="H32" s="9">
        <v>30</v>
      </c>
      <c r="J32" s="2"/>
      <c r="K32" s="2"/>
      <c r="L32" s="2"/>
      <c r="M32" s="2"/>
      <c r="N32" s="4"/>
      <c r="O32" s="4"/>
      <c r="P32" s="5"/>
      <c r="Q32" s="5"/>
      <c r="R32" s="29"/>
      <c r="T32" s="2"/>
      <c r="U32" s="4"/>
      <c r="V32" s="28"/>
      <c r="X32" s="2"/>
      <c r="Y32" s="2"/>
      <c r="Z32" s="2"/>
      <c r="AA32" s="5"/>
      <c r="AB32" s="29"/>
      <c r="AC32" s="3"/>
      <c r="AD32" s="2"/>
      <c r="AE32" s="2"/>
      <c r="AF32" s="33"/>
    </row>
    <row r="33" spans="8:32" x14ac:dyDescent="0.15">
      <c r="H33" s="9">
        <v>31</v>
      </c>
      <c r="J33" s="2"/>
      <c r="K33" s="2"/>
      <c r="L33" s="2"/>
      <c r="M33" s="2"/>
      <c r="N33" s="4"/>
      <c r="O33" s="4"/>
      <c r="P33" s="5"/>
      <c r="Q33" s="5"/>
      <c r="R33" s="29"/>
      <c r="T33" s="2"/>
      <c r="U33" s="4"/>
      <c r="V33" s="28"/>
      <c r="X33" s="2"/>
      <c r="Y33" s="2"/>
      <c r="Z33" s="2"/>
      <c r="AA33" s="5"/>
      <c r="AB33" s="29"/>
      <c r="AC33" s="3"/>
      <c r="AD33" s="2"/>
      <c r="AE33" s="2"/>
      <c r="AF33" s="33"/>
    </row>
    <row r="34" spans="8:32" x14ac:dyDescent="0.15">
      <c r="H34" s="9">
        <v>32</v>
      </c>
      <c r="J34" s="2"/>
      <c r="K34" s="2"/>
      <c r="L34" s="2"/>
      <c r="M34" s="2"/>
      <c r="N34" s="4"/>
      <c r="O34" s="4"/>
      <c r="P34" s="5"/>
      <c r="Q34" s="5"/>
      <c r="R34" s="29"/>
      <c r="T34" s="2"/>
      <c r="U34" s="4"/>
      <c r="V34" s="28"/>
      <c r="X34" s="2"/>
      <c r="Y34" s="2"/>
      <c r="Z34" s="2"/>
      <c r="AA34" s="5"/>
      <c r="AB34" s="29"/>
      <c r="AC34" s="3"/>
      <c r="AD34" s="2"/>
      <c r="AE34" s="2"/>
      <c r="AF34" s="33"/>
    </row>
    <row r="35" spans="8:32" x14ac:dyDescent="0.15">
      <c r="H35" s="9">
        <v>33</v>
      </c>
      <c r="U35" s="4"/>
      <c r="V35" s="28"/>
      <c r="X35" s="2"/>
      <c r="Y35" s="2"/>
      <c r="Z35" s="2"/>
      <c r="AA35" s="5"/>
      <c r="AB35" s="29"/>
      <c r="AC35" s="3"/>
      <c r="AD35" s="2"/>
      <c r="AE35" s="2"/>
      <c r="AF35" s="33"/>
    </row>
    <row r="36" spans="8:32" x14ac:dyDescent="0.15">
      <c r="H36" s="9">
        <v>34</v>
      </c>
      <c r="U36" s="4"/>
      <c r="V36" s="28"/>
      <c r="X36" s="2"/>
      <c r="Y36" s="2"/>
      <c r="Z36" s="2"/>
      <c r="AA36" s="5"/>
      <c r="AB36" s="29"/>
      <c r="AC36" s="3"/>
      <c r="AD36" s="2"/>
      <c r="AE36" s="2"/>
      <c r="AF36" s="33"/>
    </row>
    <row r="37" spans="8:32" x14ac:dyDescent="0.15">
      <c r="H37" s="9">
        <v>35</v>
      </c>
      <c r="U37" s="4"/>
      <c r="V37" s="28"/>
      <c r="X37" s="2"/>
      <c r="Y37" s="2"/>
      <c r="Z37" s="2"/>
      <c r="AA37" s="5"/>
      <c r="AB37" s="29"/>
      <c r="AC37" s="3"/>
      <c r="AD37" s="2"/>
      <c r="AE37" s="2"/>
      <c r="AF37" s="33"/>
    </row>
    <row r="38" spans="8:32" x14ac:dyDescent="0.15">
      <c r="H38" s="9">
        <v>36</v>
      </c>
      <c r="U38" s="4"/>
      <c r="V38" s="28"/>
      <c r="X38" s="2"/>
      <c r="Y38" s="2"/>
      <c r="Z38" s="2"/>
      <c r="AA38" s="5"/>
      <c r="AB38" s="29"/>
      <c r="AC38" s="3"/>
      <c r="AD38" s="2"/>
      <c r="AE38" s="2"/>
      <c r="AF38" s="33"/>
    </row>
    <row r="39" spans="8:32" x14ac:dyDescent="0.15">
      <c r="H39" s="9">
        <v>37</v>
      </c>
      <c r="U39" s="4"/>
      <c r="V39" s="28"/>
      <c r="X39" s="2"/>
      <c r="Y39" s="2"/>
      <c r="Z39" s="2"/>
      <c r="AA39" s="2"/>
      <c r="AB39" s="29"/>
      <c r="AC39" s="3"/>
      <c r="AD39" s="2"/>
      <c r="AE39" s="2"/>
      <c r="AF39" s="33"/>
    </row>
    <row r="40" spans="8:32" x14ac:dyDescent="0.15">
      <c r="H40" s="9">
        <v>38</v>
      </c>
      <c r="AC40" s="3"/>
    </row>
    <row r="41" spans="8:32" x14ac:dyDescent="0.15">
      <c r="AC41" s="3"/>
    </row>
  </sheetData>
  <mergeCells count="6">
    <mergeCell ref="AG1:AK1"/>
    <mergeCell ref="A1:G1"/>
    <mergeCell ref="I1:R1"/>
    <mergeCell ref="W1:AB1"/>
    <mergeCell ref="S1:V1"/>
    <mergeCell ref="AC1:A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965"/>
  <sheetViews>
    <sheetView zoomScale="85" zoomScaleNormal="85" workbookViewId="0">
      <pane xSplit="7" topLeftCell="L1" activePane="topRight" state="frozen"/>
      <selection pane="topRight" activeCell="AL45" sqref="M31:AL45"/>
    </sheetView>
  </sheetViews>
  <sheetFormatPr defaultRowHeight="14.25" x14ac:dyDescent="0.15"/>
  <cols>
    <col min="1" max="1" width="6.375" style="55" customWidth="1"/>
    <col min="2" max="6" width="9" style="55"/>
    <col min="7" max="7" width="6.375" style="55" customWidth="1"/>
    <col min="8" max="8" width="4.875" style="56" customWidth="1"/>
    <col min="9" max="9" width="4.5" style="75" bestFit="1" customWidth="1"/>
    <col min="10" max="11" width="7.5" style="75" bestFit="1" customWidth="1"/>
    <col min="12" max="12" width="7.875" style="75" bestFit="1" customWidth="1"/>
    <col min="13" max="15" width="7.5" style="75" bestFit="1" customWidth="1"/>
    <col min="16" max="21" width="4.5" style="75" bestFit="1" customWidth="1"/>
    <col min="22" max="22" width="4.5" style="56" bestFit="1" customWidth="1"/>
    <col min="23" max="23" width="9" style="56"/>
    <col min="24" max="24" width="10.125" style="56" bestFit="1" customWidth="1"/>
    <col min="25" max="30" width="7.625" style="56" bestFit="1" customWidth="1"/>
    <col min="31" max="38" width="4.625" style="56" bestFit="1" customWidth="1"/>
    <col min="39" max="40" width="7.625" style="56" bestFit="1" customWidth="1"/>
    <col min="41" max="41" width="9" style="56"/>
    <col min="42" max="42" width="5.875" style="56" bestFit="1" customWidth="1"/>
    <col min="43" max="43" width="10.125" style="56" bestFit="1" customWidth="1"/>
    <col min="44" max="44" width="4.5" style="56" bestFit="1" customWidth="1"/>
    <col min="45" max="45" width="6" style="56" bestFit="1" customWidth="1"/>
    <col min="46" max="46" width="7.5" style="56" bestFit="1" customWidth="1"/>
    <col min="47" max="53" width="4.5" style="56" bestFit="1" customWidth="1"/>
    <col min="54" max="54" width="7.625" style="56" bestFit="1" customWidth="1"/>
    <col min="55" max="16384" width="9" style="56"/>
  </cols>
  <sheetData>
    <row r="1" spans="1:54" x14ac:dyDescent="0.3">
      <c r="A1" s="88"/>
      <c r="B1" s="88" t="s">
        <v>607</v>
      </c>
      <c r="C1" s="88"/>
      <c r="D1" s="88"/>
      <c r="E1" s="88"/>
      <c r="F1" s="88"/>
      <c r="G1" s="88"/>
      <c r="I1" s="76" t="s">
        <v>422</v>
      </c>
      <c r="J1" s="76" t="s">
        <v>423</v>
      </c>
      <c r="K1" s="76" t="s">
        <v>424</v>
      </c>
      <c r="L1" s="76" t="s">
        <v>425</v>
      </c>
      <c r="M1" s="76" t="s">
        <v>426</v>
      </c>
      <c r="N1" s="76" t="s">
        <v>427</v>
      </c>
      <c r="O1" s="76" t="s">
        <v>428</v>
      </c>
      <c r="P1" s="76" t="s">
        <v>392</v>
      </c>
      <c r="Q1" s="76" t="s">
        <v>393</v>
      </c>
      <c r="R1" s="76" t="s">
        <v>394</v>
      </c>
      <c r="S1" s="76" t="s">
        <v>395</v>
      </c>
      <c r="T1" s="76" t="s">
        <v>396</v>
      </c>
      <c r="U1" s="76" t="s">
        <v>397</v>
      </c>
      <c r="V1" s="76" t="s">
        <v>398</v>
      </c>
      <c r="X1" s="86" t="s">
        <v>429</v>
      </c>
      <c r="Y1" s="86" t="s">
        <v>496</v>
      </c>
      <c r="Z1" s="86" t="s">
        <v>430</v>
      </c>
      <c r="AA1" s="86" t="s">
        <v>431</v>
      </c>
      <c r="AB1" s="86" t="s">
        <v>432</v>
      </c>
      <c r="AC1" s="86" t="s">
        <v>433</v>
      </c>
      <c r="AD1" s="86" t="s">
        <v>434</v>
      </c>
      <c r="AE1" s="86" t="s">
        <v>435</v>
      </c>
      <c r="AF1" s="86" t="s">
        <v>436</v>
      </c>
      <c r="AG1" s="86" t="s">
        <v>437</v>
      </c>
      <c r="AH1" s="86" t="s">
        <v>438</v>
      </c>
      <c r="AI1" s="86" t="s">
        <v>439</v>
      </c>
      <c r="AJ1" s="86" t="s">
        <v>440</v>
      </c>
      <c r="AK1" s="86" t="s">
        <v>441</v>
      </c>
      <c r="AL1" s="86" t="s">
        <v>442</v>
      </c>
      <c r="AM1" s="86" t="s">
        <v>620</v>
      </c>
      <c r="AN1" s="86" t="s">
        <v>621</v>
      </c>
      <c r="AP1" s="77" t="s">
        <v>399</v>
      </c>
      <c r="AQ1" s="77" t="s">
        <v>400</v>
      </c>
      <c r="AR1" s="77" t="s">
        <v>401</v>
      </c>
      <c r="AS1" s="77" t="s">
        <v>402</v>
      </c>
      <c r="AT1" s="77" t="s">
        <v>403</v>
      </c>
      <c r="AU1" s="77" t="s">
        <v>404</v>
      </c>
      <c r="AV1" s="77" t="s">
        <v>405</v>
      </c>
      <c r="AW1" s="77" t="s">
        <v>406</v>
      </c>
      <c r="AX1" s="77" t="s">
        <v>407</v>
      </c>
      <c r="AY1" s="90" t="s">
        <v>612</v>
      </c>
      <c r="AZ1" s="90" t="s">
        <v>613</v>
      </c>
      <c r="BA1" s="90" t="s">
        <v>622</v>
      </c>
      <c r="BB1" s="90" t="s">
        <v>667</v>
      </c>
    </row>
    <row r="2" spans="1:54" x14ac:dyDescent="0.3">
      <c r="B2" s="57" t="s">
        <v>411</v>
      </c>
      <c r="C2" s="55">
        <v>54</v>
      </c>
      <c r="D2" s="57" t="s">
        <v>499</v>
      </c>
      <c r="E2" s="55">
        <v>100</v>
      </c>
      <c r="I2" s="55">
        <v>1</v>
      </c>
      <c r="J2" s="55">
        <v>10</v>
      </c>
      <c r="K2" s="55">
        <v>2</v>
      </c>
      <c r="L2" s="55">
        <v>2</v>
      </c>
      <c r="M2" s="55">
        <f>K2*0.8</f>
        <v>1.6</v>
      </c>
      <c r="N2" s="55">
        <f>L2*0.8</f>
        <v>1.6</v>
      </c>
      <c r="O2" s="55">
        <v>10</v>
      </c>
      <c r="P2" s="55">
        <v>5</v>
      </c>
      <c r="Q2" s="55">
        <v>4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X2" s="86" t="str">
        <f>装备品质表!B2</f>
        <v>兽角枪</v>
      </c>
      <c r="Y2" s="86">
        <f>装备品质表!C2</f>
        <v>1</v>
      </c>
      <c r="Z2" s="86">
        <f>装备品质表!D2</f>
        <v>0</v>
      </c>
      <c r="AA2" s="86">
        <f>装备品质表!E2</f>
        <v>8</v>
      </c>
      <c r="AB2" s="86">
        <f>装备品质表!F2</f>
        <v>0</v>
      </c>
      <c r="AC2" s="86">
        <f>装备品质表!G2</f>
        <v>0</v>
      </c>
      <c r="AD2" s="86">
        <f>装备品质表!H2</f>
        <v>0</v>
      </c>
      <c r="AE2" s="86">
        <f>装备品质表!I2</f>
        <v>0</v>
      </c>
      <c r="AF2" s="86">
        <f>装备品质表!J2</f>
        <v>0</v>
      </c>
      <c r="AG2" s="86">
        <f>装备品质表!K2</f>
        <v>0</v>
      </c>
      <c r="AH2" s="86">
        <f>装备品质表!L2</f>
        <v>0</v>
      </c>
      <c r="AI2" s="86">
        <f>装备品质表!M2</f>
        <v>0</v>
      </c>
      <c r="AJ2" s="86">
        <f>装备品质表!N2</f>
        <v>0</v>
      </c>
      <c r="AK2" s="86">
        <f>装备品质表!O2</f>
        <v>0</v>
      </c>
      <c r="AL2" s="86">
        <f>装备品质表!P2</f>
        <v>0</v>
      </c>
      <c r="AM2" s="86">
        <f>装备品质表!Q2</f>
        <v>0</v>
      </c>
      <c r="AN2" s="86">
        <f>装备品质表!R2</f>
        <v>1</v>
      </c>
      <c r="AP2" s="86">
        <v>10000</v>
      </c>
      <c r="AQ2" s="86" t="s">
        <v>506</v>
      </c>
      <c r="AR2" s="86">
        <v>1</v>
      </c>
      <c r="AS2" s="86">
        <v>5</v>
      </c>
      <c r="AT2" s="86">
        <v>200</v>
      </c>
      <c r="AU2" s="86">
        <v>40</v>
      </c>
      <c r="AV2" s="86">
        <v>40</v>
      </c>
      <c r="AW2" s="86">
        <v>0</v>
      </c>
      <c r="AX2" s="86">
        <v>0</v>
      </c>
      <c r="AY2" s="86">
        <v>0</v>
      </c>
      <c r="AZ2" s="86">
        <v>0</v>
      </c>
      <c r="BA2" s="86">
        <v>30</v>
      </c>
      <c r="BB2" s="86">
        <v>3</v>
      </c>
    </row>
    <row r="3" spans="1:54" x14ac:dyDescent="0.3">
      <c r="B3" s="57"/>
      <c r="D3" s="57"/>
      <c r="I3" s="55">
        <v>11</v>
      </c>
      <c r="J3" s="55">
        <v>20</v>
      </c>
      <c r="K3" s="55">
        <v>2</v>
      </c>
      <c r="L3" s="55">
        <v>2</v>
      </c>
      <c r="M3" s="55">
        <f>K3*0.8</f>
        <v>1.6</v>
      </c>
      <c r="N3" s="55">
        <f>L3*0.8</f>
        <v>1.6</v>
      </c>
      <c r="O3" s="55">
        <v>15</v>
      </c>
      <c r="P3" s="55">
        <v>5</v>
      </c>
      <c r="Q3" s="55">
        <v>4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X3" s="86" t="str">
        <f>装备品质表!B3</f>
        <v>虎牙枪</v>
      </c>
      <c r="Y3" s="86">
        <f>装备品质表!C3</f>
        <v>21</v>
      </c>
      <c r="Z3" s="86">
        <f>装备品质表!D3</f>
        <v>0</v>
      </c>
      <c r="AA3" s="86">
        <f>装备品质表!E3</f>
        <v>40</v>
      </c>
      <c r="AB3" s="86">
        <f>装备品质表!F3</f>
        <v>0</v>
      </c>
      <c r="AC3" s="86">
        <f>装备品质表!G3</f>
        <v>0</v>
      </c>
      <c r="AD3" s="86">
        <f>装备品质表!H3</f>
        <v>0</v>
      </c>
      <c r="AE3" s="86">
        <f>装备品质表!I3</f>
        <v>0</v>
      </c>
      <c r="AF3" s="86">
        <f>装备品质表!J3</f>
        <v>0</v>
      </c>
      <c r="AG3" s="86">
        <f>装备品质表!K3</f>
        <v>0</v>
      </c>
      <c r="AH3" s="86">
        <f>装备品质表!L3</f>
        <v>0</v>
      </c>
      <c r="AI3" s="86">
        <f>装备品质表!M3</f>
        <v>0</v>
      </c>
      <c r="AJ3" s="86">
        <f>装备品质表!N3</f>
        <v>0</v>
      </c>
      <c r="AK3" s="86">
        <f>装备品质表!O3</f>
        <v>0</v>
      </c>
      <c r="AL3" s="86">
        <f>装备品质表!P3</f>
        <v>0</v>
      </c>
      <c r="AM3" s="86">
        <f>装备品质表!Q3</f>
        <v>0</v>
      </c>
      <c r="AN3" s="86">
        <f>装备品质表!R3</f>
        <v>1</v>
      </c>
      <c r="AP3" s="86">
        <v>10001</v>
      </c>
      <c r="AQ3" s="86" t="s">
        <v>605</v>
      </c>
      <c r="AR3" s="86">
        <v>2</v>
      </c>
      <c r="AS3" s="86">
        <v>5</v>
      </c>
      <c r="AT3" s="86">
        <f>FLOOR(AT2*1.05,1)</f>
        <v>210</v>
      </c>
      <c r="AU3" s="86">
        <v>42</v>
      </c>
      <c r="AV3" s="86">
        <v>42</v>
      </c>
      <c r="AW3" s="86">
        <v>0</v>
      </c>
      <c r="AX3" s="86">
        <v>0</v>
      </c>
      <c r="AY3" s="86">
        <v>0</v>
      </c>
      <c r="AZ3" s="86">
        <v>0</v>
      </c>
      <c r="BA3" s="86">
        <v>40</v>
      </c>
      <c r="BB3" s="86">
        <v>3</v>
      </c>
    </row>
    <row r="4" spans="1:54" x14ac:dyDescent="0.3">
      <c r="B4" s="57"/>
      <c r="D4" s="57"/>
      <c r="I4" s="55">
        <v>21</v>
      </c>
      <c r="J4" s="55">
        <v>30</v>
      </c>
      <c r="K4" s="55">
        <v>3</v>
      </c>
      <c r="L4" s="55">
        <v>3</v>
      </c>
      <c r="M4" s="55">
        <f>K4*0.7</f>
        <v>2.0999999999999996</v>
      </c>
      <c r="N4" s="55">
        <f>L4*0.7</f>
        <v>2.0999999999999996</v>
      </c>
      <c r="O4" s="55">
        <v>20</v>
      </c>
      <c r="P4" s="55">
        <v>5</v>
      </c>
      <c r="Q4" s="55">
        <v>4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X4" s="86" t="str">
        <f>装备品质表!B4</f>
        <v>火尖枪</v>
      </c>
      <c r="Y4" s="86">
        <f>装备品质表!C4</f>
        <v>41</v>
      </c>
      <c r="Z4" s="86">
        <f>装备品质表!D4</f>
        <v>0</v>
      </c>
      <c r="AA4" s="86">
        <f>装备品质表!E4</f>
        <v>72</v>
      </c>
      <c r="AB4" s="86">
        <f>装备品质表!F4</f>
        <v>0</v>
      </c>
      <c r="AC4" s="86">
        <f>装备品质表!G4</f>
        <v>0</v>
      </c>
      <c r="AD4" s="86">
        <f>装备品质表!H4</f>
        <v>0</v>
      </c>
      <c r="AE4" s="86">
        <f>装备品质表!I4</f>
        <v>0</v>
      </c>
      <c r="AF4" s="86">
        <f>装备品质表!J4</f>
        <v>0</v>
      </c>
      <c r="AG4" s="86">
        <f>装备品质表!K4</f>
        <v>0</v>
      </c>
      <c r="AH4" s="86">
        <f>装备品质表!L4</f>
        <v>0</v>
      </c>
      <c r="AI4" s="86">
        <f>装备品质表!M4</f>
        <v>0</v>
      </c>
      <c r="AJ4" s="86">
        <f>装备品质表!N4</f>
        <v>0</v>
      </c>
      <c r="AK4" s="86">
        <f>装备品质表!O4</f>
        <v>0</v>
      </c>
      <c r="AL4" s="86">
        <f>装备品质表!P4</f>
        <v>0</v>
      </c>
      <c r="AM4" s="86">
        <f>装备品质表!Q4</f>
        <v>0</v>
      </c>
      <c r="AN4" s="86">
        <f>装备品质表!R4</f>
        <v>1</v>
      </c>
      <c r="AP4" s="86">
        <v>10002</v>
      </c>
      <c r="AQ4" s="86" t="s">
        <v>507</v>
      </c>
      <c r="AR4" s="86">
        <v>3</v>
      </c>
      <c r="AS4" s="86">
        <v>5</v>
      </c>
      <c r="AT4" s="86">
        <f t="shared" ref="AT4:AT44" si="0">FLOOR(AT3*1.05,1)</f>
        <v>220</v>
      </c>
      <c r="AU4" s="86">
        <v>44</v>
      </c>
      <c r="AV4" s="86">
        <v>44</v>
      </c>
      <c r="AW4" s="86">
        <v>0</v>
      </c>
      <c r="AX4" s="86">
        <v>0</v>
      </c>
      <c r="AY4" s="86">
        <v>0</v>
      </c>
      <c r="AZ4" s="86">
        <v>0</v>
      </c>
      <c r="BA4" s="86">
        <v>50</v>
      </c>
      <c r="BB4" s="86">
        <v>3</v>
      </c>
    </row>
    <row r="5" spans="1:54" x14ac:dyDescent="0.3">
      <c r="A5" s="85"/>
      <c r="B5" s="84" t="s">
        <v>502</v>
      </c>
      <c r="C5" s="85" t="s">
        <v>645</v>
      </c>
      <c r="D5" s="84" t="s">
        <v>502</v>
      </c>
      <c r="E5" s="85" t="s">
        <v>640</v>
      </c>
      <c r="F5" s="100"/>
      <c r="G5" s="85"/>
      <c r="I5" s="55">
        <v>31</v>
      </c>
      <c r="J5" s="55">
        <v>40</v>
      </c>
      <c r="K5" s="55">
        <v>3</v>
      </c>
      <c r="L5" s="55">
        <v>3</v>
      </c>
      <c r="M5" s="55">
        <f>K5*0.7</f>
        <v>2.0999999999999996</v>
      </c>
      <c r="N5" s="55">
        <f>L5*0.7</f>
        <v>2.0999999999999996</v>
      </c>
      <c r="O5" s="55">
        <v>25</v>
      </c>
      <c r="P5" s="55">
        <v>5</v>
      </c>
      <c r="Q5" s="55">
        <v>4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X5" s="86" t="str">
        <f>装备品质表!B5</f>
        <v>金凤枪</v>
      </c>
      <c r="Y5" s="86">
        <f>装备品质表!C5</f>
        <v>61</v>
      </c>
      <c r="Z5" s="86">
        <f>装备品质表!D5</f>
        <v>0</v>
      </c>
      <c r="AA5" s="86">
        <f>装备品质表!E5</f>
        <v>104</v>
      </c>
      <c r="AB5" s="86">
        <f>装备品质表!F5</f>
        <v>0</v>
      </c>
      <c r="AC5" s="86">
        <f>装备品质表!G5</f>
        <v>0</v>
      </c>
      <c r="AD5" s="86">
        <f>装备品质表!H5</f>
        <v>0</v>
      </c>
      <c r="AE5" s="86">
        <f>装备品质表!I5</f>
        <v>0</v>
      </c>
      <c r="AF5" s="86">
        <f>装备品质表!J5</f>
        <v>0</v>
      </c>
      <c r="AG5" s="86">
        <f>装备品质表!K5</f>
        <v>0</v>
      </c>
      <c r="AH5" s="86">
        <f>装备品质表!L5</f>
        <v>0</v>
      </c>
      <c r="AI5" s="86">
        <f>装备品质表!M5</f>
        <v>0</v>
      </c>
      <c r="AJ5" s="86">
        <f>装备品质表!N5</f>
        <v>0</v>
      </c>
      <c r="AK5" s="86">
        <f>装备品质表!O5</f>
        <v>0</v>
      </c>
      <c r="AL5" s="86">
        <f>装备品质表!P5</f>
        <v>0</v>
      </c>
      <c r="AM5" s="86">
        <f>装备品质表!Q5</f>
        <v>0</v>
      </c>
      <c r="AN5" s="86">
        <f>装备品质表!R5</f>
        <v>1</v>
      </c>
      <c r="AP5" s="86">
        <v>10003</v>
      </c>
      <c r="AQ5" s="86" t="s">
        <v>508</v>
      </c>
      <c r="AR5" s="86">
        <v>4</v>
      </c>
      <c r="AS5" s="86">
        <v>5</v>
      </c>
      <c r="AT5" s="86">
        <f t="shared" si="0"/>
        <v>231</v>
      </c>
      <c r="AU5" s="86">
        <v>46</v>
      </c>
      <c r="AV5" s="86">
        <v>46</v>
      </c>
      <c r="AW5" s="86">
        <v>0</v>
      </c>
      <c r="AX5" s="86">
        <v>0</v>
      </c>
      <c r="AY5" s="86">
        <v>0</v>
      </c>
      <c r="AZ5" s="86">
        <v>0</v>
      </c>
      <c r="BA5" s="86">
        <v>60</v>
      </c>
      <c r="BB5" s="86">
        <v>6</v>
      </c>
    </row>
    <row r="6" spans="1:54" x14ac:dyDescent="0.3">
      <c r="A6" s="85"/>
      <c r="B6" s="84"/>
      <c r="C6" s="85"/>
      <c r="D6" s="84"/>
      <c r="E6" s="85"/>
      <c r="F6" s="100"/>
      <c r="G6" s="85"/>
      <c r="I6" s="55">
        <v>41</v>
      </c>
      <c r="J6" s="55">
        <v>50</v>
      </c>
      <c r="K6" s="55">
        <v>4</v>
      </c>
      <c r="L6" s="55">
        <v>4</v>
      </c>
      <c r="M6" s="55">
        <f t="shared" ref="M6:N11" si="1">K6*0.7</f>
        <v>2.8</v>
      </c>
      <c r="N6" s="55">
        <f t="shared" si="1"/>
        <v>2.8</v>
      </c>
      <c r="O6" s="55">
        <v>30</v>
      </c>
      <c r="P6" s="55">
        <v>5</v>
      </c>
      <c r="Q6" s="55">
        <v>4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X6" s="86" t="str">
        <f>装备品质表!B6</f>
        <v>火龙枪</v>
      </c>
      <c r="Y6" s="86">
        <f>装备品质表!C6</f>
        <v>81</v>
      </c>
      <c r="Z6" s="86">
        <f>装备品质表!D6</f>
        <v>0</v>
      </c>
      <c r="AA6" s="86">
        <f>装备品质表!E6</f>
        <v>136</v>
      </c>
      <c r="AB6" s="86">
        <f>装备品质表!F6</f>
        <v>0</v>
      </c>
      <c r="AC6" s="86">
        <f>装备品质表!G6</f>
        <v>0</v>
      </c>
      <c r="AD6" s="86">
        <f>装备品质表!H6</f>
        <v>0</v>
      </c>
      <c r="AE6" s="86">
        <f>装备品质表!I6</f>
        <v>0</v>
      </c>
      <c r="AF6" s="86">
        <f>装备品质表!J6</f>
        <v>0</v>
      </c>
      <c r="AG6" s="86">
        <f>装备品质表!K6</f>
        <v>0</v>
      </c>
      <c r="AH6" s="86">
        <f>装备品质表!L6</f>
        <v>0</v>
      </c>
      <c r="AI6" s="86">
        <f>装备品质表!M6</f>
        <v>0</v>
      </c>
      <c r="AJ6" s="86">
        <f>装备品质表!N6</f>
        <v>0</v>
      </c>
      <c r="AK6" s="86">
        <f>装备品质表!O6</f>
        <v>0</v>
      </c>
      <c r="AL6" s="86">
        <f>装备品质表!P6</f>
        <v>0</v>
      </c>
      <c r="AM6" s="86">
        <f>装备品质表!Q6</f>
        <v>0</v>
      </c>
      <c r="AN6" s="86">
        <f>装备品质表!R6</f>
        <v>1</v>
      </c>
      <c r="AP6" s="86">
        <v>10004</v>
      </c>
      <c r="AQ6" s="86" t="s">
        <v>509</v>
      </c>
      <c r="AR6" s="86">
        <v>5</v>
      </c>
      <c r="AS6" s="86">
        <v>5</v>
      </c>
      <c r="AT6" s="86">
        <f t="shared" si="0"/>
        <v>242</v>
      </c>
      <c r="AU6" s="86">
        <v>48</v>
      </c>
      <c r="AV6" s="86">
        <v>48</v>
      </c>
      <c r="AW6" s="86">
        <v>0</v>
      </c>
      <c r="AX6" s="86">
        <v>0</v>
      </c>
      <c r="AY6" s="86">
        <v>0</v>
      </c>
      <c r="AZ6" s="86">
        <v>0</v>
      </c>
      <c r="BA6" s="86">
        <v>70</v>
      </c>
      <c r="BB6" s="86">
        <v>6</v>
      </c>
    </row>
    <row r="7" spans="1:54" x14ac:dyDescent="0.3">
      <c r="B7" s="57" t="s">
        <v>138</v>
      </c>
      <c r="C7" s="55" t="s">
        <v>639</v>
      </c>
      <c r="D7" s="57" t="s">
        <v>138</v>
      </c>
      <c r="E7" s="55" t="s">
        <v>639</v>
      </c>
      <c r="F7" s="100"/>
      <c r="I7" s="55">
        <v>51</v>
      </c>
      <c r="J7" s="55">
        <v>60</v>
      </c>
      <c r="K7" s="55">
        <v>5</v>
      </c>
      <c r="L7" s="55">
        <v>5</v>
      </c>
      <c r="M7" s="55">
        <f t="shared" si="1"/>
        <v>3.5</v>
      </c>
      <c r="N7" s="55">
        <f t="shared" si="1"/>
        <v>3.5</v>
      </c>
      <c r="O7" s="55">
        <v>35</v>
      </c>
      <c r="P7" s="55">
        <v>5</v>
      </c>
      <c r="Q7" s="55">
        <v>4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X7" s="86" t="str">
        <f>装备品质表!B7</f>
        <v>战士武器6级</v>
      </c>
      <c r="Y7" s="86">
        <f>装备品质表!C7</f>
        <v>101</v>
      </c>
      <c r="Z7" s="86">
        <f>装备品质表!D7</f>
        <v>0</v>
      </c>
      <c r="AA7" s="86">
        <f>装备品质表!E7</f>
        <v>168</v>
      </c>
      <c r="AB7" s="86">
        <f>装备品质表!F7</f>
        <v>0</v>
      </c>
      <c r="AC7" s="86">
        <f>装备品质表!G7</f>
        <v>0</v>
      </c>
      <c r="AD7" s="86">
        <f>装备品质表!H7</f>
        <v>0</v>
      </c>
      <c r="AE7" s="86">
        <f>装备品质表!I7</f>
        <v>0</v>
      </c>
      <c r="AF7" s="86">
        <f>装备品质表!J7</f>
        <v>0</v>
      </c>
      <c r="AG7" s="86">
        <f>装备品质表!K7</f>
        <v>0</v>
      </c>
      <c r="AH7" s="86">
        <f>装备品质表!L7</f>
        <v>0</v>
      </c>
      <c r="AI7" s="86">
        <f>装备品质表!M7</f>
        <v>0</v>
      </c>
      <c r="AJ7" s="86">
        <f>装备品质表!N7</f>
        <v>0</v>
      </c>
      <c r="AK7" s="86">
        <f>装备品质表!O7</f>
        <v>0</v>
      </c>
      <c r="AL7" s="86">
        <f>装备品质表!P7</f>
        <v>0</v>
      </c>
      <c r="AM7" s="86">
        <f>装备品质表!Q7</f>
        <v>0</v>
      </c>
      <c r="AN7" s="86">
        <f>装备品质表!R7</f>
        <v>1</v>
      </c>
      <c r="AP7" s="86">
        <v>10005</v>
      </c>
      <c r="AQ7" s="86" t="s">
        <v>510</v>
      </c>
      <c r="AR7" s="86">
        <v>6</v>
      </c>
      <c r="AS7" s="86">
        <v>5</v>
      </c>
      <c r="AT7" s="86">
        <f t="shared" si="0"/>
        <v>254</v>
      </c>
      <c r="AU7" s="86">
        <v>50</v>
      </c>
      <c r="AV7" s="86">
        <v>50</v>
      </c>
      <c r="AW7" s="86">
        <v>0</v>
      </c>
      <c r="AX7" s="86">
        <v>0</v>
      </c>
      <c r="AY7" s="86">
        <v>0</v>
      </c>
      <c r="AZ7" s="86">
        <v>0</v>
      </c>
      <c r="BA7" s="86">
        <v>80</v>
      </c>
      <c r="BB7" s="86">
        <v>6</v>
      </c>
    </row>
    <row r="8" spans="1:54" x14ac:dyDescent="0.3">
      <c r="B8" s="57" t="s">
        <v>139</v>
      </c>
      <c r="C8" s="55" t="str">
        <f>IF(C5="1级套","赤铜护腕","")&amp;IF(C5="20级套","星月护腕","")&amp;IF(C5="40级套","白虎护腕","")&amp;IF(C5="60级套","真龙护腕","")&amp;IF(C5="80级套","天残护腕","")&amp;IF(C5="100级套","护腕6号","")</f>
        <v>天残护腕</v>
      </c>
      <c r="D8" s="57" t="s">
        <v>139</v>
      </c>
      <c r="E8" s="55" t="str">
        <f>IF(E5="1级套","赤铜护腕","")&amp;IF(E5="20级套","星月护腕","")&amp;IF(E5="40级套","白虎护腕","")&amp;IF(E5="60级套","真龙护腕","")&amp;IF(E5="80级套","天残护腕","")&amp;IF(E5="100级套","护腕6号","")</f>
        <v>白虎护腕</v>
      </c>
      <c r="F8" s="100"/>
      <c r="I8" s="55">
        <v>61</v>
      </c>
      <c r="J8" s="55">
        <v>70</v>
      </c>
      <c r="K8" s="55">
        <v>5</v>
      </c>
      <c r="L8" s="55">
        <v>5</v>
      </c>
      <c r="M8" s="55">
        <f t="shared" si="1"/>
        <v>3.5</v>
      </c>
      <c r="N8" s="55">
        <f t="shared" si="1"/>
        <v>3.5</v>
      </c>
      <c r="O8" s="55">
        <v>40</v>
      </c>
      <c r="P8" s="55">
        <v>5</v>
      </c>
      <c r="Q8" s="55">
        <v>4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X8" s="86" t="str">
        <f>装备品质表!B8</f>
        <v>八卦扇</v>
      </c>
      <c r="Y8" s="86">
        <f>装备品质表!C8</f>
        <v>1</v>
      </c>
      <c r="Z8" s="86">
        <f>装备品质表!D8</f>
        <v>0</v>
      </c>
      <c r="AA8" s="86">
        <f>装备品质表!E8</f>
        <v>0</v>
      </c>
      <c r="AB8" s="86">
        <f>装备品质表!F8</f>
        <v>8</v>
      </c>
      <c r="AC8" s="86">
        <f>装备品质表!G8</f>
        <v>0</v>
      </c>
      <c r="AD8" s="86">
        <f>装备品质表!H8</f>
        <v>0</v>
      </c>
      <c r="AE8" s="86">
        <f>装备品质表!I8</f>
        <v>0</v>
      </c>
      <c r="AF8" s="86">
        <f>装备品质表!J8</f>
        <v>0</v>
      </c>
      <c r="AG8" s="86">
        <f>装备品质表!K8</f>
        <v>0</v>
      </c>
      <c r="AH8" s="86">
        <f>装备品质表!L8</f>
        <v>0</v>
      </c>
      <c r="AI8" s="86">
        <f>装备品质表!M8</f>
        <v>0</v>
      </c>
      <c r="AJ8" s="86">
        <f>装备品质表!N8</f>
        <v>0</v>
      </c>
      <c r="AK8" s="86">
        <f>装备品质表!O8</f>
        <v>0</v>
      </c>
      <c r="AL8" s="86">
        <f>装备品质表!P8</f>
        <v>0</v>
      </c>
      <c r="AM8" s="86">
        <f>装备品质表!Q8</f>
        <v>0</v>
      </c>
      <c r="AN8" s="86">
        <f>装备品质表!R8</f>
        <v>1</v>
      </c>
      <c r="AP8" s="86">
        <v>10006</v>
      </c>
      <c r="AQ8" s="86" t="s">
        <v>511</v>
      </c>
      <c r="AR8" s="86">
        <v>7</v>
      </c>
      <c r="AS8" s="86">
        <v>5</v>
      </c>
      <c r="AT8" s="86">
        <f t="shared" si="0"/>
        <v>266</v>
      </c>
      <c r="AU8" s="86">
        <v>52</v>
      </c>
      <c r="AV8" s="86">
        <v>52</v>
      </c>
      <c r="AW8" s="86">
        <v>0</v>
      </c>
      <c r="AX8" s="86">
        <v>0</v>
      </c>
      <c r="AY8" s="86">
        <v>0</v>
      </c>
      <c r="AZ8" s="86">
        <v>0</v>
      </c>
      <c r="BA8" s="86">
        <v>90</v>
      </c>
      <c r="BB8" s="86">
        <v>6</v>
      </c>
    </row>
    <row r="9" spans="1:54" x14ac:dyDescent="0.3">
      <c r="B9" s="57" t="s">
        <v>497</v>
      </c>
      <c r="C9" s="55" t="str">
        <f>IF(C5="1级套","赤铜甲","")&amp;IF(C5="20级套","星月甲","")&amp;IF(C5="40级套","白虎甲","")&amp;IF(C5="60级套","真龙甲","")&amp;IF(C5="80级套","天残甲","")&amp;IF(C5="100级套","衣服6号","")</f>
        <v>天残甲</v>
      </c>
      <c r="D9" s="57" t="s">
        <v>497</v>
      </c>
      <c r="E9" s="55" t="str">
        <f>IF(E5="1级套","赤铜甲","")&amp;IF(E5="20级套","星月甲","")&amp;IF(E5="40级套","白虎甲","")&amp;IF(E5="60级套","真龙甲","")&amp;IF(E5="80级套","天残甲","")&amp;IF(E5="100级套","衣服6号","")</f>
        <v>白虎甲</v>
      </c>
      <c r="F9" s="100"/>
      <c r="I9" s="55">
        <v>71</v>
      </c>
      <c r="J9" s="55">
        <v>80</v>
      </c>
      <c r="K9" s="55">
        <v>6</v>
      </c>
      <c r="L9" s="55">
        <v>6</v>
      </c>
      <c r="M9" s="55">
        <f t="shared" si="1"/>
        <v>4.1999999999999993</v>
      </c>
      <c r="N9" s="55">
        <f t="shared" si="1"/>
        <v>4.1999999999999993</v>
      </c>
      <c r="O9" s="55">
        <v>45</v>
      </c>
      <c r="P9" s="55">
        <v>5</v>
      </c>
      <c r="Q9" s="55">
        <v>4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X9" s="86" t="str">
        <f>装备品质表!B9</f>
        <v>烈焰扇</v>
      </c>
      <c r="Y9" s="86">
        <f>装备品质表!C9</f>
        <v>21</v>
      </c>
      <c r="Z9" s="86">
        <f>装备品质表!D9</f>
        <v>0</v>
      </c>
      <c r="AA9" s="86">
        <f>装备品质表!E9</f>
        <v>0</v>
      </c>
      <c r="AB9" s="86">
        <f>装备品质表!F9</f>
        <v>40</v>
      </c>
      <c r="AC9" s="86">
        <f>装备品质表!G9</f>
        <v>0</v>
      </c>
      <c r="AD9" s="86">
        <f>装备品质表!H9</f>
        <v>0</v>
      </c>
      <c r="AE9" s="86">
        <f>装备品质表!I9</f>
        <v>0</v>
      </c>
      <c r="AF9" s="86">
        <f>装备品质表!J9</f>
        <v>0</v>
      </c>
      <c r="AG9" s="86">
        <f>装备品质表!K9</f>
        <v>0</v>
      </c>
      <c r="AH9" s="86">
        <f>装备品质表!L9</f>
        <v>0</v>
      </c>
      <c r="AI9" s="86">
        <f>装备品质表!M9</f>
        <v>0</v>
      </c>
      <c r="AJ9" s="86">
        <f>装备品质表!N9</f>
        <v>0</v>
      </c>
      <c r="AK9" s="86">
        <f>装备品质表!O9</f>
        <v>0</v>
      </c>
      <c r="AL9" s="86">
        <f>装备品质表!P9</f>
        <v>0</v>
      </c>
      <c r="AM9" s="86">
        <f>装备品质表!Q9</f>
        <v>0</v>
      </c>
      <c r="AN9" s="86">
        <f>装备品质表!R9</f>
        <v>1</v>
      </c>
      <c r="AP9" s="86">
        <v>10007</v>
      </c>
      <c r="AQ9" s="86" t="s">
        <v>512</v>
      </c>
      <c r="AR9" s="86">
        <v>8</v>
      </c>
      <c r="AS9" s="86">
        <v>5</v>
      </c>
      <c r="AT9" s="86">
        <f t="shared" si="0"/>
        <v>279</v>
      </c>
      <c r="AU9" s="86">
        <v>54</v>
      </c>
      <c r="AV9" s="86">
        <v>54</v>
      </c>
      <c r="AW9" s="86">
        <v>0</v>
      </c>
      <c r="AX9" s="86">
        <v>0</v>
      </c>
      <c r="AY9" s="86">
        <v>0</v>
      </c>
      <c r="AZ9" s="86">
        <v>0</v>
      </c>
      <c r="BA9" s="86">
        <v>100</v>
      </c>
      <c r="BB9" s="86">
        <v>6</v>
      </c>
    </row>
    <row r="10" spans="1:54" x14ac:dyDescent="0.3">
      <c r="B10" s="57" t="s">
        <v>141</v>
      </c>
      <c r="C10" s="55" t="str">
        <f>IF(C5="1级套","赤铜裤","")&amp;IF(C5="20级套","星月裤","")&amp;IF(C5="40级套","白虎裤","")&amp;IF(C5="60级套","真龙裤","")&amp;IF(C5="80级套","天残裤","")&amp;IF(C5="100级套","裤子6号","")</f>
        <v>天残裤</v>
      </c>
      <c r="D10" s="57" t="s">
        <v>141</v>
      </c>
      <c r="E10" s="55" t="str">
        <f>IF(E5="1级套","赤铜裤","")&amp;IF(E5="20级套","星月裤","")&amp;IF(E5="40级套","白虎裤","")&amp;IF(E5="60级套","真龙裤","")&amp;IF(E5="80级套","天残裤","")&amp;IF(E5="100级套","裤子6号","")</f>
        <v>白虎裤</v>
      </c>
      <c r="F10" s="100"/>
      <c r="I10" s="55">
        <v>81</v>
      </c>
      <c r="J10" s="55">
        <v>90</v>
      </c>
      <c r="K10" s="55">
        <v>7</v>
      </c>
      <c r="L10" s="55">
        <v>7</v>
      </c>
      <c r="M10" s="55">
        <f t="shared" si="1"/>
        <v>4.8999999999999995</v>
      </c>
      <c r="N10" s="55">
        <f t="shared" si="1"/>
        <v>4.8999999999999995</v>
      </c>
      <c r="O10" s="55">
        <v>50</v>
      </c>
      <c r="P10" s="55">
        <v>5</v>
      </c>
      <c r="Q10" s="55">
        <v>4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X10" s="86" t="str">
        <f>装备品质表!B10</f>
        <v>云中扇</v>
      </c>
      <c r="Y10" s="86">
        <f>装备品质表!C10</f>
        <v>41</v>
      </c>
      <c r="Z10" s="86">
        <f>装备品质表!D10</f>
        <v>0</v>
      </c>
      <c r="AA10" s="86">
        <f>装备品质表!E10</f>
        <v>0</v>
      </c>
      <c r="AB10" s="86">
        <f>装备品质表!F10</f>
        <v>72</v>
      </c>
      <c r="AC10" s="86">
        <f>装备品质表!G10</f>
        <v>0</v>
      </c>
      <c r="AD10" s="86">
        <f>装备品质表!H10</f>
        <v>0</v>
      </c>
      <c r="AE10" s="86">
        <f>装备品质表!I10</f>
        <v>0</v>
      </c>
      <c r="AF10" s="86">
        <f>装备品质表!J10</f>
        <v>0</v>
      </c>
      <c r="AG10" s="86">
        <f>装备品质表!K10</f>
        <v>0</v>
      </c>
      <c r="AH10" s="86">
        <f>装备品质表!L10</f>
        <v>0</v>
      </c>
      <c r="AI10" s="86">
        <f>装备品质表!M10</f>
        <v>0</v>
      </c>
      <c r="AJ10" s="86">
        <f>装备品质表!N10</f>
        <v>0</v>
      </c>
      <c r="AK10" s="86">
        <f>装备品质表!O10</f>
        <v>0</v>
      </c>
      <c r="AL10" s="86">
        <f>装备品质表!P10</f>
        <v>0</v>
      </c>
      <c r="AM10" s="86">
        <f>装备品质表!Q10</f>
        <v>0</v>
      </c>
      <c r="AN10" s="86">
        <f>装备品质表!R10</f>
        <v>1</v>
      </c>
      <c r="AP10" s="86">
        <v>10008</v>
      </c>
      <c r="AQ10" s="86" t="s">
        <v>513</v>
      </c>
      <c r="AR10" s="86">
        <v>9</v>
      </c>
      <c r="AS10" s="86">
        <v>5</v>
      </c>
      <c r="AT10" s="86">
        <f t="shared" si="0"/>
        <v>292</v>
      </c>
      <c r="AU10" s="86">
        <v>56</v>
      </c>
      <c r="AV10" s="86">
        <v>56</v>
      </c>
      <c r="AW10" s="86">
        <v>0</v>
      </c>
      <c r="AX10" s="86">
        <v>0</v>
      </c>
      <c r="AY10" s="86">
        <v>0</v>
      </c>
      <c r="AZ10" s="86">
        <v>0</v>
      </c>
      <c r="BA10" s="86">
        <v>110</v>
      </c>
      <c r="BB10" s="86">
        <v>6</v>
      </c>
    </row>
    <row r="11" spans="1:54" x14ac:dyDescent="0.3">
      <c r="B11" s="57" t="s">
        <v>123</v>
      </c>
      <c r="C11" s="55" t="str">
        <f>IF(C5="1级套","赤铜项链","")&amp;IF(C5="20级套","星月项链","")&amp;IF(C5="40级套","白虎项链","")&amp;IF(C5="60级套","真龙项链","")&amp;IF(C5="80级套","天残项链","")&amp;IF(C5="100级套","项链6号","")</f>
        <v>天残项链</v>
      </c>
      <c r="D11" s="57" t="s">
        <v>123</v>
      </c>
      <c r="E11" s="55" t="str">
        <f>IF(E5="1级套","赤铜项链","")&amp;IF(E5="20级套","星月项链","")&amp;IF(E5="40级套","白虎项链","")&amp;IF(E5="60级套","真龙项链","")&amp;IF(E5="80级套","天残项链","")&amp;IF(E5="100级套","项链6号","")</f>
        <v>白虎项链</v>
      </c>
      <c r="F11" s="100"/>
      <c r="I11" s="55">
        <v>91</v>
      </c>
      <c r="J11" s="55">
        <v>100</v>
      </c>
      <c r="K11" s="55">
        <v>8</v>
      </c>
      <c r="L11" s="55">
        <v>8</v>
      </c>
      <c r="M11" s="55">
        <f t="shared" si="1"/>
        <v>5.6</v>
      </c>
      <c r="N11" s="55">
        <f t="shared" si="1"/>
        <v>5.6</v>
      </c>
      <c r="O11" s="55">
        <v>55</v>
      </c>
      <c r="P11" s="55">
        <v>5</v>
      </c>
      <c r="Q11" s="55">
        <v>4</v>
      </c>
      <c r="R11" s="55">
        <v>0</v>
      </c>
      <c r="S11" s="55">
        <v>0</v>
      </c>
      <c r="T11" s="55">
        <v>0</v>
      </c>
      <c r="U11" s="55">
        <v>0</v>
      </c>
      <c r="V11" s="87">
        <v>0</v>
      </c>
      <c r="X11" s="86" t="str">
        <f>装备品质表!B11</f>
        <v>龙吟扇</v>
      </c>
      <c r="Y11" s="86">
        <f>装备品质表!C11</f>
        <v>61</v>
      </c>
      <c r="Z11" s="86">
        <f>装备品质表!D11</f>
        <v>0</v>
      </c>
      <c r="AA11" s="86">
        <f>装备品质表!E11</f>
        <v>0</v>
      </c>
      <c r="AB11" s="86">
        <f>装备品质表!F11</f>
        <v>104</v>
      </c>
      <c r="AC11" s="86">
        <f>装备品质表!G11</f>
        <v>0</v>
      </c>
      <c r="AD11" s="86">
        <f>装备品质表!H11</f>
        <v>0</v>
      </c>
      <c r="AE11" s="86">
        <f>装备品质表!I11</f>
        <v>0</v>
      </c>
      <c r="AF11" s="86">
        <f>装备品质表!J11</f>
        <v>0</v>
      </c>
      <c r="AG11" s="86">
        <f>装备品质表!K11</f>
        <v>0</v>
      </c>
      <c r="AH11" s="86">
        <f>装备品质表!L11</f>
        <v>0</v>
      </c>
      <c r="AI11" s="86">
        <f>装备品质表!M11</f>
        <v>0</v>
      </c>
      <c r="AJ11" s="86">
        <f>装备品质表!N11</f>
        <v>0</v>
      </c>
      <c r="AK11" s="86">
        <f>装备品质表!O11</f>
        <v>0</v>
      </c>
      <c r="AL11" s="86">
        <f>装备品质表!P11</f>
        <v>0</v>
      </c>
      <c r="AM11" s="86">
        <f>装备品质表!Q11</f>
        <v>0</v>
      </c>
      <c r="AN11" s="86">
        <f>装备品质表!R11</f>
        <v>1</v>
      </c>
      <c r="AP11" s="86">
        <v>10009</v>
      </c>
      <c r="AQ11" s="86" t="s">
        <v>514</v>
      </c>
      <c r="AR11" s="86">
        <v>10</v>
      </c>
      <c r="AS11" s="86">
        <v>5</v>
      </c>
      <c r="AT11" s="86">
        <f t="shared" si="0"/>
        <v>306</v>
      </c>
      <c r="AU11" s="86">
        <v>58</v>
      </c>
      <c r="AV11" s="86">
        <v>58</v>
      </c>
      <c r="AW11" s="86">
        <v>0</v>
      </c>
      <c r="AX11" s="86">
        <v>0</v>
      </c>
      <c r="AY11" s="86">
        <v>0</v>
      </c>
      <c r="AZ11" s="86">
        <v>0</v>
      </c>
      <c r="BA11" s="86">
        <v>120</v>
      </c>
      <c r="BB11" s="86">
        <v>9</v>
      </c>
    </row>
    <row r="12" spans="1:54" x14ac:dyDescent="0.3">
      <c r="B12" s="57" t="s">
        <v>143</v>
      </c>
      <c r="C12" s="55" t="str">
        <f>IF(C5="1级套","赤铜戒指","")&amp;IF(C5="20级套","星月戒指","")&amp;IF(C5="40级套","白虎戒指","")&amp;IF(C5="60级套","真龙戒指","")&amp;IF(C5="80级套","天残戒指","")&amp;IF(C5="100级套","戒指6号","")</f>
        <v>天残戒指</v>
      </c>
      <c r="D12" s="57" t="s">
        <v>143</v>
      </c>
      <c r="E12" s="55" t="str">
        <f>IF(E5="1级套","赤铜戒指","")&amp;IF(E5="20级套","星月戒指","")&amp;IF(E5="40级套","白虎戒指","")&amp;IF(E5="60级套","真龙戒指","")&amp;IF(E5="80级套","天残戒指","")&amp;IF(E5="100级套","戒指6号","")</f>
        <v>白虎戒指</v>
      </c>
      <c r="F12" s="100"/>
      <c r="X12" s="86" t="str">
        <f>装备品质表!B12</f>
        <v>降龙扇</v>
      </c>
      <c r="Y12" s="86">
        <f>装备品质表!C12</f>
        <v>81</v>
      </c>
      <c r="Z12" s="86">
        <f>装备品质表!D12</f>
        <v>0</v>
      </c>
      <c r="AA12" s="86">
        <f>装备品质表!E12</f>
        <v>0</v>
      </c>
      <c r="AB12" s="86">
        <f>装备品质表!F12</f>
        <v>136</v>
      </c>
      <c r="AC12" s="86">
        <f>装备品质表!G12</f>
        <v>0</v>
      </c>
      <c r="AD12" s="86">
        <f>装备品质表!H12</f>
        <v>0</v>
      </c>
      <c r="AE12" s="86">
        <f>装备品质表!I12</f>
        <v>0</v>
      </c>
      <c r="AF12" s="86">
        <f>装备品质表!J12</f>
        <v>0</v>
      </c>
      <c r="AG12" s="86">
        <f>装备品质表!K12</f>
        <v>0</v>
      </c>
      <c r="AH12" s="86">
        <f>装备品质表!L12</f>
        <v>0</v>
      </c>
      <c r="AI12" s="86">
        <f>装备品质表!M12</f>
        <v>0</v>
      </c>
      <c r="AJ12" s="86">
        <f>装备品质表!N12</f>
        <v>0</v>
      </c>
      <c r="AK12" s="86">
        <f>装备品质表!O12</f>
        <v>0</v>
      </c>
      <c r="AL12" s="86">
        <f>装备品质表!P12</f>
        <v>0</v>
      </c>
      <c r="AM12" s="86">
        <f>装备品质表!Q12</f>
        <v>0</v>
      </c>
      <c r="AN12" s="86">
        <f>装备品质表!R12</f>
        <v>1</v>
      </c>
      <c r="AP12" s="86">
        <v>10010</v>
      </c>
      <c r="AQ12" s="86" t="s">
        <v>515</v>
      </c>
      <c r="AR12" s="86">
        <v>11</v>
      </c>
      <c r="AS12" s="86">
        <v>5</v>
      </c>
      <c r="AT12" s="86">
        <f t="shared" si="0"/>
        <v>321</v>
      </c>
      <c r="AU12" s="86">
        <v>60</v>
      </c>
      <c r="AV12" s="86">
        <v>60</v>
      </c>
      <c r="AW12" s="86">
        <v>0</v>
      </c>
      <c r="AX12" s="86">
        <v>0</v>
      </c>
      <c r="AY12" s="86">
        <v>0</v>
      </c>
      <c r="AZ12" s="86">
        <v>0</v>
      </c>
      <c r="BA12" s="86">
        <v>130</v>
      </c>
      <c r="BB12" s="86">
        <v>9</v>
      </c>
    </row>
    <row r="13" spans="1:54" x14ac:dyDescent="0.3">
      <c r="B13" s="57" t="s">
        <v>144</v>
      </c>
      <c r="C13" s="55" t="str">
        <f>IF(C5="1级套","赤铜靴","")&amp;IF(C5="20级套","星月靴","")&amp;IF(C5="40级套","白虎靴","")&amp;IF(C5="60级套","真龙靴","")&amp;IF(C5="80级套","天残靴","")&amp;IF(C5="100级套","靴子6号","")</f>
        <v>天残靴</v>
      </c>
      <c r="D13" s="57" t="s">
        <v>144</v>
      </c>
      <c r="E13" s="55" t="str">
        <f>IF(E5="1级套","赤铜靴","")&amp;IF(E5="20级套","星月靴","")&amp;IF(E5="40级套","白虎靴","")&amp;IF(E5="60级套","真龙靴","")&amp;IF(E5="80级套","天残靴","")&amp;IF(E5="100级套","靴子6号","")</f>
        <v>白虎靴</v>
      </c>
      <c r="F13" s="100"/>
      <c r="I13" s="81">
        <v>1</v>
      </c>
      <c r="J13" s="81">
        <v>2</v>
      </c>
      <c r="K13" s="81">
        <v>3</v>
      </c>
      <c r="L13" s="81">
        <v>4</v>
      </c>
      <c r="M13" s="81">
        <v>5</v>
      </c>
      <c r="N13" s="81">
        <v>6</v>
      </c>
      <c r="O13" s="81">
        <v>7</v>
      </c>
      <c r="P13" s="81">
        <v>8</v>
      </c>
      <c r="Q13" s="81">
        <v>9</v>
      </c>
      <c r="R13" s="81">
        <v>10</v>
      </c>
      <c r="S13" s="81">
        <v>11</v>
      </c>
      <c r="T13" s="81">
        <v>12</v>
      </c>
      <c r="U13" s="81">
        <v>13</v>
      </c>
      <c r="V13" s="81">
        <v>14</v>
      </c>
      <c r="X13" s="86" t="str">
        <f>装备品质表!B13</f>
        <v>道士武器6级</v>
      </c>
      <c r="Y13" s="86">
        <f>装备品质表!C13</f>
        <v>101</v>
      </c>
      <c r="Z13" s="86">
        <f>装备品质表!D13</f>
        <v>0</v>
      </c>
      <c r="AA13" s="86">
        <f>装备品质表!E13</f>
        <v>0</v>
      </c>
      <c r="AB13" s="86">
        <f>装备品质表!F13</f>
        <v>168</v>
      </c>
      <c r="AC13" s="86">
        <f>装备品质表!G13</f>
        <v>0</v>
      </c>
      <c r="AD13" s="86">
        <f>装备品质表!H13</f>
        <v>0</v>
      </c>
      <c r="AE13" s="86">
        <f>装备品质表!I13</f>
        <v>0</v>
      </c>
      <c r="AF13" s="86">
        <f>装备品质表!J13</f>
        <v>0</v>
      </c>
      <c r="AG13" s="86">
        <f>装备品质表!K13</f>
        <v>0</v>
      </c>
      <c r="AH13" s="86">
        <f>装备品质表!L13</f>
        <v>0</v>
      </c>
      <c r="AI13" s="86">
        <f>装备品质表!M13</f>
        <v>0</v>
      </c>
      <c r="AJ13" s="86">
        <f>装备品质表!N13</f>
        <v>0</v>
      </c>
      <c r="AK13" s="86">
        <f>装备品质表!O13</f>
        <v>0</v>
      </c>
      <c r="AL13" s="86">
        <f>装备品质表!P13</f>
        <v>0</v>
      </c>
      <c r="AM13" s="86">
        <f>装备品质表!Q13</f>
        <v>0</v>
      </c>
      <c r="AN13" s="86">
        <f>装备品质表!R13</f>
        <v>1</v>
      </c>
      <c r="AP13" s="86">
        <v>10011</v>
      </c>
      <c r="AQ13" s="86" t="s">
        <v>516</v>
      </c>
      <c r="AR13" s="86">
        <v>12</v>
      </c>
      <c r="AS13" s="86">
        <v>5</v>
      </c>
      <c r="AT13" s="86">
        <f t="shared" si="0"/>
        <v>337</v>
      </c>
      <c r="AU13" s="86">
        <v>62</v>
      </c>
      <c r="AV13" s="86">
        <v>62</v>
      </c>
      <c r="AW13" s="86">
        <v>0</v>
      </c>
      <c r="AX13" s="86">
        <v>0</v>
      </c>
      <c r="AY13" s="86">
        <v>0</v>
      </c>
      <c r="AZ13" s="86">
        <v>0</v>
      </c>
      <c r="BA13" s="86">
        <v>140</v>
      </c>
      <c r="BB13" s="86">
        <v>9</v>
      </c>
    </row>
    <row r="14" spans="1:54" x14ac:dyDescent="0.3">
      <c r="F14" s="100"/>
      <c r="I14" s="76" t="s">
        <v>388</v>
      </c>
      <c r="J14" s="76" t="s">
        <v>389</v>
      </c>
      <c r="K14" s="76" t="s">
        <v>389</v>
      </c>
      <c r="L14" s="76" t="s">
        <v>642</v>
      </c>
      <c r="M14" s="76" t="s">
        <v>390</v>
      </c>
      <c r="N14" s="76" t="s">
        <v>391</v>
      </c>
      <c r="O14" s="76" t="s">
        <v>408</v>
      </c>
      <c r="P14" s="76" t="s">
        <v>392</v>
      </c>
      <c r="Q14" s="76" t="s">
        <v>393</v>
      </c>
      <c r="R14" s="76" t="s">
        <v>394</v>
      </c>
      <c r="S14" s="76" t="s">
        <v>395</v>
      </c>
      <c r="T14" s="76" t="s">
        <v>396</v>
      </c>
      <c r="U14" s="76" t="s">
        <v>397</v>
      </c>
      <c r="V14" s="76" t="s">
        <v>398</v>
      </c>
      <c r="X14" s="86" t="str">
        <f>装备品质表!B14</f>
        <v>紫霜剑</v>
      </c>
      <c r="Y14" s="86">
        <f>装备品质表!C14</f>
        <v>1</v>
      </c>
      <c r="Z14" s="86">
        <f>装备品质表!D14</f>
        <v>0</v>
      </c>
      <c r="AA14" s="86">
        <f>装备品质表!E14</f>
        <v>0</v>
      </c>
      <c r="AB14" s="86">
        <f>装备品质表!F14</f>
        <v>8</v>
      </c>
      <c r="AC14" s="86">
        <f>装备品质表!G14</f>
        <v>0</v>
      </c>
      <c r="AD14" s="86">
        <f>装备品质表!H14</f>
        <v>0</v>
      </c>
      <c r="AE14" s="86">
        <f>装备品质表!I14</f>
        <v>0</v>
      </c>
      <c r="AF14" s="86">
        <f>装备品质表!J14</f>
        <v>0</v>
      </c>
      <c r="AG14" s="86">
        <f>装备品质表!K14</f>
        <v>0</v>
      </c>
      <c r="AH14" s="86">
        <f>装备品质表!L14</f>
        <v>0</v>
      </c>
      <c r="AI14" s="86">
        <f>装备品质表!M14</f>
        <v>0</v>
      </c>
      <c r="AJ14" s="86">
        <f>装备品质表!N14</f>
        <v>0</v>
      </c>
      <c r="AK14" s="86">
        <f>装备品质表!O14</f>
        <v>0</v>
      </c>
      <c r="AL14" s="86">
        <f>装备品质表!P14</f>
        <v>0</v>
      </c>
      <c r="AM14" s="86">
        <f>装备品质表!Q14</f>
        <v>0</v>
      </c>
      <c r="AN14" s="86">
        <f>装备品质表!R14</f>
        <v>1</v>
      </c>
      <c r="AP14" s="86">
        <v>10012</v>
      </c>
      <c r="AQ14" s="86" t="s">
        <v>517</v>
      </c>
      <c r="AR14" s="86">
        <v>13</v>
      </c>
      <c r="AS14" s="86">
        <v>5</v>
      </c>
      <c r="AT14" s="86">
        <f t="shared" si="0"/>
        <v>353</v>
      </c>
      <c r="AU14" s="86">
        <v>64</v>
      </c>
      <c r="AV14" s="86">
        <v>64</v>
      </c>
      <c r="AW14" s="86">
        <v>0</v>
      </c>
      <c r="AX14" s="86">
        <v>0</v>
      </c>
      <c r="AY14" s="86">
        <v>0</v>
      </c>
      <c r="AZ14" s="86">
        <v>0</v>
      </c>
      <c r="BA14" s="86">
        <v>150</v>
      </c>
      <c r="BB14" s="86">
        <v>9</v>
      </c>
    </row>
    <row r="15" spans="1:54" x14ac:dyDescent="0.3">
      <c r="B15" s="57" t="s">
        <v>636</v>
      </c>
      <c r="C15" s="55" t="s">
        <v>643</v>
      </c>
      <c r="D15" s="57" t="s">
        <v>636</v>
      </c>
      <c r="E15" s="55" t="s">
        <v>637</v>
      </c>
      <c r="F15" s="100"/>
      <c r="I15" s="77">
        <v>1</v>
      </c>
      <c r="J15" s="77">
        <v>20</v>
      </c>
      <c r="K15" s="77">
        <v>20</v>
      </c>
      <c r="L15" s="77">
        <v>16</v>
      </c>
      <c r="M15" s="77">
        <v>16</v>
      </c>
      <c r="N15" s="77">
        <v>100</v>
      </c>
      <c r="O15" s="79">
        <f>SUM(L15:M15)/SUM(J15:K15)</f>
        <v>0.8</v>
      </c>
      <c r="P15" s="77">
        <v>10</v>
      </c>
      <c r="Q15" s="77">
        <v>10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X15" s="86" t="str">
        <f>装备品质表!B15</f>
        <v>碧灵剑</v>
      </c>
      <c r="Y15" s="86">
        <f>装备品质表!C15</f>
        <v>21</v>
      </c>
      <c r="Z15" s="86">
        <f>装备品质表!D15</f>
        <v>0</v>
      </c>
      <c r="AA15" s="86">
        <f>装备品质表!E15</f>
        <v>0</v>
      </c>
      <c r="AB15" s="86">
        <f>装备品质表!F15</f>
        <v>40</v>
      </c>
      <c r="AC15" s="86">
        <f>装备品质表!G15</f>
        <v>0</v>
      </c>
      <c r="AD15" s="86">
        <f>装备品质表!H15</f>
        <v>0</v>
      </c>
      <c r="AE15" s="86">
        <f>装备品质表!I15</f>
        <v>0</v>
      </c>
      <c r="AF15" s="86">
        <f>装备品质表!J15</f>
        <v>0</v>
      </c>
      <c r="AG15" s="86">
        <f>装备品质表!K15</f>
        <v>0</v>
      </c>
      <c r="AH15" s="86">
        <f>装备品质表!L15</f>
        <v>0</v>
      </c>
      <c r="AI15" s="86">
        <f>装备品质表!M15</f>
        <v>0</v>
      </c>
      <c r="AJ15" s="86">
        <f>装备品质表!N15</f>
        <v>0</v>
      </c>
      <c r="AK15" s="86">
        <f>装备品质表!O15</f>
        <v>0</v>
      </c>
      <c r="AL15" s="86">
        <f>装备品质表!P15</f>
        <v>0</v>
      </c>
      <c r="AM15" s="86">
        <f>装备品质表!Q15</f>
        <v>0</v>
      </c>
      <c r="AN15" s="86">
        <f>装备品质表!R15</f>
        <v>1</v>
      </c>
      <c r="AP15" s="86">
        <v>10013</v>
      </c>
      <c r="AQ15" s="86" t="s">
        <v>518</v>
      </c>
      <c r="AR15" s="86">
        <v>14</v>
      </c>
      <c r="AS15" s="86">
        <v>5</v>
      </c>
      <c r="AT15" s="86">
        <f t="shared" si="0"/>
        <v>370</v>
      </c>
      <c r="AU15" s="86">
        <v>66</v>
      </c>
      <c r="AV15" s="86">
        <v>66</v>
      </c>
      <c r="AW15" s="86">
        <v>0</v>
      </c>
      <c r="AX15" s="86">
        <v>0</v>
      </c>
      <c r="AY15" s="86">
        <v>0</v>
      </c>
      <c r="AZ15" s="86">
        <v>0</v>
      </c>
      <c r="BA15" s="86">
        <v>160</v>
      </c>
      <c r="BB15" s="86">
        <v>9</v>
      </c>
    </row>
    <row r="16" spans="1:54" x14ac:dyDescent="0.3">
      <c r="B16" s="57" t="s">
        <v>638</v>
      </c>
      <c r="C16" s="55">
        <f>IF(C15="白",1,IF(C15="绿",2,IF(C15="蓝",3,(IF(C15="紫",4,IF(C15="橙",5,0))))))</f>
        <v>3</v>
      </c>
      <c r="D16" s="57" t="s">
        <v>504</v>
      </c>
      <c r="E16" s="55">
        <f>IF(E15="白",1,IF(E15="绿",2,IF(E15="蓝",3,(IF(E15="紫",4,IF(E15="橙",5,0))))))</f>
        <v>1</v>
      </c>
      <c r="F16" s="100"/>
      <c r="I16" s="77">
        <v>2</v>
      </c>
      <c r="J16" s="77">
        <f>J15+K2</f>
        <v>22</v>
      </c>
      <c r="K16" s="77">
        <f>K15+L2</f>
        <v>22</v>
      </c>
      <c r="L16" s="77">
        <f>ROUNDUP(L15+M$2,0)</f>
        <v>18</v>
      </c>
      <c r="M16" s="77">
        <f>ROUNDUP(M15+N$2,0)</f>
        <v>18</v>
      </c>
      <c r="N16" s="77">
        <f>FLOOR(N15+O2,1)</f>
        <v>110</v>
      </c>
      <c r="O16" s="79">
        <f t="shared" ref="O16:O79" si="2">SUM(L16:M16)/SUM(J16:K16)</f>
        <v>0.81818181818181823</v>
      </c>
      <c r="P16" s="77">
        <f>FLOOR(P15+P2,1)</f>
        <v>15</v>
      </c>
      <c r="Q16" s="77">
        <f>FLOOR(Q15+Q2,1)</f>
        <v>14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X16" s="86" t="str">
        <f>装备品质表!B16</f>
        <v>龙泉剑</v>
      </c>
      <c r="Y16" s="86">
        <f>装备品质表!C16</f>
        <v>41</v>
      </c>
      <c r="Z16" s="86">
        <f>装备品质表!D16</f>
        <v>0</v>
      </c>
      <c r="AA16" s="86">
        <f>装备品质表!E16</f>
        <v>0</v>
      </c>
      <c r="AB16" s="86">
        <f>装备品质表!F16</f>
        <v>72</v>
      </c>
      <c r="AC16" s="86">
        <f>装备品质表!G16</f>
        <v>0</v>
      </c>
      <c r="AD16" s="86">
        <f>装备品质表!H16</f>
        <v>0</v>
      </c>
      <c r="AE16" s="86">
        <f>装备品质表!I16</f>
        <v>0</v>
      </c>
      <c r="AF16" s="86">
        <f>装备品质表!J16</f>
        <v>0</v>
      </c>
      <c r="AG16" s="86">
        <f>装备品质表!K16</f>
        <v>0</v>
      </c>
      <c r="AH16" s="86">
        <f>装备品质表!L16</f>
        <v>0</v>
      </c>
      <c r="AI16" s="86">
        <f>装备品质表!M16</f>
        <v>0</v>
      </c>
      <c r="AJ16" s="86">
        <f>装备品质表!N16</f>
        <v>0</v>
      </c>
      <c r="AK16" s="86">
        <f>装备品质表!O16</f>
        <v>0</v>
      </c>
      <c r="AL16" s="86">
        <f>装备品质表!P16</f>
        <v>0</v>
      </c>
      <c r="AM16" s="86">
        <f>装备品质表!Q16</f>
        <v>0</v>
      </c>
      <c r="AN16" s="86">
        <f>装备品质表!R16</f>
        <v>1</v>
      </c>
      <c r="AP16" s="86">
        <v>10014</v>
      </c>
      <c r="AQ16" s="86" t="s">
        <v>519</v>
      </c>
      <c r="AR16" s="86">
        <v>15</v>
      </c>
      <c r="AS16" s="86">
        <v>5</v>
      </c>
      <c r="AT16" s="86">
        <f t="shared" si="0"/>
        <v>388</v>
      </c>
      <c r="AU16" s="86">
        <v>68</v>
      </c>
      <c r="AV16" s="86">
        <v>68</v>
      </c>
      <c r="AW16" s="86">
        <v>0</v>
      </c>
      <c r="AX16" s="86">
        <v>0</v>
      </c>
      <c r="AY16" s="86">
        <v>0</v>
      </c>
      <c r="AZ16" s="86">
        <v>0</v>
      </c>
      <c r="BA16" s="86">
        <v>170</v>
      </c>
      <c r="BB16" s="86">
        <v>9</v>
      </c>
    </row>
    <row r="17" spans="1:54" x14ac:dyDescent="0.3">
      <c r="B17" s="57" t="s">
        <v>504</v>
      </c>
      <c r="C17" s="55" t="s">
        <v>505</v>
      </c>
      <c r="D17" s="57" t="s">
        <v>504</v>
      </c>
      <c r="E17" s="55" t="s">
        <v>505</v>
      </c>
      <c r="F17" s="100"/>
      <c r="I17" s="77">
        <v>3</v>
      </c>
      <c r="J17" s="77">
        <f t="shared" ref="J17:N24" si="3">J16+K$2</f>
        <v>24</v>
      </c>
      <c r="K17" s="77">
        <f t="shared" si="3"/>
        <v>24</v>
      </c>
      <c r="L17" s="77">
        <f t="shared" ref="L17:M24" si="4">ROUNDUP(L16+M$2,0)</f>
        <v>20</v>
      </c>
      <c r="M17" s="77">
        <f t="shared" si="4"/>
        <v>20</v>
      </c>
      <c r="N17" s="77">
        <f t="shared" si="3"/>
        <v>120</v>
      </c>
      <c r="O17" s="79">
        <f t="shared" si="2"/>
        <v>0.83333333333333337</v>
      </c>
      <c r="P17" s="77">
        <f t="shared" ref="P17:Q24" si="5">P16+P$2</f>
        <v>20</v>
      </c>
      <c r="Q17" s="77">
        <f t="shared" si="5"/>
        <v>18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X17" s="86" t="str">
        <f>装备品质表!B17</f>
        <v>三皇剑</v>
      </c>
      <c r="Y17" s="86">
        <f>装备品质表!C17</f>
        <v>61</v>
      </c>
      <c r="Z17" s="86">
        <f>装备品质表!D17</f>
        <v>0</v>
      </c>
      <c r="AA17" s="86">
        <f>装备品质表!E17</f>
        <v>0</v>
      </c>
      <c r="AB17" s="86">
        <f>装备品质表!F17</f>
        <v>104</v>
      </c>
      <c r="AC17" s="86">
        <f>装备品质表!G17</f>
        <v>0</v>
      </c>
      <c r="AD17" s="86">
        <f>装备品质表!H17</f>
        <v>0</v>
      </c>
      <c r="AE17" s="86">
        <f>装备品质表!I17</f>
        <v>0</v>
      </c>
      <c r="AF17" s="86">
        <f>装备品质表!J17</f>
        <v>0</v>
      </c>
      <c r="AG17" s="86">
        <f>装备品质表!K17</f>
        <v>0</v>
      </c>
      <c r="AH17" s="86">
        <f>装备品质表!L17</f>
        <v>0</v>
      </c>
      <c r="AI17" s="86">
        <f>装备品质表!M17</f>
        <v>0</v>
      </c>
      <c r="AJ17" s="86">
        <f>装备品质表!N17</f>
        <v>0</v>
      </c>
      <c r="AK17" s="86">
        <f>装备品质表!O17</f>
        <v>0</v>
      </c>
      <c r="AL17" s="86">
        <f>装备品质表!P17</f>
        <v>0</v>
      </c>
      <c r="AM17" s="86">
        <f>装备品质表!Q17</f>
        <v>0</v>
      </c>
      <c r="AN17" s="86">
        <f>装备品质表!R17</f>
        <v>1</v>
      </c>
      <c r="AP17" s="86">
        <v>10015</v>
      </c>
      <c r="AQ17" s="86" t="s">
        <v>520</v>
      </c>
      <c r="AR17" s="86">
        <v>16</v>
      </c>
      <c r="AS17" s="86">
        <v>5</v>
      </c>
      <c r="AT17" s="86">
        <f t="shared" si="0"/>
        <v>407</v>
      </c>
      <c r="AU17" s="86">
        <v>70</v>
      </c>
      <c r="AV17" s="86">
        <v>70</v>
      </c>
      <c r="AW17" s="86">
        <v>0</v>
      </c>
      <c r="AX17" s="86">
        <v>0</v>
      </c>
      <c r="AY17" s="86">
        <v>0</v>
      </c>
      <c r="AZ17" s="86">
        <v>0</v>
      </c>
      <c r="BA17" s="86">
        <v>180</v>
      </c>
      <c r="BB17" s="86">
        <v>9</v>
      </c>
    </row>
    <row r="18" spans="1:54" x14ac:dyDescent="0.3">
      <c r="B18" s="57"/>
      <c r="D18" s="57"/>
      <c r="F18" s="100"/>
      <c r="I18" s="77">
        <v>4</v>
      </c>
      <c r="J18" s="77">
        <f t="shared" si="3"/>
        <v>26</v>
      </c>
      <c r="K18" s="77">
        <f t="shared" si="3"/>
        <v>26</v>
      </c>
      <c r="L18" s="77">
        <f t="shared" si="4"/>
        <v>22</v>
      </c>
      <c r="M18" s="77">
        <f t="shared" si="4"/>
        <v>22</v>
      </c>
      <c r="N18" s="77">
        <f t="shared" si="3"/>
        <v>130</v>
      </c>
      <c r="O18" s="79">
        <f t="shared" si="2"/>
        <v>0.84615384615384615</v>
      </c>
      <c r="P18" s="77">
        <f t="shared" si="5"/>
        <v>25</v>
      </c>
      <c r="Q18" s="77">
        <f t="shared" si="5"/>
        <v>22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  <c r="W18" s="56" t="s">
        <v>641</v>
      </c>
      <c r="X18" s="86" t="str">
        <f>装备品质表!B18</f>
        <v>诛龙剑</v>
      </c>
      <c r="Y18" s="86">
        <f>装备品质表!C18</f>
        <v>81</v>
      </c>
      <c r="Z18" s="86">
        <f>装备品质表!D18</f>
        <v>0</v>
      </c>
      <c r="AA18" s="86">
        <f>装备品质表!E18</f>
        <v>0</v>
      </c>
      <c r="AB18" s="86">
        <f>装备品质表!F18</f>
        <v>136</v>
      </c>
      <c r="AC18" s="86">
        <f>装备品质表!G18</f>
        <v>0</v>
      </c>
      <c r="AD18" s="86">
        <f>装备品质表!H18</f>
        <v>0</v>
      </c>
      <c r="AE18" s="86">
        <f>装备品质表!I18</f>
        <v>0</v>
      </c>
      <c r="AF18" s="86">
        <f>装备品质表!J18</f>
        <v>0</v>
      </c>
      <c r="AG18" s="86">
        <f>装备品质表!K18</f>
        <v>0</v>
      </c>
      <c r="AH18" s="86">
        <f>装备品质表!L18</f>
        <v>0</v>
      </c>
      <c r="AI18" s="86">
        <f>装备品质表!M18</f>
        <v>0</v>
      </c>
      <c r="AJ18" s="86">
        <f>装备品质表!N18</f>
        <v>0</v>
      </c>
      <c r="AK18" s="86">
        <f>装备品质表!O18</f>
        <v>0</v>
      </c>
      <c r="AL18" s="86">
        <f>装备品质表!P18</f>
        <v>0</v>
      </c>
      <c r="AM18" s="86">
        <f>装备品质表!Q18</f>
        <v>0</v>
      </c>
      <c r="AN18" s="86">
        <f>装备品质表!R18</f>
        <v>1</v>
      </c>
      <c r="AP18" s="86">
        <v>10016</v>
      </c>
      <c r="AQ18" s="86" t="s">
        <v>521</v>
      </c>
      <c r="AR18" s="86">
        <v>17</v>
      </c>
      <c r="AS18" s="86">
        <v>5</v>
      </c>
      <c r="AT18" s="86">
        <f t="shared" si="0"/>
        <v>427</v>
      </c>
      <c r="AU18" s="86">
        <v>72</v>
      </c>
      <c r="AV18" s="86">
        <v>72</v>
      </c>
      <c r="AW18" s="86">
        <v>0</v>
      </c>
      <c r="AX18" s="86">
        <v>0</v>
      </c>
      <c r="AY18" s="86">
        <v>0</v>
      </c>
      <c r="AZ18" s="86">
        <v>0</v>
      </c>
      <c r="BA18" s="86">
        <v>190</v>
      </c>
      <c r="BB18" s="86">
        <v>9</v>
      </c>
    </row>
    <row r="19" spans="1:54" x14ac:dyDescent="0.3">
      <c r="B19" s="57"/>
      <c r="D19" s="57"/>
      <c r="I19" s="77">
        <v>5</v>
      </c>
      <c r="J19" s="77">
        <f t="shared" si="3"/>
        <v>28</v>
      </c>
      <c r="K19" s="77">
        <f t="shared" si="3"/>
        <v>28</v>
      </c>
      <c r="L19" s="77">
        <f t="shared" si="4"/>
        <v>24</v>
      </c>
      <c r="M19" s="77">
        <f t="shared" si="4"/>
        <v>24</v>
      </c>
      <c r="N19" s="77">
        <f t="shared" si="3"/>
        <v>140</v>
      </c>
      <c r="O19" s="79">
        <f t="shared" si="2"/>
        <v>0.8571428571428571</v>
      </c>
      <c r="P19" s="77">
        <f t="shared" si="5"/>
        <v>30</v>
      </c>
      <c r="Q19" s="77">
        <f t="shared" si="5"/>
        <v>26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X19" s="86" t="str">
        <f>装备品质表!B19</f>
        <v>法师武器6级</v>
      </c>
      <c r="Y19" s="86">
        <f>装备品质表!C19</f>
        <v>101</v>
      </c>
      <c r="Z19" s="86">
        <f>装备品质表!D19</f>
        <v>0</v>
      </c>
      <c r="AA19" s="86">
        <f>装备品质表!E19</f>
        <v>0</v>
      </c>
      <c r="AB19" s="86">
        <f>装备品质表!F19</f>
        <v>168</v>
      </c>
      <c r="AC19" s="86">
        <f>装备品质表!G19</f>
        <v>0</v>
      </c>
      <c r="AD19" s="86">
        <f>装备品质表!H19</f>
        <v>0</v>
      </c>
      <c r="AE19" s="86">
        <f>装备品质表!I19</f>
        <v>0</v>
      </c>
      <c r="AF19" s="86">
        <f>装备品质表!J19</f>
        <v>0</v>
      </c>
      <c r="AG19" s="86">
        <f>装备品质表!K19</f>
        <v>0</v>
      </c>
      <c r="AH19" s="86">
        <f>装备品质表!L19</f>
        <v>0</v>
      </c>
      <c r="AI19" s="86">
        <f>装备品质表!M19</f>
        <v>0</v>
      </c>
      <c r="AJ19" s="86">
        <f>装备品质表!N19</f>
        <v>0</v>
      </c>
      <c r="AK19" s="86">
        <f>装备品质表!O19</f>
        <v>0</v>
      </c>
      <c r="AL19" s="86">
        <f>装备品质表!P19</f>
        <v>0</v>
      </c>
      <c r="AM19" s="86">
        <f>装备品质表!Q19</f>
        <v>0</v>
      </c>
      <c r="AN19" s="86">
        <f>装备品质表!R19</f>
        <v>1</v>
      </c>
      <c r="AP19" s="86">
        <v>10017</v>
      </c>
      <c r="AQ19" s="86" t="s">
        <v>522</v>
      </c>
      <c r="AR19" s="86">
        <v>18</v>
      </c>
      <c r="AS19" s="86">
        <v>5</v>
      </c>
      <c r="AT19" s="86">
        <f t="shared" si="0"/>
        <v>448</v>
      </c>
      <c r="AU19" s="86">
        <v>74</v>
      </c>
      <c r="AV19" s="86">
        <v>74</v>
      </c>
      <c r="AW19" s="86">
        <v>0</v>
      </c>
      <c r="AX19" s="86">
        <v>0</v>
      </c>
      <c r="AY19" s="86">
        <v>0</v>
      </c>
      <c r="AZ19" s="86">
        <v>0</v>
      </c>
      <c r="BA19" s="86">
        <v>200</v>
      </c>
      <c r="BB19" s="86">
        <v>10</v>
      </c>
    </row>
    <row r="20" spans="1:54" x14ac:dyDescent="0.3">
      <c r="A20" s="88"/>
      <c r="B20" s="88" t="s">
        <v>606</v>
      </c>
      <c r="C20" s="88"/>
      <c r="D20" s="88"/>
      <c r="E20" s="88"/>
      <c r="F20" s="88"/>
      <c r="G20" s="88"/>
      <c r="I20" s="77">
        <v>6</v>
      </c>
      <c r="J20" s="77">
        <f t="shared" si="3"/>
        <v>30</v>
      </c>
      <c r="K20" s="77">
        <f t="shared" si="3"/>
        <v>30</v>
      </c>
      <c r="L20" s="77">
        <f t="shared" si="4"/>
        <v>26</v>
      </c>
      <c r="M20" s="77">
        <f t="shared" si="4"/>
        <v>26</v>
      </c>
      <c r="N20" s="77">
        <f t="shared" si="3"/>
        <v>150</v>
      </c>
      <c r="O20" s="79">
        <f t="shared" si="2"/>
        <v>0.8666666666666667</v>
      </c>
      <c r="P20" s="77">
        <f t="shared" si="5"/>
        <v>35</v>
      </c>
      <c r="Q20" s="77">
        <f t="shared" si="5"/>
        <v>30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X20" s="86" t="str">
        <f>装备品质表!B20</f>
        <v>赤铜护腕</v>
      </c>
      <c r="Y20" s="86">
        <f>装备品质表!C20</f>
        <v>2</v>
      </c>
      <c r="Z20" s="86">
        <f>装备品质表!D20</f>
        <v>0</v>
      </c>
      <c r="AA20" s="86">
        <f>装备品质表!E20</f>
        <v>0</v>
      </c>
      <c r="AB20" s="86">
        <f>装备品质表!F20</f>
        <v>0</v>
      </c>
      <c r="AC20" s="86">
        <f>装备品质表!G20</f>
        <v>6</v>
      </c>
      <c r="AD20" s="86">
        <f>装备品质表!H20</f>
        <v>6</v>
      </c>
      <c r="AE20" s="86">
        <f>装备品质表!I20</f>
        <v>94</v>
      </c>
      <c r="AF20" s="86">
        <f>装备品质表!J20</f>
        <v>0</v>
      </c>
      <c r="AG20" s="86">
        <f>装备品质表!K20</f>
        <v>0</v>
      </c>
      <c r="AH20" s="86">
        <f>装备品质表!L20</f>
        <v>0</v>
      </c>
      <c r="AI20" s="86">
        <f>装备品质表!M20</f>
        <v>0</v>
      </c>
      <c r="AJ20" s="86">
        <f>装备品质表!N20</f>
        <v>0</v>
      </c>
      <c r="AK20" s="86">
        <f>装备品质表!O20</f>
        <v>0</v>
      </c>
      <c r="AL20" s="86">
        <f>装备品质表!P20</f>
        <v>0</v>
      </c>
      <c r="AM20" s="86">
        <f>装备品质表!Q20</f>
        <v>0</v>
      </c>
      <c r="AN20" s="86">
        <f>装备品质表!R20</f>
        <v>1</v>
      </c>
      <c r="AP20" s="86">
        <v>10018</v>
      </c>
      <c r="AQ20" s="86" t="s">
        <v>523</v>
      </c>
      <c r="AR20" s="86">
        <v>19</v>
      </c>
      <c r="AS20" s="86">
        <v>5</v>
      </c>
      <c r="AT20" s="86">
        <f t="shared" si="0"/>
        <v>470</v>
      </c>
      <c r="AU20" s="86">
        <v>76</v>
      </c>
      <c r="AV20" s="86">
        <v>76</v>
      </c>
      <c r="AW20" s="86">
        <v>0</v>
      </c>
      <c r="AX20" s="86">
        <v>0</v>
      </c>
      <c r="AY20" s="86">
        <v>0</v>
      </c>
      <c r="AZ20" s="86">
        <v>0</v>
      </c>
      <c r="BA20" s="86">
        <v>210</v>
      </c>
      <c r="BB20" s="86">
        <v>10</v>
      </c>
    </row>
    <row r="21" spans="1:54" x14ac:dyDescent="0.3">
      <c r="B21" s="57" t="s">
        <v>412</v>
      </c>
      <c r="C21" s="55">
        <f>VLOOKUP(C2,I15:V114,2,1)+IF(C15="白",VLOOKUP(C7,X$2:AL$55,3,0)+VLOOKUP(C7,X$2:AL$55,4,0)+VLOOKUP(C8,X$2:AL$55,4,0)+VLOOKUP(C9,X$2:AL$55,4,0)+VLOOKUP(C10,X$2:AL$55,4,0)+VLOOKUP(C11,X$2:AL$55,4,0)+VLOOKUP(C12,X$2:AL$55,4,0)++VLOOKUP(C13,X$2:AL$55,4,0),0)+IF(C15="绿",VLOOKUP(C7,X$56:AL$109,3,0)+VLOOKUP(C7,X$56:AL$109,4,0)+VLOOKUP(C8,X$56:AL$109,4,0)+VLOOKUP(C9,X$56:AL$109,4,0)+VLOOKUP(C10,X$56:AL$109,4,0)+VLOOKUP(C11,X$56:AL$109,4,0)+VLOOKUP(C12,X$56:AL$109,4,0)++VLOOKUP(C13,X$56:AL$109,4,0),0)+IF(C15="蓝",VLOOKUP(C7,X$110:AL$163,3,0)+VLOOKUP(C7,X$110:AL$163,4,0)+VLOOKUP(C8,X$110:AL$163,4,0)+VLOOKUP(C9,X$110:AL$163,4,0)+VLOOKUP(C10,X$110:AL$163,4,0)+VLOOKUP(C11,X$110:AL$163,4,0)+VLOOKUP(C12,X$110:AL$163,4,0)++VLOOKUP(C13,X$110:AL$163,4,0),0)+IF(C15="紫",VLOOKUP(C7,X$164:AL$217,3,0)+VLOOKUP(C7,X$164:AL$217,4,0)+VLOOKUP(C8,X$164:AL$217,4,0)+VLOOKUP(C9,X$164:AL$217,4,0)+VLOOKUP(C10,X$164:AL$217,4,0)+VLOOKUP(C11,X$164:AL$217,4,0)+VLOOKUP(C12,X$164:AL$217,4,0)++VLOOKUP(C13,X$164:AL$217,4,0),0)+IF(C15="橙",VLOOKUP(C7,X$218:AL$271,3,0)+VLOOKUP(C7,X$218:AL$271,4,0)+VLOOKUP(C8,X$218:AL$271,4,0)+VLOOKUP(C9,X$218:AL$271,4,0)+VLOOKUP(C10,X$218:AL$271,4,0)+VLOOKUP(C11,X$218:AL$271,4,0)+VLOOKUP(C12,X$218:AL$271,4,0)++VLOOKUP(C13,X$218:AL$271,4,0),0)</f>
        <v>374</v>
      </c>
      <c r="D21" s="57" t="s">
        <v>503</v>
      </c>
      <c r="E21" s="55">
        <f>VLOOKUP(E2,I15:V114,2,1)+IF(E15="白",VLOOKUP(E7,X$2:AL$55,3,0)+VLOOKUP(E7,X$2:AL$55,4,0)+VLOOKUP(E8,X$2:AL$55,4,0)+VLOOKUP(E9,X$2:AL$55,4,0)+VLOOKUP(E10,X$2:AL$55,4,0)+VLOOKUP(E11,X$2:AL$55,4,0)+VLOOKUP(E12,X$2:AL$55,4,0)++VLOOKUP(E13,X$2:AL$55,4,0),0)+IF(E15="绿",VLOOKUP(E7,X$56:AL$109,3,0)+VLOOKUP(E7,X$56:AL$109,4,0)+VLOOKUP(E8,X$56:AL$109,4,0)+VLOOKUP(E9,X$56:AL$109,4,0)+VLOOKUP(E10,X$56:AL$109,4,0)+VLOOKUP(E11,X$56:AL$109,4,0)+VLOOKUP(E12,X$56:AL$109,4,0)++VLOOKUP(E13,X$56:AL$109,4,0),0)+IF(E15="蓝",VLOOKUP(E7,X$110:AL$163,3,0)+VLOOKUP(E7,X$110:AL$163,4,0)+VLOOKUP(E8,X$110:AL$163,4,0)+VLOOKUP(E9,X$110:AL$163,4,0)+VLOOKUP(E10,X$110:AL$163,4,0)+VLOOKUP(E11,X$110:AL$163,4,0)+VLOOKUP(E12,X$110:AL$163,4,0)++VLOOKUP(E13,X$110:AL$163,4,0),0)+IF(E15="紫",VLOOKUP(E7,X$164:AL$217,3,0)+VLOOKUP(E7,X$164:AL$217,4,0)+VLOOKUP(E8,X$164:AL$217,4,0)+VLOOKUP(E9,X$164:AL$217,4,0)+VLOOKUP(E10,X$164:AL$217,4,0)+VLOOKUP(E11,X$164:AL$217,4,0)+VLOOKUP(E12,X$164:AL$217,4,0)++VLOOKUP(E13,X$164:AL$217,4,0),0)+IF(E15="橙",VLOOKUP(E7,X$218:AL$271,3,0)+VLOOKUP(E7,X$218:AL$271,4,0)+VLOOKUP(E8,X$218:AL$271,4,0)+VLOOKUP(E9,X$218:AL$271,4,0)+VLOOKUP(E10,X$218:AL$271,4,0)+VLOOKUP(E11,X$218:AL$271,4,0)+VLOOKUP(E12,X$218:AL$271,4,0)++VLOOKUP(E13,X$218:AL$271,4,0),0)</f>
        <v>588</v>
      </c>
      <c r="I21" s="77">
        <v>7</v>
      </c>
      <c r="J21" s="77">
        <f t="shared" si="3"/>
        <v>32</v>
      </c>
      <c r="K21" s="77">
        <f t="shared" si="3"/>
        <v>32</v>
      </c>
      <c r="L21" s="77">
        <f t="shared" si="4"/>
        <v>28</v>
      </c>
      <c r="M21" s="77">
        <f t="shared" si="4"/>
        <v>28</v>
      </c>
      <c r="N21" s="77">
        <f t="shared" si="3"/>
        <v>160</v>
      </c>
      <c r="O21" s="79">
        <f t="shared" si="2"/>
        <v>0.875</v>
      </c>
      <c r="P21" s="77">
        <f t="shared" si="5"/>
        <v>40</v>
      </c>
      <c r="Q21" s="77">
        <f t="shared" si="5"/>
        <v>34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X21" s="86" t="str">
        <f>装备品质表!B21</f>
        <v>星月护腕</v>
      </c>
      <c r="Y21" s="86">
        <f>装备品质表!C21</f>
        <v>22</v>
      </c>
      <c r="Z21" s="86">
        <f>装备品质表!D21</f>
        <v>0</v>
      </c>
      <c r="AA21" s="86">
        <f>装备品质表!E21</f>
        <v>0</v>
      </c>
      <c r="AB21" s="86">
        <f>装备品质表!F21</f>
        <v>0</v>
      </c>
      <c r="AC21" s="86">
        <f>装备品质表!G21</f>
        <v>26</v>
      </c>
      <c r="AD21" s="86">
        <f>装备品质表!H21</f>
        <v>16</v>
      </c>
      <c r="AE21" s="86">
        <f>装备品质表!I21</f>
        <v>158</v>
      </c>
      <c r="AF21" s="86">
        <f>装备品质表!J21</f>
        <v>0</v>
      </c>
      <c r="AG21" s="86">
        <f>装备品质表!K21</f>
        <v>0</v>
      </c>
      <c r="AH21" s="86">
        <f>装备品质表!L21</f>
        <v>0</v>
      </c>
      <c r="AI21" s="86">
        <f>装备品质表!M21</f>
        <v>0</v>
      </c>
      <c r="AJ21" s="86">
        <f>装备品质表!N21</f>
        <v>0</v>
      </c>
      <c r="AK21" s="86">
        <f>装备品质表!O21</f>
        <v>0</v>
      </c>
      <c r="AL21" s="86">
        <f>装备品质表!P21</f>
        <v>0</v>
      </c>
      <c r="AM21" s="86">
        <f>装备品质表!Q21</f>
        <v>0</v>
      </c>
      <c r="AN21" s="86">
        <f>装备品质表!R21</f>
        <v>1</v>
      </c>
      <c r="AP21" s="86">
        <v>10019</v>
      </c>
      <c r="AQ21" s="86" t="s">
        <v>524</v>
      </c>
      <c r="AR21" s="86">
        <v>20</v>
      </c>
      <c r="AS21" s="86">
        <v>5</v>
      </c>
      <c r="AT21" s="86">
        <f t="shared" si="0"/>
        <v>493</v>
      </c>
      <c r="AU21" s="86">
        <v>135</v>
      </c>
      <c r="AV21" s="86">
        <v>135</v>
      </c>
      <c r="AW21" s="86">
        <v>0</v>
      </c>
      <c r="AX21" s="86">
        <v>0</v>
      </c>
      <c r="AY21" s="86">
        <v>0</v>
      </c>
      <c r="AZ21" s="86">
        <v>0</v>
      </c>
      <c r="BA21" s="86">
        <v>220</v>
      </c>
      <c r="BB21" s="86">
        <v>10</v>
      </c>
    </row>
    <row r="22" spans="1:54" x14ac:dyDescent="0.3">
      <c r="B22" s="57" t="s">
        <v>413</v>
      </c>
      <c r="C22" s="55">
        <f>VLOOKUP(C2,I$15:V$114,4,1)+IF(C15="白",VLOOKUP(C7,X$2:AL$55,6,0)+VLOOKUP(C8,X$2:AL$55,6,0)+VLOOKUP(C9,X$2:AL$55,6,0)+VLOOKUP(C10,X$2:AL$55,6,0)+VLOOKUP(C11,X$2:AL$55,6,0)+VLOOKUP(C12,X$2:AL$55,6,0)+VLOOKUP(C13,X$2:AL$55,6,0),0)+IF(C15="绿",VLOOKUP(C7,X$56:AL$109,6,0)+VLOOKUP(C8,X$56:AL$109,6,0)+VLOOKUP(C9,X$56:AL$109,6,0)+VLOOKUP(C10,X$56:AL$109,6,0)+VLOOKUP(C11,X$56:AL$109,6,0)+VLOOKUP(C12,X$56:AL$109,6,0)+VLOOKUP(C13,X$56:AL$109,6,0),0)+IF(C15="蓝",VLOOKUP(C7,X$110:AL$163,6,0)+VLOOKUP(C8,X$110:AL$163,6,0)+VLOOKUP(C9,X$110:AL$163,6,0)+VLOOKUP(C10,X$110:AL$163,6,0)+VLOOKUP(C11,X$110:AL$163,6,0)+VLOOKUP(C12,X$110:AL$163,6,0)+VLOOKUP(C13,X$110:AL$163,6,0),0)+IF(C15="紫",VLOOKUP(C7,X$164:AL$217,6,0)+VLOOKUP(C8,X$164:AL$217,6,0)+VLOOKUP(C9,X$164:AL$217,6,0)+VLOOKUP(C10,X$164:AL$217,6,0)+VLOOKUP(C11,X$164:AL$217,6,0)+VLOOKUP(C12,X$164:AL$217,6,0)+VLOOKUP(C13,X$164:AL$217,6,0),0)+IF(C15="橙",VLOOKUP(C7,X$218:AL$271,6,0)+VLOOKUP(C8,X$218:AL$271,6,0)+VLOOKUP(C9,X$218:AL$271,6,0)+VLOOKUP(C10,X$218:AL$271,6,0)+VLOOKUP(C11,X$218:AL$271,6,0)+VLOOKUP(C12,X$218:AL$271,6,0)+VLOOKUP(C13,X$218:AL$271,6,0),0)</f>
        <v>374</v>
      </c>
      <c r="D22" s="57" t="s">
        <v>414</v>
      </c>
      <c r="E22" s="55">
        <f>VLOOKUP(E2,I$15:V$114,4,1)+IF(E15="白",VLOOKUP(E7,X$2:AL$55,6,0)+VLOOKUP(E8,X$2:AL$55,6,0)+VLOOKUP(E9,X$2:AL$55,6,0)+VLOOKUP(E10,X$2:AL$55,6,0)+VLOOKUP(E11,X$2:AL$55,6,0)+VLOOKUP(E12,X$2:AL$55,6,0)+VLOOKUP(E13,X$2:AL$55,6,0),0)+IF(E15="绿",VLOOKUP(E7,X$56:AL$109,6,0)+VLOOKUP(E8,X$56:AL$109,6,0)+VLOOKUP(E9,X$56:AL$109,6,0)+VLOOKUP(E10,X$56:AL$109,6,0)+VLOOKUP(E11,X$56:AL$109,6,0)+VLOOKUP(E12,X$56:AL$109,6,0)+VLOOKUP(E13,X$56:AL$109,6,0),0)+IF(E15="蓝",VLOOKUP(E7,X$110:AL$163,6,0)+VLOOKUP(E8,X$110:AL$163,6,0)+VLOOKUP(E9,X$110:AL$163,6,0)+VLOOKUP(E10,X$110:AL$163,6,0)+VLOOKUP(E11,X$110:AL$163,6,0)+VLOOKUP(E12,X$110:AL$163,6,0)+VLOOKUP(E13,X$110:AL$163,6,0),0)+IF(E15="紫",VLOOKUP(E7,X$164:AL$217,6,0)+VLOOKUP(E8,X$164:AL$217,6,0)+VLOOKUP(E9,X$164:AL$217,6,0)+VLOOKUP(E10,X$164:AL$217,6,0)+VLOOKUP(E11,X$164:AL$217,6,0)+VLOOKUP(E12,X$164:AL$217,6,0)+VLOOKUP(E13,X$164:AL$217,6,0),0)+IF(E15="橙",VLOOKUP(E7,X$218:AL$271,6,0)+VLOOKUP(E8,X$218:AL$271,6,0)+VLOOKUP(E9,X$218:AL$271,6,0)+VLOOKUP(E10,X$218:AL$271,6,0)+VLOOKUP(E11,X$218:AL$271,6,0)+VLOOKUP(E12,X$218:AL$271,6,0)+VLOOKUP(E13,X$218:AL$271,6,0),0)</f>
        <v>478</v>
      </c>
      <c r="I22" s="77">
        <v>8</v>
      </c>
      <c r="J22" s="77">
        <f t="shared" si="3"/>
        <v>34</v>
      </c>
      <c r="K22" s="77">
        <f t="shared" si="3"/>
        <v>34</v>
      </c>
      <c r="L22" s="77">
        <f t="shared" si="4"/>
        <v>30</v>
      </c>
      <c r="M22" s="77">
        <f t="shared" si="4"/>
        <v>30</v>
      </c>
      <c r="N22" s="77">
        <f t="shared" si="3"/>
        <v>170</v>
      </c>
      <c r="O22" s="79">
        <f t="shared" si="2"/>
        <v>0.88235294117647056</v>
      </c>
      <c r="P22" s="77">
        <f t="shared" si="5"/>
        <v>45</v>
      </c>
      <c r="Q22" s="77">
        <f t="shared" si="5"/>
        <v>38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X22" s="86" t="str">
        <f>装备品质表!B22</f>
        <v>白虎护腕</v>
      </c>
      <c r="Y22" s="86">
        <f>装备品质表!C22</f>
        <v>42</v>
      </c>
      <c r="Z22" s="86">
        <f>装备品质表!D22</f>
        <v>0</v>
      </c>
      <c r="AA22" s="86">
        <f>装备品质表!E22</f>
        <v>0</v>
      </c>
      <c r="AB22" s="86">
        <f>装备品质表!F22</f>
        <v>0</v>
      </c>
      <c r="AC22" s="86">
        <f>装备品质表!G22</f>
        <v>46</v>
      </c>
      <c r="AD22" s="86">
        <f>装备品质表!H22</f>
        <v>26</v>
      </c>
      <c r="AE22" s="86">
        <f>装备品质表!I22</f>
        <v>222</v>
      </c>
      <c r="AF22" s="86">
        <f>装备品质表!J22</f>
        <v>0</v>
      </c>
      <c r="AG22" s="86">
        <f>装备品质表!K22</f>
        <v>0</v>
      </c>
      <c r="AH22" s="86">
        <f>装备品质表!L22</f>
        <v>0</v>
      </c>
      <c r="AI22" s="86">
        <f>装备品质表!M22</f>
        <v>0</v>
      </c>
      <c r="AJ22" s="86">
        <f>装备品质表!N22</f>
        <v>0</v>
      </c>
      <c r="AK22" s="86">
        <f>装备品质表!O22</f>
        <v>0</v>
      </c>
      <c r="AL22" s="86">
        <f>装备品质表!P22</f>
        <v>0</v>
      </c>
      <c r="AM22" s="86">
        <f>装备品质表!Q22</f>
        <v>0</v>
      </c>
      <c r="AN22" s="86">
        <f>装备品质表!R22</f>
        <v>1</v>
      </c>
      <c r="AP22" s="86">
        <v>10020</v>
      </c>
      <c r="AQ22" s="86" t="s">
        <v>525</v>
      </c>
      <c r="AR22" s="86">
        <v>21</v>
      </c>
      <c r="AS22" s="86">
        <v>5</v>
      </c>
      <c r="AT22" s="86">
        <f t="shared" si="0"/>
        <v>517</v>
      </c>
      <c r="AU22" s="86">
        <v>138</v>
      </c>
      <c r="AV22" s="86">
        <v>138</v>
      </c>
      <c r="AW22" s="86">
        <v>0</v>
      </c>
      <c r="AX22" s="86">
        <v>0</v>
      </c>
      <c r="AY22" s="86">
        <v>0</v>
      </c>
      <c r="AZ22" s="86">
        <v>0</v>
      </c>
      <c r="BA22" s="86">
        <v>230</v>
      </c>
      <c r="BB22" s="86">
        <v>10</v>
      </c>
    </row>
    <row r="23" spans="1:54" x14ac:dyDescent="0.3">
      <c r="B23" s="57" t="s">
        <v>415</v>
      </c>
      <c r="C23" s="55">
        <f>VLOOKUP(C2,I$15:V$114,6,1)+
IF(C15="白",VLOOKUP(C7,X$2:AL$55,3,0)+VLOOKUP(C8,X$2:AL$55,3,0)+VLOOKUP(C9,X$2:AL$55,3,0)+VLOOKUP(C10,X$2:AL$55,3,0)+VLOOKUP(C11,X$2:AL$55,3,0)+VLOOKUP(C12,X$2:AL$55,3,0)+VLOOKUP(C13,X$2:AL$55,3,0),0)+
IF(C15="绿",VLOOKUP(C7,X$56:AL$109,3,0)+VLOOKUP(C8,X$56:AL$109,3,0)+VLOOKUP(C9,X$56:AL$109,3,0)+VLOOKUP(C10,X$56:AL$109,3,0)+VLOOKUP(C11,X$56:AL$109,3,0)+VLOOKUP(C12,X$56:AL$109,3,0)+VLOOKUP(C13,X$56:AL$109,3,0),0)+
IF(C15="蓝",VLOOKUP(C7,X$110:AL$163,3,0)+VLOOKUP(C8,X$110:AL$163,3,0)+VLOOKUP(C9,X$110:AL$163,3,0)+VLOOKUP(C10,X$110:AL$163,3,0)+VLOOKUP(C11,X$110:AL$163,3,0)+VLOOKUP(C12,X$110:AL$163,3,0)+VLOOKUP(C13,X$110:AL$163,3,0),0)+
IF(C15="紫",VLOOKUP(C7,X$164:AL$217,3,0)+VLOOKUP(C8,X$164:AL$217,3,0)+VLOOKUP(C9,X$164:AL$217,3,0)+VLOOKUP(C10,X$164:AL$217,3,0)+VLOOKUP(C11,X$164:AL$217,3,0)+VLOOKUP(C12,X$164:AL$217,3,0)+VLOOKUP(C13,X$164:AL$217,3,0),0)+
IF(C15="橙",VLOOKUP(C7,X$218:AL$271,3,0)+VLOOKUP(C8,X$218:AL$271,3,0)+VLOOKUP(C9,X$218:AL$271,3,0)+VLOOKUP(C10,X$218:AL$271,3,0)+VLOOKUP(C11,X$218:AL$271,3,0)+VLOOKUP(C12,X$218:AL$271,3,0)+VLOOKUP(C13,X$218:AL$271,3,0),0)</f>
        <v>4930</v>
      </c>
      <c r="D23" s="57" t="s">
        <v>416</v>
      </c>
      <c r="E23" s="55">
        <f>VLOOKUP(E2,I$15:V$114,6,1)+
IF(E15="白",VLOOKUP(E7,X$2:AL$55,3,0)+VLOOKUP(E8,X$2:AL$55,3,0)+VLOOKUP(E9,X$2:AL$55,3,0)+VLOOKUP(E10,X$2:AL$55,3,0)+VLOOKUP(E11,X$2:AL$55,3,0)+VLOOKUP(E12,X$2:AL$55,3,0)+VLOOKUP(E13,X$2:AL$55,3,0),0)+
IF(E15="绿",VLOOKUP(E7,X$56:AL$109,3,0)+VLOOKUP(E8,X$56:AL$109,3,0)+VLOOKUP(E9,X$56:AL$109,3,0)+VLOOKUP(E10,X$56:AL$109,3,0)+VLOOKUP(E11,X$56:AL$109,3,0)+VLOOKUP(E12,X$56:AL$109,3,0)+VLOOKUP(E13,X$56:AL$109,3,0),0)+
IF(E15="蓝",VLOOKUP(E7,X$110:AL$163,3,0)+VLOOKUP(E8,X$110:AL$163,3,0)+VLOOKUP(E9,X$110:AL$163,3,0)+VLOOKUP(E10,X$110:AL$163,3,0)+VLOOKUP(E11,X$110:AL$163,3,0)+VLOOKUP(E12,X$110:AL$163,3,0)+VLOOKUP(E13,X$110:AL$163,3,0),0)+
IF(E15="紫",VLOOKUP(E7,X$164:AL$217,3,0)+VLOOKUP(E8,X$164:AL$217,3,0)+VLOOKUP(E9,X$164:AL$217,3,0)+VLOOKUP(E10,X$164:AL$217,3,0)+VLOOKUP(E11,X$164:AL$217,3,0)+VLOOKUP(E12,X$164:AL$217,3,0)+VLOOKUP(E13,X$164:AL$217,3,0),0)+
IF(E15="橙",VLOOKUP(E7,X$218:AL$271,3,0)+VLOOKUP(E8,X$218:AL$271,3,0)+VLOOKUP(E9,X$218:AL$271,3,0)+VLOOKUP(E10,X$218:AL$271,3,0)+VLOOKUP(E11,X$218:AL$271,3,0)+VLOOKUP(E12,X$218:AL$271,3,0)+VLOOKUP(E13,X$218:AL$271,3,0),0)</f>
        <v>4940</v>
      </c>
      <c r="I23" s="77">
        <v>9</v>
      </c>
      <c r="J23" s="77">
        <f t="shared" si="3"/>
        <v>36</v>
      </c>
      <c r="K23" s="77">
        <f t="shared" si="3"/>
        <v>36</v>
      </c>
      <c r="L23" s="77">
        <f t="shared" si="4"/>
        <v>32</v>
      </c>
      <c r="M23" s="77">
        <f t="shared" si="4"/>
        <v>32</v>
      </c>
      <c r="N23" s="77">
        <f t="shared" si="3"/>
        <v>180</v>
      </c>
      <c r="O23" s="79">
        <f t="shared" si="2"/>
        <v>0.88888888888888884</v>
      </c>
      <c r="P23" s="77">
        <f t="shared" si="5"/>
        <v>50</v>
      </c>
      <c r="Q23" s="77">
        <f t="shared" si="5"/>
        <v>42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X23" s="86" t="str">
        <f>装备品质表!B23</f>
        <v>真龙护腕</v>
      </c>
      <c r="Y23" s="86">
        <f>装备品质表!C23</f>
        <v>62</v>
      </c>
      <c r="Z23" s="86">
        <f>装备品质表!D23</f>
        <v>0</v>
      </c>
      <c r="AA23" s="86">
        <f>装备品质表!E23</f>
        <v>0</v>
      </c>
      <c r="AB23" s="86">
        <f>装备品质表!F23</f>
        <v>0</v>
      </c>
      <c r="AC23" s="86">
        <f>装备品质表!G23</f>
        <v>66</v>
      </c>
      <c r="AD23" s="86">
        <f>装备品质表!H23</f>
        <v>36</v>
      </c>
      <c r="AE23" s="86">
        <f>装备品质表!I23</f>
        <v>286</v>
      </c>
      <c r="AF23" s="86">
        <f>装备品质表!J23</f>
        <v>0</v>
      </c>
      <c r="AG23" s="86">
        <f>装备品质表!K23</f>
        <v>0</v>
      </c>
      <c r="AH23" s="86">
        <f>装备品质表!L23</f>
        <v>0</v>
      </c>
      <c r="AI23" s="86">
        <f>装备品质表!M23</f>
        <v>0</v>
      </c>
      <c r="AJ23" s="86">
        <f>装备品质表!N23</f>
        <v>0</v>
      </c>
      <c r="AK23" s="86">
        <f>装备品质表!O23</f>
        <v>0</v>
      </c>
      <c r="AL23" s="86">
        <f>装备品质表!P23</f>
        <v>0</v>
      </c>
      <c r="AM23" s="86">
        <f>装备品质表!Q23</f>
        <v>0</v>
      </c>
      <c r="AN23" s="86">
        <f>装备品质表!R23</f>
        <v>1</v>
      </c>
      <c r="AP23" s="86">
        <v>10021</v>
      </c>
      <c r="AQ23" s="86" t="s">
        <v>526</v>
      </c>
      <c r="AR23" s="86">
        <v>22</v>
      </c>
      <c r="AS23" s="86">
        <v>5</v>
      </c>
      <c r="AT23" s="86">
        <f t="shared" si="0"/>
        <v>542</v>
      </c>
      <c r="AU23" s="86">
        <v>141</v>
      </c>
      <c r="AV23" s="86">
        <v>141</v>
      </c>
      <c r="AW23" s="86">
        <v>0</v>
      </c>
      <c r="AX23" s="86">
        <v>0</v>
      </c>
      <c r="AY23" s="86">
        <v>0</v>
      </c>
      <c r="AZ23" s="86">
        <v>0</v>
      </c>
      <c r="BA23" s="86">
        <v>240</v>
      </c>
      <c r="BB23" s="86">
        <v>10</v>
      </c>
    </row>
    <row r="24" spans="1:54" x14ac:dyDescent="0.3">
      <c r="B24" s="57" t="s">
        <v>12</v>
      </c>
      <c r="C24" s="55">
        <f>VLOOKUP(C2,I$15:V$114,8,1)+
IF(C15="白",VLOOKUP(C7,X$2:AL$55,8,0)+VLOOKUP(C8,X$2:AL$55,8,0)+VLOOKUP(C9,X$2:AL$55,8,0)+VLOOKUP(C10,X$2:AL$55,8,0)+VLOOKUP(C11,X$2:AL$55,8,0)+VLOOKUP(C12,X$2:AL$55,8,0)+VLOOKUP(C13,X$2:AL$55,8,0),0)+
IF(C15="绿",VLOOKUP(C7,X$56:AL$109,8,0)+VLOOKUP(C8,X$56:AL$109,8,0)+VLOOKUP(C9,X$56:AL$109,8,0)+VLOOKUP(C10,X$56:AL$109,8,0)+VLOOKUP(C11,X$56:AL$109,8,0)+VLOOKUP(C12,X$56:AL$109,8,0)+VLOOKUP(C13,X$56:AL$109,8,0),0)+
IF(C15="蓝",VLOOKUP(C7,X$110:AL$163,8,0)+VLOOKUP(C8,X$110:AL$163,8,0)+VLOOKUP(C9,X$110:AL$163,8,0)+VLOOKUP(C10,X$110:AL$163,8,0)+VLOOKUP(C11,X$110:AL$163,8,0)+VLOOKUP(C12,X$110:AL$163,8,0)+VLOOKUP(C13,X$110:AL$163,8,0),0)+
IF(C15="紫",VLOOKUP(C7,X$164:AL$217,8,0)+VLOOKUP(C8,X$164:AL$217,8,0)+VLOOKUP(C9,X$164:AL$217,8,0)+VLOOKUP(C10,X$164:AL$217,8,0)+VLOOKUP(C11,X$164:AL$217,8,0)+VLOOKUP(C12,X$164:AL$217,8,0)+VLOOKUP(C13,X$164:AL$217,8,0),0)+
IF(C15="橙",VLOOKUP(C7,X$218:AL$271,8,0)+VLOOKUP(C8,X$218:AL$271,8,0)+VLOOKUP(C9,X$218:AL$271,8,0)+VLOOKUP(C10,X$218:AL$271,8,0)+VLOOKUP(C11,X$218:AL$271,8,0)+VLOOKUP(C12,X$218:AL$271,8,0)+VLOOKUP(C13,X$218:AL$271,8,0),0)</f>
        <v>637</v>
      </c>
      <c r="D24" s="57" t="s">
        <v>500</v>
      </c>
      <c r="E24" s="55">
        <f>VLOOKUP(E2,I$15:V$114,9,1)+
IF(E15="白",VLOOKUP(E7,X$2:AL$55,9,0)+VLOOKUP(E8,X$2:AL$55,9,0)+VLOOKUP(E9,X$2:AL$55,9,0)+VLOOKUP(E10,X$2:AL$55,9,0)+VLOOKUP(E11,X$2:AL$55,9,0)+VLOOKUP(E12,X$2:AL$55,9,0)+VLOOKUP(E13,X$2:AL$55,9,0),0)+
IF(E15="绿",VLOOKUP(E7,X$56:AL$109,9,0)+VLOOKUP(E8,X$56:AL$109,9,0)+VLOOKUP(E9,X$56:AL$109,9,0)+VLOOKUP(E10,X$56:AL$109,9,0)+VLOOKUP(E11,X$56:AL$109,9,0)+VLOOKUP(E12,X$56:AL$109,9,0)+VLOOKUP(E13,X$56:AL$109,9,0),0)+
IF(E15="蓝",VLOOKUP(E7,X$110:AL$163,9,0)+VLOOKUP(E8,X$110:AL$163,9,0)+VLOOKUP(E9,X$110:AL$163,9,0)+VLOOKUP(E10,X$110:AL$163,9,0)+VLOOKUP(E11,X$110:AL$163,9,0)+VLOOKUP(E12,X$110:AL$163,9,0)+VLOOKUP(E13,X$110:AL$163,9,0),0)+
IF(E15="紫",VLOOKUP(E7,X$164:AL$217,9,0)+VLOOKUP(E8,X$164:AL$217,9,0)+VLOOKUP(E9,X$164:AL$217,9,0)+VLOOKUP(E10,X$164:AL$217,9,0)+VLOOKUP(E11,X$164:AL$217,9,0)+VLOOKUP(E12,X$164:AL$217,9,0)+VLOOKUP(E13,X$164:AL$217,9,0),0)+
IF(E15="橙",VLOOKUP(E7,X$218:AL$271,9,0)+VLOOKUP(E8,X$218:AL$271,9,0)+VLOOKUP(E9,X$218:AL$271,9,0)+VLOOKUP(E10,X$218:AL$271,9,0)+VLOOKUP(E11,X$218:AL$271,9,0)+VLOOKUP(E12,X$218:AL$271,9,0)+VLOOKUP(E13,X$218:AL$271,9,0),0)</f>
        <v>840</v>
      </c>
      <c r="I24" s="78">
        <v>10</v>
      </c>
      <c r="J24" s="78">
        <f t="shared" si="3"/>
        <v>38</v>
      </c>
      <c r="K24" s="78">
        <f t="shared" si="3"/>
        <v>38</v>
      </c>
      <c r="L24" s="78">
        <f t="shared" si="4"/>
        <v>34</v>
      </c>
      <c r="M24" s="78">
        <f t="shared" si="4"/>
        <v>34</v>
      </c>
      <c r="N24" s="78">
        <f t="shared" si="3"/>
        <v>190</v>
      </c>
      <c r="O24" s="80">
        <f t="shared" si="2"/>
        <v>0.89473684210526316</v>
      </c>
      <c r="P24" s="78">
        <f t="shared" si="5"/>
        <v>55</v>
      </c>
      <c r="Q24" s="78">
        <f t="shared" si="5"/>
        <v>46</v>
      </c>
      <c r="R24" s="78">
        <v>1</v>
      </c>
      <c r="S24" s="78">
        <v>1</v>
      </c>
      <c r="T24" s="78">
        <v>1</v>
      </c>
      <c r="U24" s="78">
        <v>1</v>
      </c>
      <c r="V24" s="78">
        <v>1</v>
      </c>
      <c r="X24" s="86" t="str">
        <f>装备品质表!B24</f>
        <v>天残护腕</v>
      </c>
      <c r="Y24" s="86">
        <f>装备品质表!C24</f>
        <v>82</v>
      </c>
      <c r="Z24" s="86">
        <f>装备品质表!D24</f>
        <v>0</v>
      </c>
      <c r="AA24" s="86">
        <f>装备品质表!E24</f>
        <v>0</v>
      </c>
      <c r="AB24" s="86">
        <f>装备品质表!F24</f>
        <v>0</v>
      </c>
      <c r="AC24" s="86">
        <f>装备品质表!G24</f>
        <v>86</v>
      </c>
      <c r="AD24" s="86">
        <f>装备品质表!H24</f>
        <v>46</v>
      </c>
      <c r="AE24" s="86">
        <f>装备品质表!I24</f>
        <v>350</v>
      </c>
      <c r="AF24" s="86">
        <f>装备品质表!J24</f>
        <v>0</v>
      </c>
      <c r="AG24" s="86">
        <f>装备品质表!K24</f>
        <v>0</v>
      </c>
      <c r="AH24" s="86">
        <f>装备品质表!L24</f>
        <v>0</v>
      </c>
      <c r="AI24" s="86">
        <f>装备品质表!M24</f>
        <v>0</v>
      </c>
      <c r="AJ24" s="86">
        <f>装备品质表!N24</f>
        <v>0</v>
      </c>
      <c r="AK24" s="86">
        <f>装备品质表!O24</f>
        <v>0</v>
      </c>
      <c r="AL24" s="86">
        <f>装备品质表!P24</f>
        <v>0</v>
      </c>
      <c r="AM24" s="86">
        <f>装备品质表!Q24</f>
        <v>0</v>
      </c>
      <c r="AN24" s="86">
        <f>装备品质表!R24</f>
        <v>1</v>
      </c>
      <c r="AP24" s="86">
        <v>10022</v>
      </c>
      <c r="AQ24" s="86" t="s">
        <v>527</v>
      </c>
      <c r="AR24" s="86">
        <v>23</v>
      </c>
      <c r="AS24" s="86">
        <v>5</v>
      </c>
      <c r="AT24" s="86">
        <f t="shared" si="0"/>
        <v>569</v>
      </c>
      <c r="AU24" s="86">
        <v>144</v>
      </c>
      <c r="AV24" s="86">
        <v>144</v>
      </c>
      <c r="AW24" s="86">
        <v>0</v>
      </c>
      <c r="AX24" s="86">
        <v>0</v>
      </c>
      <c r="AY24" s="86">
        <v>0</v>
      </c>
      <c r="AZ24" s="86">
        <v>0</v>
      </c>
      <c r="BA24" s="86">
        <v>250</v>
      </c>
      <c r="BB24" s="86">
        <v>10</v>
      </c>
    </row>
    <row r="25" spans="1:54" x14ac:dyDescent="0.3">
      <c r="B25" s="57" t="s">
        <v>417</v>
      </c>
      <c r="C25" s="55">
        <v>50</v>
      </c>
      <c r="D25" s="57" t="s">
        <v>616</v>
      </c>
      <c r="E25" s="55">
        <f>VLOOKUP(E2,I15:V114,13,1)+VLOOKUP(E7,X$2:AL$55,13,0)+VLOOKUP(E8,X$2:AL$55,13,0)+VLOOKUP(E9,X$2:AL$55,13,0)+VLOOKUP(E10,X$2:AL$55,13,0)+VLOOKUP(E11,X$2:AL$55,13,0)+VLOOKUP(E12,X$2:AL$55,13,0)+VLOOKUP(E13,X$2:AL$55,13,0)</f>
        <v>609</v>
      </c>
      <c r="I25" s="77">
        <v>11</v>
      </c>
      <c r="J25" s="77">
        <f t="shared" ref="J25:J34" si="6">J24+K$3</f>
        <v>40</v>
      </c>
      <c r="K25" s="77">
        <f t="shared" ref="K25:K34" si="7">K24+L$3</f>
        <v>40</v>
      </c>
      <c r="L25" s="77">
        <f>ROUNDUP(L24+M$3,0)</f>
        <v>36</v>
      </c>
      <c r="M25" s="77">
        <f>ROUNDUP(M24+N$3,0)</f>
        <v>36</v>
      </c>
      <c r="N25" s="77">
        <f t="shared" ref="N25:N34" si="8">N24+O$3</f>
        <v>205</v>
      </c>
      <c r="O25" s="79">
        <f t="shared" si="2"/>
        <v>0.9</v>
      </c>
      <c r="P25" s="77">
        <f t="shared" ref="P25:P34" si="9">P24+P$3</f>
        <v>60</v>
      </c>
      <c r="Q25" s="77">
        <f t="shared" ref="Q25:Q34" si="10">Q24+Q$3</f>
        <v>50</v>
      </c>
      <c r="R25" s="77">
        <v>1</v>
      </c>
      <c r="S25" s="77">
        <v>1</v>
      </c>
      <c r="T25" s="77">
        <v>1</v>
      </c>
      <c r="U25" s="77">
        <v>1</v>
      </c>
      <c r="V25" s="77">
        <v>1</v>
      </c>
      <c r="X25" s="86" t="str">
        <f>装备品质表!B25</f>
        <v>护腕6号</v>
      </c>
      <c r="Y25" s="86">
        <f>装备品质表!C25</f>
        <v>102</v>
      </c>
      <c r="Z25" s="86">
        <f>装备品质表!D25</f>
        <v>0</v>
      </c>
      <c r="AA25" s="86">
        <f>装备品质表!E25</f>
        <v>0</v>
      </c>
      <c r="AB25" s="86">
        <f>装备品质表!F25</f>
        <v>0</v>
      </c>
      <c r="AC25" s="86">
        <f>装备品质表!G25</f>
        <v>106</v>
      </c>
      <c r="AD25" s="86">
        <f>装备品质表!H25</f>
        <v>56</v>
      </c>
      <c r="AE25" s="86">
        <f>装备品质表!I25</f>
        <v>414</v>
      </c>
      <c r="AF25" s="86">
        <f>装备品质表!J25</f>
        <v>0</v>
      </c>
      <c r="AG25" s="86">
        <f>装备品质表!K25</f>
        <v>0</v>
      </c>
      <c r="AH25" s="86">
        <f>装备品质表!L25</f>
        <v>0</v>
      </c>
      <c r="AI25" s="86">
        <f>装备品质表!M25</f>
        <v>0</v>
      </c>
      <c r="AJ25" s="86">
        <f>装备品质表!N25</f>
        <v>0</v>
      </c>
      <c r="AK25" s="86">
        <f>装备品质表!O25</f>
        <v>0</v>
      </c>
      <c r="AL25" s="86">
        <f>装备品质表!P25</f>
        <v>0</v>
      </c>
      <c r="AM25" s="86">
        <f>装备品质表!Q25</f>
        <v>0</v>
      </c>
      <c r="AN25" s="86">
        <f>装备品质表!R25</f>
        <v>1</v>
      </c>
      <c r="AP25" s="86">
        <v>10023</v>
      </c>
      <c r="AQ25" s="86" t="s">
        <v>528</v>
      </c>
      <c r="AR25" s="86">
        <v>24</v>
      </c>
      <c r="AS25" s="86">
        <v>5</v>
      </c>
      <c r="AT25" s="86">
        <f t="shared" si="0"/>
        <v>597</v>
      </c>
      <c r="AU25" s="86">
        <v>147</v>
      </c>
      <c r="AV25" s="86">
        <v>147</v>
      </c>
      <c r="AW25" s="86">
        <v>0</v>
      </c>
      <c r="AX25" s="86">
        <v>0</v>
      </c>
      <c r="AY25" s="86">
        <v>0</v>
      </c>
      <c r="AZ25" s="86">
        <v>0</v>
      </c>
      <c r="BA25" s="86">
        <v>260</v>
      </c>
      <c r="BB25" s="86">
        <v>10</v>
      </c>
    </row>
    <row r="26" spans="1:54" x14ac:dyDescent="0.3">
      <c r="B26" s="57" t="s">
        <v>418</v>
      </c>
      <c r="C26" s="55">
        <v>50</v>
      </c>
      <c r="D26" s="57" t="s">
        <v>617</v>
      </c>
      <c r="E26" s="55">
        <f>VLOOKUP(E2,I15:V114,14,1)+VLOOKUP(E7,X$2:AL$55,14,0)+VLOOKUP(E8,X$2:AL$55,14,0)+VLOOKUP(E9,X$2:AL$55,14,0)+VLOOKUP(E10,X$2:AL$55,14,0)+VLOOKUP(E11,X$2:AL$55,14,0)+VLOOKUP(E12,X$2:AL$55,14,0)+VLOOKUP(E13,X$2:AL$55,14,0)</f>
        <v>509</v>
      </c>
      <c r="I26" s="77">
        <v>12</v>
      </c>
      <c r="J26" s="77">
        <f t="shared" si="6"/>
        <v>42</v>
      </c>
      <c r="K26" s="77">
        <f t="shared" si="7"/>
        <v>42</v>
      </c>
      <c r="L26" s="77">
        <f t="shared" ref="L26:M34" si="11">ROUNDUP(L25+M$3,0)</f>
        <v>38</v>
      </c>
      <c r="M26" s="77">
        <f t="shared" si="11"/>
        <v>38</v>
      </c>
      <c r="N26" s="77">
        <f t="shared" si="8"/>
        <v>220</v>
      </c>
      <c r="O26" s="79">
        <f t="shared" si="2"/>
        <v>0.90476190476190477</v>
      </c>
      <c r="P26" s="77">
        <f t="shared" si="9"/>
        <v>65</v>
      </c>
      <c r="Q26" s="77">
        <f t="shared" si="10"/>
        <v>54</v>
      </c>
      <c r="R26" s="77">
        <v>1</v>
      </c>
      <c r="S26" s="77">
        <v>1</v>
      </c>
      <c r="T26" s="77">
        <v>1</v>
      </c>
      <c r="U26" s="77">
        <v>1</v>
      </c>
      <c r="V26" s="77">
        <v>1</v>
      </c>
      <c r="X26" s="86" t="str">
        <f>装备品质表!B26</f>
        <v>赤铜甲</v>
      </c>
      <c r="Y26" s="86">
        <f>装备品质表!C26</f>
        <v>3</v>
      </c>
      <c r="Z26" s="86">
        <f>装备品质表!D26</f>
        <v>100</v>
      </c>
      <c r="AA26" s="86">
        <f>装备品质表!E26</f>
        <v>0</v>
      </c>
      <c r="AB26" s="86">
        <f>装备品质表!F26</f>
        <v>0</v>
      </c>
      <c r="AC26" s="86">
        <f>装备品质表!G26</f>
        <v>5</v>
      </c>
      <c r="AD26" s="86">
        <f>装备品质表!H26</f>
        <v>5</v>
      </c>
      <c r="AE26" s="86">
        <f>装备品质表!I26</f>
        <v>0</v>
      </c>
      <c r="AF26" s="86">
        <f>装备品质表!J26</f>
        <v>44</v>
      </c>
      <c r="AG26" s="86">
        <f>装备品质表!K26</f>
        <v>0</v>
      </c>
      <c r="AH26" s="86">
        <f>装备品质表!L26</f>
        <v>0</v>
      </c>
      <c r="AI26" s="86">
        <f>装备品质表!M26</f>
        <v>0</v>
      </c>
      <c r="AJ26" s="86">
        <f>装备品质表!N26</f>
        <v>0</v>
      </c>
      <c r="AK26" s="86">
        <f>装备品质表!O26</f>
        <v>0</v>
      </c>
      <c r="AL26" s="86">
        <f>装备品质表!P26</f>
        <v>0</v>
      </c>
      <c r="AM26" s="86">
        <f>装备品质表!Q26</f>
        <v>0</v>
      </c>
      <c r="AN26" s="86">
        <f>装备品质表!R26</f>
        <v>1</v>
      </c>
      <c r="AP26" s="86">
        <v>10024</v>
      </c>
      <c r="AQ26" s="86" t="s">
        <v>529</v>
      </c>
      <c r="AR26" s="86">
        <v>25</v>
      </c>
      <c r="AS26" s="86">
        <v>5</v>
      </c>
      <c r="AT26" s="86">
        <f t="shared" si="0"/>
        <v>626</v>
      </c>
      <c r="AU26" s="86">
        <v>150</v>
      </c>
      <c r="AV26" s="86">
        <v>150</v>
      </c>
      <c r="AW26" s="86">
        <v>0</v>
      </c>
      <c r="AX26" s="86">
        <v>0</v>
      </c>
      <c r="AY26" s="86">
        <v>0</v>
      </c>
      <c r="AZ26" s="86">
        <v>0</v>
      </c>
      <c r="BA26" s="86">
        <v>270</v>
      </c>
      <c r="BB26" s="86">
        <v>10</v>
      </c>
    </row>
    <row r="27" spans="1:54" x14ac:dyDescent="0.3">
      <c r="B27" s="57" t="s">
        <v>419</v>
      </c>
      <c r="C27" s="55">
        <v>0</v>
      </c>
      <c r="D27" s="57" t="s">
        <v>421</v>
      </c>
      <c r="E27" s="55">
        <v>0</v>
      </c>
      <c r="I27" s="77">
        <v>13</v>
      </c>
      <c r="J27" s="77">
        <f t="shared" si="6"/>
        <v>44</v>
      </c>
      <c r="K27" s="77">
        <f t="shared" si="7"/>
        <v>44</v>
      </c>
      <c r="L27" s="77">
        <f t="shared" si="11"/>
        <v>40</v>
      </c>
      <c r="M27" s="77">
        <f t="shared" si="11"/>
        <v>40</v>
      </c>
      <c r="N27" s="77">
        <f t="shared" si="8"/>
        <v>235</v>
      </c>
      <c r="O27" s="79">
        <f t="shared" si="2"/>
        <v>0.90909090909090906</v>
      </c>
      <c r="P27" s="77">
        <f t="shared" si="9"/>
        <v>70</v>
      </c>
      <c r="Q27" s="77">
        <f t="shared" si="10"/>
        <v>58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X27" s="86" t="str">
        <f>装备品质表!B27</f>
        <v>星月甲</v>
      </c>
      <c r="Y27" s="86">
        <f>装备品质表!C27</f>
        <v>23</v>
      </c>
      <c r="Z27" s="86">
        <f>装备品质表!D27</f>
        <v>900</v>
      </c>
      <c r="AA27" s="86">
        <f>装备品质表!E27</f>
        <v>0</v>
      </c>
      <c r="AB27" s="86">
        <f>装备品质表!F27</f>
        <v>0</v>
      </c>
      <c r="AC27" s="86">
        <f>装备品质表!G27</f>
        <v>17</v>
      </c>
      <c r="AD27" s="86">
        <f>装备品质表!H27</f>
        <v>17</v>
      </c>
      <c r="AE27" s="86">
        <f>装备品质表!I27</f>
        <v>0</v>
      </c>
      <c r="AF27" s="86">
        <f>装备品质表!J27</f>
        <v>108</v>
      </c>
      <c r="AG27" s="86">
        <f>装备品质表!K27</f>
        <v>0</v>
      </c>
      <c r="AH27" s="86">
        <f>装备品质表!L27</f>
        <v>0</v>
      </c>
      <c r="AI27" s="86">
        <f>装备品质表!M27</f>
        <v>0</v>
      </c>
      <c r="AJ27" s="86">
        <f>装备品质表!N27</f>
        <v>0</v>
      </c>
      <c r="AK27" s="86">
        <f>装备品质表!O27</f>
        <v>0</v>
      </c>
      <c r="AL27" s="86">
        <f>装备品质表!P27</f>
        <v>0</v>
      </c>
      <c r="AM27" s="86">
        <f>装备品质表!Q27</f>
        <v>0</v>
      </c>
      <c r="AN27" s="86">
        <f>装备品质表!R27</f>
        <v>1</v>
      </c>
      <c r="AP27" s="86">
        <v>10025</v>
      </c>
      <c r="AQ27" s="86" t="s">
        <v>530</v>
      </c>
      <c r="AR27" s="86">
        <v>26</v>
      </c>
      <c r="AS27" s="86">
        <v>5</v>
      </c>
      <c r="AT27" s="86">
        <f t="shared" si="0"/>
        <v>657</v>
      </c>
      <c r="AU27" s="86">
        <v>153</v>
      </c>
      <c r="AV27" s="86">
        <v>153</v>
      </c>
      <c r="AW27" s="86">
        <v>0</v>
      </c>
      <c r="AX27" s="86">
        <v>0</v>
      </c>
      <c r="AY27" s="86">
        <v>0</v>
      </c>
      <c r="AZ27" s="86">
        <v>0</v>
      </c>
      <c r="BA27" s="86">
        <v>280</v>
      </c>
      <c r="BB27" s="86">
        <v>11</v>
      </c>
    </row>
    <row r="28" spans="1:54" x14ac:dyDescent="0.3">
      <c r="B28" s="57" t="s">
        <v>420</v>
      </c>
      <c r="C28" s="55">
        <v>0</v>
      </c>
      <c r="D28" s="57"/>
      <c r="I28" s="77">
        <v>14</v>
      </c>
      <c r="J28" s="77">
        <f t="shared" si="6"/>
        <v>46</v>
      </c>
      <c r="K28" s="77">
        <f t="shared" si="7"/>
        <v>46</v>
      </c>
      <c r="L28" s="77">
        <f t="shared" si="11"/>
        <v>42</v>
      </c>
      <c r="M28" s="77">
        <f t="shared" si="11"/>
        <v>42</v>
      </c>
      <c r="N28" s="77">
        <f t="shared" si="8"/>
        <v>250</v>
      </c>
      <c r="O28" s="79">
        <f t="shared" si="2"/>
        <v>0.91304347826086951</v>
      </c>
      <c r="P28" s="77">
        <f t="shared" si="9"/>
        <v>75</v>
      </c>
      <c r="Q28" s="77">
        <f t="shared" si="10"/>
        <v>62</v>
      </c>
      <c r="R28" s="77">
        <v>1</v>
      </c>
      <c r="S28" s="77">
        <v>1</v>
      </c>
      <c r="T28" s="77">
        <v>1</v>
      </c>
      <c r="U28" s="77">
        <v>1</v>
      </c>
      <c r="V28" s="77">
        <v>1</v>
      </c>
      <c r="X28" s="86" t="str">
        <f>装备品质表!B28</f>
        <v>白虎甲</v>
      </c>
      <c r="Y28" s="86">
        <f>装备品质表!C28</f>
        <v>43</v>
      </c>
      <c r="Z28" s="86">
        <f>装备品质表!D28</f>
        <v>1700</v>
      </c>
      <c r="AA28" s="86">
        <f>装备品质表!E28</f>
        <v>0</v>
      </c>
      <c r="AB28" s="86">
        <f>装备品质表!F28</f>
        <v>0</v>
      </c>
      <c r="AC28" s="86">
        <f>装备品质表!G28</f>
        <v>29</v>
      </c>
      <c r="AD28" s="86">
        <f>装备品质表!H28</f>
        <v>29</v>
      </c>
      <c r="AE28" s="86">
        <f>装备品质表!I28</f>
        <v>0</v>
      </c>
      <c r="AF28" s="86">
        <f>装备品质表!J28</f>
        <v>172</v>
      </c>
      <c r="AG28" s="86">
        <f>装备品质表!K28</f>
        <v>0</v>
      </c>
      <c r="AH28" s="86">
        <f>装备品质表!L28</f>
        <v>0</v>
      </c>
      <c r="AI28" s="86">
        <f>装备品质表!M28</f>
        <v>0</v>
      </c>
      <c r="AJ28" s="86">
        <f>装备品质表!N28</f>
        <v>0</v>
      </c>
      <c r="AK28" s="86">
        <f>装备品质表!O28</f>
        <v>0</v>
      </c>
      <c r="AL28" s="86">
        <f>装备品质表!P28</f>
        <v>0</v>
      </c>
      <c r="AM28" s="86">
        <f>装备品质表!Q28</f>
        <v>0</v>
      </c>
      <c r="AN28" s="86">
        <f>装备品质表!R28</f>
        <v>1</v>
      </c>
      <c r="AP28" s="86">
        <v>10026</v>
      </c>
      <c r="AQ28" s="86" t="s">
        <v>531</v>
      </c>
      <c r="AR28" s="86">
        <v>27</v>
      </c>
      <c r="AS28" s="86">
        <v>5</v>
      </c>
      <c r="AT28" s="86">
        <f t="shared" si="0"/>
        <v>689</v>
      </c>
      <c r="AU28" s="86">
        <v>156</v>
      </c>
      <c r="AV28" s="86">
        <v>156</v>
      </c>
      <c r="AW28" s="86">
        <v>0</v>
      </c>
      <c r="AX28" s="86">
        <v>0</v>
      </c>
      <c r="AY28" s="86">
        <v>0</v>
      </c>
      <c r="AZ28" s="86">
        <v>0</v>
      </c>
      <c r="BA28" s="86">
        <v>290</v>
      </c>
      <c r="BB28" s="86">
        <v>12</v>
      </c>
    </row>
    <row r="29" spans="1:54" x14ac:dyDescent="0.3">
      <c r="I29" s="77">
        <v>15</v>
      </c>
      <c r="J29" s="77">
        <f t="shared" si="6"/>
        <v>48</v>
      </c>
      <c r="K29" s="77">
        <f t="shared" si="7"/>
        <v>48</v>
      </c>
      <c r="L29" s="77">
        <f t="shared" si="11"/>
        <v>44</v>
      </c>
      <c r="M29" s="77">
        <f t="shared" si="11"/>
        <v>44</v>
      </c>
      <c r="N29" s="77">
        <f t="shared" si="8"/>
        <v>265</v>
      </c>
      <c r="O29" s="79">
        <f t="shared" si="2"/>
        <v>0.91666666666666663</v>
      </c>
      <c r="P29" s="77">
        <f t="shared" si="9"/>
        <v>80</v>
      </c>
      <c r="Q29" s="77">
        <f t="shared" si="10"/>
        <v>66</v>
      </c>
      <c r="R29" s="77">
        <v>1</v>
      </c>
      <c r="S29" s="77">
        <v>1</v>
      </c>
      <c r="T29" s="77">
        <v>1</v>
      </c>
      <c r="U29" s="77">
        <v>1</v>
      </c>
      <c r="V29" s="77">
        <v>1</v>
      </c>
      <c r="X29" s="86" t="str">
        <f>装备品质表!B29</f>
        <v>真龙甲</v>
      </c>
      <c r="Y29" s="86">
        <f>装备品质表!C29</f>
        <v>63</v>
      </c>
      <c r="Z29" s="86">
        <f>装备品质表!D29</f>
        <v>2500</v>
      </c>
      <c r="AA29" s="86">
        <f>装备品质表!E29</f>
        <v>0</v>
      </c>
      <c r="AB29" s="86">
        <f>装备品质表!F29</f>
        <v>0</v>
      </c>
      <c r="AC29" s="86">
        <f>装备品质表!G29</f>
        <v>41</v>
      </c>
      <c r="AD29" s="86">
        <f>装备品质表!H29</f>
        <v>41</v>
      </c>
      <c r="AE29" s="86">
        <f>装备品质表!I29</f>
        <v>0</v>
      </c>
      <c r="AF29" s="86">
        <f>装备品质表!J29</f>
        <v>236</v>
      </c>
      <c r="AG29" s="86">
        <f>装备品质表!K29</f>
        <v>0</v>
      </c>
      <c r="AH29" s="86">
        <f>装备品质表!L29</f>
        <v>0</v>
      </c>
      <c r="AI29" s="86">
        <f>装备品质表!M29</f>
        <v>0</v>
      </c>
      <c r="AJ29" s="86">
        <f>装备品质表!N29</f>
        <v>0</v>
      </c>
      <c r="AK29" s="86">
        <f>装备品质表!O29</f>
        <v>0</v>
      </c>
      <c r="AL29" s="86">
        <f>装备品质表!P29</f>
        <v>0</v>
      </c>
      <c r="AM29" s="86">
        <f>装备品质表!Q29</f>
        <v>0</v>
      </c>
      <c r="AN29" s="86">
        <f>装备品质表!R29</f>
        <v>1</v>
      </c>
      <c r="AP29" s="86">
        <v>10027</v>
      </c>
      <c r="AQ29" s="86" t="s">
        <v>532</v>
      </c>
      <c r="AR29" s="86">
        <v>28</v>
      </c>
      <c r="AS29" s="86">
        <v>5</v>
      </c>
      <c r="AT29" s="86">
        <f t="shared" si="0"/>
        <v>723</v>
      </c>
      <c r="AU29" s="86">
        <v>159</v>
      </c>
      <c r="AV29" s="86">
        <v>159</v>
      </c>
      <c r="AW29" s="86">
        <v>0</v>
      </c>
      <c r="AX29" s="86">
        <v>0</v>
      </c>
      <c r="AY29" s="86">
        <v>0</v>
      </c>
      <c r="AZ29" s="86">
        <v>0</v>
      </c>
      <c r="BA29" s="86">
        <v>300</v>
      </c>
      <c r="BB29" s="86">
        <v>13</v>
      </c>
    </row>
    <row r="30" spans="1:54" ht="16.5" x14ac:dyDescent="0.35">
      <c r="B30" s="82" t="s">
        <v>501</v>
      </c>
      <c r="C30" s="83">
        <f>IF(C24/(C24+E24)*1.8&gt;=0.98,0.98,IF(C24/(C24+E24)*1.8&lt;=0.05,0.05,C24/(C24+E24)*1.8))</f>
        <v>0.77630331753554505</v>
      </c>
      <c r="D30" s="57"/>
      <c r="I30" s="77">
        <v>16</v>
      </c>
      <c r="J30" s="77">
        <f t="shared" si="6"/>
        <v>50</v>
      </c>
      <c r="K30" s="77">
        <f t="shared" si="7"/>
        <v>50</v>
      </c>
      <c r="L30" s="77">
        <f t="shared" si="11"/>
        <v>46</v>
      </c>
      <c r="M30" s="77">
        <f t="shared" si="11"/>
        <v>46</v>
      </c>
      <c r="N30" s="77">
        <f t="shared" si="8"/>
        <v>280</v>
      </c>
      <c r="O30" s="79">
        <f t="shared" si="2"/>
        <v>0.92</v>
      </c>
      <c r="P30" s="77">
        <f t="shared" si="9"/>
        <v>85</v>
      </c>
      <c r="Q30" s="77">
        <f t="shared" si="10"/>
        <v>70</v>
      </c>
      <c r="R30" s="77">
        <v>1</v>
      </c>
      <c r="S30" s="77">
        <v>1</v>
      </c>
      <c r="T30" s="77">
        <v>1</v>
      </c>
      <c r="U30" s="77">
        <v>1</v>
      </c>
      <c r="V30" s="77">
        <v>1</v>
      </c>
      <c r="X30" s="86" t="str">
        <f>装备品质表!B30</f>
        <v>天残甲</v>
      </c>
      <c r="Y30" s="86">
        <f>装备品质表!C30</f>
        <v>83</v>
      </c>
      <c r="Z30" s="86">
        <f>装备品质表!D30</f>
        <v>3300</v>
      </c>
      <c r="AA30" s="86">
        <f>装备品质表!E30</f>
        <v>0</v>
      </c>
      <c r="AB30" s="86">
        <f>装备品质表!F30</f>
        <v>0</v>
      </c>
      <c r="AC30" s="86">
        <f>装备品质表!G30</f>
        <v>53</v>
      </c>
      <c r="AD30" s="86">
        <f>装备品质表!H30</f>
        <v>53</v>
      </c>
      <c r="AE30" s="86">
        <f>装备品质表!I30</f>
        <v>0</v>
      </c>
      <c r="AF30" s="86">
        <f>装备品质表!J30</f>
        <v>300</v>
      </c>
      <c r="AG30" s="86">
        <f>装备品质表!K30</f>
        <v>0</v>
      </c>
      <c r="AH30" s="86">
        <f>装备品质表!L30</f>
        <v>0</v>
      </c>
      <c r="AI30" s="86">
        <f>装备品质表!M30</f>
        <v>0</v>
      </c>
      <c r="AJ30" s="86">
        <f>装备品质表!N30</f>
        <v>0</v>
      </c>
      <c r="AK30" s="86">
        <f>装备品质表!O30</f>
        <v>0</v>
      </c>
      <c r="AL30" s="86">
        <f>装备品质表!P30</f>
        <v>0</v>
      </c>
      <c r="AM30" s="86">
        <f>装备品质表!Q30</f>
        <v>0</v>
      </c>
      <c r="AN30" s="86">
        <f>装备品质表!R30</f>
        <v>1</v>
      </c>
      <c r="AP30" s="86">
        <v>10028</v>
      </c>
      <c r="AQ30" s="86" t="s">
        <v>533</v>
      </c>
      <c r="AR30" s="86">
        <v>29</v>
      </c>
      <c r="AS30" s="86">
        <v>5</v>
      </c>
      <c r="AT30" s="86">
        <f t="shared" si="0"/>
        <v>759</v>
      </c>
      <c r="AU30" s="86">
        <v>162</v>
      </c>
      <c r="AV30" s="86">
        <v>162</v>
      </c>
      <c r="AW30" s="86">
        <v>0</v>
      </c>
      <c r="AX30" s="86">
        <v>0</v>
      </c>
      <c r="AY30" s="86">
        <v>0</v>
      </c>
      <c r="AZ30" s="86">
        <v>0</v>
      </c>
      <c r="BA30" s="86">
        <v>310</v>
      </c>
      <c r="BB30" s="86">
        <v>14</v>
      </c>
    </row>
    <row r="31" spans="1:54" x14ac:dyDescent="0.3">
      <c r="B31" s="57" t="s">
        <v>409</v>
      </c>
      <c r="C31" s="55">
        <f>ROUNDUP((MAX(((C21+C25)*(1+0.5*C27)-E22)*(1+1*C28)*(1-E25/10000),0)+C26)*(1-0.8*E27),0)</f>
        <v>50</v>
      </c>
      <c r="D31" s="57"/>
      <c r="E31" s="55" t="s">
        <v>618</v>
      </c>
      <c r="I31" s="77">
        <v>17</v>
      </c>
      <c r="J31" s="77">
        <f t="shared" si="6"/>
        <v>52</v>
      </c>
      <c r="K31" s="77">
        <f t="shared" si="7"/>
        <v>52</v>
      </c>
      <c r="L31" s="77">
        <f t="shared" si="11"/>
        <v>48</v>
      </c>
      <c r="M31" s="77">
        <f t="shared" si="11"/>
        <v>48</v>
      </c>
      <c r="N31" s="77">
        <f t="shared" si="8"/>
        <v>295</v>
      </c>
      <c r="O31" s="79">
        <f t="shared" si="2"/>
        <v>0.92307692307692313</v>
      </c>
      <c r="P31" s="77">
        <f t="shared" si="9"/>
        <v>90</v>
      </c>
      <c r="Q31" s="77">
        <f t="shared" si="10"/>
        <v>74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X31" s="86" t="str">
        <f>装备品质表!B31</f>
        <v>衣服6号</v>
      </c>
      <c r="Y31" s="86">
        <f>装备品质表!C31</f>
        <v>103</v>
      </c>
      <c r="Z31" s="86">
        <f>装备品质表!D31</f>
        <v>0</v>
      </c>
      <c r="AA31" s="86">
        <f>装备品质表!E31</f>
        <v>0</v>
      </c>
      <c r="AB31" s="86">
        <f>装备品质表!F31</f>
        <v>0</v>
      </c>
      <c r="AC31" s="86">
        <f>装备品质表!G31</f>
        <v>65</v>
      </c>
      <c r="AD31" s="86">
        <f>装备品质表!H31</f>
        <v>65</v>
      </c>
      <c r="AE31" s="86">
        <f>装备品质表!I31</f>
        <v>0</v>
      </c>
      <c r="AF31" s="86">
        <f>装备品质表!J31</f>
        <v>364</v>
      </c>
      <c r="AG31" s="86">
        <f>装备品质表!K31</f>
        <v>0</v>
      </c>
      <c r="AH31" s="86">
        <f>装备品质表!L31</f>
        <v>0</v>
      </c>
      <c r="AI31" s="86">
        <f>装备品质表!M31</f>
        <v>0</v>
      </c>
      <c r="AJ31" s="86">
        <f>装备品质表!N31</f>
        <v>0</v>
      </c>
      <c r="AK31" s="86">
        <f>装备品质表!O31</f>
        <v>0</v>
      </c>
      <c r="AL31" s="86">
        <f>装备品质表!P31</f>
        <v>0</v>
      </c>
      <c r="AM31" s="86">
        <f>装备品质表!Q31</f>
        <v>0</v>
      </c>
      <c r="AN31" s="86">
        <f>装备品质表!R31</f>
        <v>1</v>
      </c>
      <c r="AP31" s="86">
        <v>10029</v>
      </c>
      <c r="AQ31" s="86" t="s">
        <v>534</v>
      </c>
      <c r="AR31" s="86">
        <v>30</v>
      </c>
      <c r="AS31" s="86">
        <v>5</v>
      </c>
      <c r="AT31" s="86">
        <f t="shared" si="0"/>
        <v>796</v>
      </c>
      <c r="AU31" s="86">
        <v>165</v>
      </c>
      <c r="AV31" s="86">
        <v>165</v>
      </c>
      <c r="AW31" s="86">
        <v>0</v>
      </c>
      <c r="AX31" s="86">
        <v>0</v>
      </c>
      <c r="AY31" s="86">
        <v>0</v>
      </c>
      <c r="AZ31" s="86">
        <v>0</v>
      </c>
      <c r="BA31" s="86">
        <v>320</v>
      </c>
      <c r="BB31" s="86">
        <v>15</v>
      </c>
    </row>
    <row r="32" spans="1:54" x14ac:dyDescent="0.3">
      <c r="B32" s="57" t="s">
        <v>410</v>
      </c>
      <c r="C32" s="55">
        <f>ROUNDUP(VLOOKUP(E2,I15:V114,6,1)/C31,0)</f>
        <v>65</v>
      </c>
      <c r="D32" s="57"/>
      <c r="E32" s="55" t="s">
        <v>619</v>
      </c>
      <c r="I32" s="77">
        <v>18</v>
      </c>
      <c r="J32" s="77">
        <f t="shared" si="6"/>
        <v>54</v>
      </c>
      <c r="K32" s="77">
        <f t="shared" si="7"/>
        <v>54</v>
      </c>
      <c r="L32" s="77">
        <f t="shared" si="11"/>
        <v>50</v>
      </c>
      <c r="M32" s="77">
        <f t="shared" si="11"/>
        <v>50</v>
      </c>
      <c r="N32" s="77">
        <f t="shared" si="8"/>
        <v>310</v>
      </c>
      <c r="O32" s="79">
        <f t="shared" si="2"/>
        <v>0.92592592592592593</v>
      </c>
      <c r="P32" s="77">
        <f t="shared" si="9"/>
        <v>95</v>
      </c>
      <c r="Q32" s="77">
        <f t="shared" si="10"/>
        <v>78</v>
      </c>
      <c r="R32" s="77">
        <v>1</v>
      </c>
      <c r="S32" s="77">
        <v>1</v>
      </c>
      <c r="T32" s="77">
        <v>1</v>
      </c>
      <c r="U32" s="77">
        <v>1</v>
      </c>
      <c r="V32" s="77">
        <v>1</v>
      </c>
      <c r="X32" s="86" t="str">
        <f>装备品质表!B32</f>
        <v>赤铜裤</v>
      </c>
      <c r="Y32" s="86">
        <f>装备品质表!C32</f>
        <v>4</v>
      </c>
      <c r="Z32" s="86">
        <f>装备品质表!D32</f>
        <v>0</v>
      </c>
      <c r="AA32" s="86">
        <f>装备品质表!E32</f>
        <v>0</v>
      </c>
      <c r="AB32" s="86">
        <f>装备品质表!F32</f>
        <v>0</v>
      </c>
      <c r="AC32" s="86">
        <f>装备品质表!G32</f>
        <v>5</v>
      </c>
      <c r="AD32" s="86">
        <f>装备品质表!H32</f>
        <v>5</v>
      </c>
      <c r="AE32" s="86">
        <f>装备品质表!I32</f>
        <v>0</v>
      </c>
      <c r="AF32" s="86">
        <f>装备品质表!J32</f>
        <v>70</v>
      </c>
      <c r="AG32" s="86">
        <f>装备品质表!K32</f>
        <v>0</v>
      </c>
      <c r="AH32" s="86">
        <f>装备品质表!L32</f>
        <v>0</v>
      </c>
      <c r="AI32" s="86">
        <f>装备品质表!M32</f>
        <v>0</v>
      </c>
      <c r="AJ32" s="86">
        <f>装备品质表!N32</f>
        <v>0</v>
      </c>
      <c r="AK32" s="86">
        <f>装备品质表!O32</f>
        <v>0</v>
      </c>
      <c r="AL32" s="86">
        <f>装备品质表!P32</f>
        <v>0</v>
      </c>
      <c r="AM32" s="86">
        <f>装备品质表!Q32</f>
        <v>0</v>
      </c>
      <c r="AN32" s="86">
        <f>装备品质表!R32</f>
        <v>1</v>
      </c>
      <c r="AP32" s="86">
        <v>10030</v>
      </c>
      <c r="AQ32" s="86" t="s">
        <v>535</v>
      </c>
      <c r="AR32" s="86">
        <v>31</v>
      </c>
      <c r="AS32" s="86">
        <v>5</v>
      </c>
      <c r="AT32" s="86">
        <f t="shared" si="0"/>
        <v>835</v>
      </c>
      <c r="AU32" s="86">
        <v>168</v>
      </c>
      <c r="AV32" s="86">
        <v>168</v>
      </c>
      <c r="AW32" s="86">
        <v>0</v>
      </c>
      <c r="AX32" s="86">
        <v>0</v>
      </c>
      <c r="AY32" s="86">
        <v>5</v>
      </c>
      <c r="AZ32" s="86">
        <v>5</v>
      </c>
      <c r="BA32" s="86">
        <v>330</v>
      </c>
      <c r="BB32" s="86">
        <v>16</v>
      </c>
    </row>
    <row r="33" spans="1:54" x14ac:dyDescent="0.3">
      <c r="I33" s="77">
        <v>19</v>
      </c>
      <c r="J33" s="77">
        <f t="shared" si="6"/>
        <v>56</v>
      </c>
      <c r="K33" s="77">
        <f t="shared" si="7"/>
        <v>56</v>
      </c>
      <c r="L33" s="77">
        <f t="shared" si="11"/>
        <v>52</v>
      </c>
      <c r="M33" s="77">
        <f t="shared" si="11"/>
        <v>52</v>
      </c>
      <c r="N33" s="77">
        <f t="shared" si="8"/>
        <v>325</v>
      </c>
      <c r="O33" s="79">
        <f t="shared" si="2"/>
        <v>0.9285714285714286</v>
      </c>
      <c r="P33" s="77">
        <f t="shared" si="9"/>
        <v>100</v>
      </c>
      <c r="Q33" s="77">
        <f t="shared" si="10"/>
        <v>82</v>
      </c>
      <c r="R33" s="77">
        <v>1</v>
      </c>
      <c r="S33" s="77">
        <v>1</v>
      </c>
      <c r="T33" s="77">
        <v>1</v>
      </c>
      <c r="U33" s="77">
        <v>1</v>
      </c>
      <c r="V33" s="77">
        <v>1</v>
      </c>
      <c r="X33" s="86" t="str">
        <f>装备品质表!B33</f>
        <v>星月裤</v>
      </c>
      <c r="Y33" s="86">
        <f>装备品质表!C33</f>
        <v>24</v>
      </c>
      <c r="Z33" s="86">
        <f>装备品质表!D33</f>
        <v>0</v>
      </c>
      <c r="AA33" s="86">
        <f>装备品质表!E33</f>
        <v>0</v>
      </c>
      <c r="AB33" s="86">
        <f>装备品质表!F33</f>
        <v>0</v>
      </c>
      <c r="AC33" s="86">
        <f>装备品质表!G33</f>
        <v>17</v>
      </c>
      <c r="AD33" s="86">
        <f>装备品质表!H33</f>
        <v>17</v>
      </c>
      <c r="AE33" s="86">
        <f>装备品质表!I33</f>
        <v>0</v>
      </c>
      <c r="AF33" s="86">
        <f>装备品质表!J33</f>
        <v>166</v>
      </c>
      <c r="AG33" s="86">
        <f>装备品质表!K33</f>
        <v>0</v>
      </c>
      <c r="AH33" s="86">
        <f>装备品质表!L33</f>
        <v>0</v>
      </c>
      <c r="AI33" s="86">
        <f>装备品质表!M33</f>
        <v>0</v>
      </c>
      <c r="AJ33" s="86">
        <f>装备品质表!N33</f>
        <v>0</v>
      </c>
      <c r="AK33" s="86">
        <f>装备品质表!O33</f>
        <v>0</v>
      </c>
      <c r="AL33" s="86">
        <f>装备品质表!P33</f>
        <v>0</v>
      </c>
      <c r="AM33" s="86">
        <f>装备品质表!Q33</f>
        <v>0</v>
      </c>
      <c r="AN33" s="86">
        <f>装备品质表!R33</f>
        <v>1</v>
      </c>
      <c r="AP33" s="86">
        <v>10031</v>
      </c>
      <c r="AQ33" s="86" t="s">
        <v>536</v>
      </c>
      <c r="AR33" s="86">
        <v>32</v>
      </c>
      <c r="AS33" s="86">
        <v>5</v>
      </c>
      <c r="AT33" s="86">
        <f t="shared" si="0"/>
        <v>876</v>
      </c>
      <c r="AU33" s="86">
        <v>171</v>
      </c>
      <c r="AV33" s="86">
        <v>171</v>
      </c>
      <c r="AW33" s="86">
        <v>0</v>
      </c>
      <c r="AX33" s="86">
        <v>0</v>
      </c>
      <c r="AY33" s="86">
        <v>5</v>
      </c>
      <c r="AZ33" s="86">
        <v>5</v>
      </c>
      <c r="BA33" s="86">
        <v>340</v>
      </c>
      <c r="BB33" s="86">
        <v>17</v>
      </c>
    </row>
    <row r="34" spans="1:54" x14ac:dyDescent="0.3">
      <c r="A34" s="88"/>
      <c r="B34" s="88" t="s">
        <v>608</v>
      </c>
      <c r="C34" s="88"/>
      <c r="D34" s="88"/>
      <c r="E34" s="88"/>
      <c r="F34" s="88"/>
      <c r="G34" s="88"/>
      <c r="I34" s="78">
        <v>20</v>
      </c>
      <c r="J34" s="78">
        <f t="shared" si="6"/>
        <v>58</v>
      </c>
      <c r="K34" s="78">
        <f t="shared" si="7"/>
        <v>58</v>
      </c>
      <c r="L34" s="78">
        <f t="shared" si="11"/>
        <v>54</v>
      </c>
      <c r="M34" s="78">
        <f t="shared" si="11"/>
        <v>54</v>
      </c>
      <c r="N34" s="78">
        <f t="shared" si="8"/>
        <v>340</v>
      </c>
      <c r="O34" s="80">
        <f t="shared" si="2"/>
        <v>0.93103448275862066</v>
      </c>
      <c r="P34" s="78">
        <f t="shared" si="9"/>
        <v>105</v>
      </c>
      <c r="Q34" s="78">
        <f t="shared" si="10"/>
        <v>86</v>
      </c>
      <c r="R34" s="78">
        <v>2</v>
      </c>
      <c r="S34" s="78">
        <v>2</v>
      </c>
      <c r="T34" s="78">
        <v>2</v>
      </c>
      <c r="U34" s="78">
        <v>5</v>
      </c>
      <c r="V34" s="78">
        <v>5</v>
      </c>
      <c r="X34" s="86" t="str">
        <f>装备品质表!B34</f>
        <v>白虎裤</v>
      </c>
      <c r="Y34" s="86">
        <f>装备品质表!C34</f>
        <v>44</v>
      </c>
      <c r="Z34" s="86">
        <f>装备品质表!D34</f>
        <v>0</v>
      </c>
      <c r="AA34" s="86">
        <f>装备品质表!E34</f>
        <v>0</v>
      </c>
      <c r="AB34" s="86">
        <f>装备品质表!F34</f>
        <v>0</v>
      </c>
      <c r="AC34" s="86">
        <f>装备品质表!G34</f>
        <v>29</v>
      </c>
      <c r="AD34" s="86">
        <f>装备品质表!H34</f>
        <v>29</v>
      </c>
      <c r="AE34" s="86">
        <f>装备品质表!I34</f>
        <v>0</v>
      </c>
      <c r="AF34" s="86">
        <f>装备品质表!J34</f>
        <v>262</v>
      </c>
      <c r="AG34" s="86">
        <f>装备品质表!K34</f>
        <v>0</v>
      </c>
      <c r="AH34" s="86">
        <f>装备品质表!L34</f>
        <v>0</v>
      </c>
      <c r="AI34" s="86">
        <f>装备品质表!M34</f>
        <v>0</v>
      </c>
      <c r="AJ34" s="86">
        <f>装备品质表!N34</f>
        <v>0</v>
      </c>
      <c r="AK34" s="86">
        <f>装备品质表!O34</f>
        <v>0</v>
      </c>
      <c r="AL34" s="86">
        <f>装备品质表!P34</f>
        <v>0</v>
      </c>
      <c r="AM34" s="86">
        <f>装备品质表!Q34</f>
        <v>0</v>
      </c>
      <c r="AN34" s="86">
        <f>装备品质表!R34</f>
        <v>1</v>
      </c>
      <c r="AP34" s="86">
        <v>10032</v>
      </c>
      <c r="AQ34" s="86" t="s">
        <v>537</v>
      </c>
      <c r="AR34" s="86">
        <v>33</v>
      </c>
      <c r="AS34" s="86">
        <v>5</v>
      </c>
      <c r="AT34" s="86">
        <f t="shared" si="0"/>
        <v>919</v>
      </c>
      <c r="AU34" s="86">
        <v>174</v>
      </c>
      <c r="AV34" s="86">
        <v>174</v>
      </c>
      <c r="AW34" s="86">
        <v>0</v>
      </c>
      <c r="AX34" s="86">
        <v>0</v>
      </c>
      <c r="AY34" s="86">
        <v>5</v>
      </c>
      <c r="AZ34" s="86">
        <v>5</v>
      </c>
      <c r="BA34" s="86">
        <v>350</v>
      </c>
      <c r="BB34" s="86">
        <v>18</v>
      </c>
    </row>
    <row r="35" spans="1:54" x14ac:dyDescent="0.3">
      <c r="A35" s="56"/>
      <c r="B35" s="89" t="s">
        <v>609</v>
      </c>
      <c r="C35" s="55">
        <f>C2</f>
        <v>54</v>
      </c>
      <c r="D35" s="89" t="s">
        <v>610</v>
      </c>
      <c r="E35" s="55">
        <v>42</v>
      </c>
      <c r="G35" s="56"/>
      <c r="I35" s="77">
        <v>21</v>
      </c>
      <c r="J35" s="77">
        <f t="shared" ref="J35:J44" si="12">J34+K$4</f>
        <v>61</v>
      </c>
      <c r="K35" s="77">
        <f t="shared" ref="K35:K44" si="13">K34+L$4</f>
        <v>61</v>
      </c>
      <c r="L35" s="77">
        <f>ROUNDUP(L34+M$4,0)</f>
        <v>57</v>
      </c>
      <c r="M35" s="77">
        <f>ROUNDUP(M34+N$4,0)</f>
        <v>57</v>
      </c>
      <c r="N35" s="77">
        <f t="shared" ref="N35:N44" si="14">N34+O$4</f>
        <v>360</v>
      </c>
      <c r="O35" s="79">
        <f t="shared" si="2"/>
        <v>0.93442622950819676</v>
      </c>
      <c r="P35" s="77">
        <f t="shared" ref="P35:P44" si="15">P34+P$4</f>
        <v>110</v>
      </c>
      <c r="Q35" s="77">
        <f t="shared" ref="Q35:Q44" si="16">Q34+Q$4</f>
        <v>90</v>
      </c>
      <c r="R35" s="77">
        <v>2</v>
      </c>
      <c r="S35" s="77">
        <v>2</v>
      </c>
      <c r="T35" s="77">
        <v>2</v>
      </c>
      <c r="U35" s="77">
        <v>5</v>
      </c>
      <c r="V35" s="77">
        <v>5</v>
      </c>
      <c r="X35" s="86" t="str">
        <f>装备品质表!B35</f>
        <v>真龙裤</v>
      </c>
      <c r="Y35" s="86">
        <f>装备品质表!C35</f>
        <v>64</v>
      </c>
      <c r="Z35" s="86">
        <f>装备品质表!D35</f>
        <v>0</v>
      </c>
      <c r="AA35" s="86">
        <f>装备品质表!E35</f>
        <v>0</v>
      </c>
      <c r="AB35" s="86">
        <f>装备品质表!F35</f>
        <v>0</v>
      </c>
      <c r="AC35" s="86">
        <f>装备品质表!G35</f>
        <v>41</v>
      </c>
      <c r="AD35" s="86">
        <f>装备品质表!H35</f>
        <v>41</v>
      </c>
      <c r="AE35" s="86">
        <f>装备品质表!I35</f>
        <v>0</v>
      </c>
      <c r="AF35" s="86">
        <f>装备品质表!J35</f>
        <v>358</v>
      </c>
      <c r="AG35" s="86">
        <f>装备品质表!K35</f>
        <v>0</v>
      </c>
      <c r="AH35" s="86">
        <f>装备品质表!L35</f>
        <v>0</v>
      </c>
      <c r="AI35" s="86">
        <f>装备品质表!M35</f>
        <v>0</v>
      </c>
      <c r="AJ35" s="86">
        <f>装备品质表!N35</f>
        <v>0</v>
      </c>
      <c r="AK35" s="86">
        <f>装备品质表!O35</f>
        <v>0</v>
      </c>
      <c r="AL35" s="86">
        <f>装备品质表!P35</f>
        <v>0</v>
      </c>
      <c r="AM35" s="86">
        <f>装备品质表!Q35</f>
        <v>0</v>
      </c>
      <c r="AN35" s="86">
        <f>装备品质表!R35</f>
        <v>1</v>
      </c>
      <c r="AP35" s="86">
        <v>10033</v>
      </c>
      <c r="AQ35" s="86" t="s">
        <v>538</v>
      </c>
      <c r="AR35" s="86">
        <v>34</v>
      </c>
      <c r="AS35" s="86">
        <v>5</v>
      </c>
      <c r="AT35" s="86">
        <f t="shared" si="0"/>
        <v>964</v>
      </c>
      <c r="AU35" s="86">
        <v>177</v>
      </c>
      <c r="AV35" s="86">
        <v>177</v>
      </c>
      <c r="AW35" s="86">
        <v>0</v>
      </c>
      <c r="AX35" s="86">
        <v>0</v>
      </c>
      <c r="AY35" s="86">
        <v>5</v>
      </c>
      <c r="AZ35" s="86">
        <v>5</v>
      </c>
      <c r="BA35" s="86">
        <v>360</v>
      </c>
      <c r="BB35" s="86">
        <v>19</v>
      </c>
    </row>
    <row r="36" spans="1:54" x14ac:dyDescent="0.3">
      <c r="A36" s="56"/>
      <c r="B36" s="89"/>
      <c r="C36" s="56"/>
      <c r="D36" s="89"/>
      <c r="G36" s="56"/>
      <c r="I36" s="77">
        <v>22</v>
      </c>
      <c r="J36" s="77">
        <f t="shared" si="12"/>
        <v>64</v>
      </c>
      <c r="K36" s="77">
        <f t="shared" si="13"/>
        <v>64</v>
      </c>
      <c r="L36" s="77">
        <f t="shared" ref="L36:M44" si="17">ROUNDUP(L35+M$4,0)</f>
        <v>60</v>
      </c>
      <c r="M36" s="77">
        <f t="shared" si="17"/>
        <v>60</v>
      </c>
      <c r="N36" s="77">
        <f t="shared" si="14"/>
        <v>380</v>
      </c>
      <c r="O36" s="79">
        <f t="shared" si="2"/>
        <v>0.9375</v>
      </c>
      <c r="P36" s="77">
        <f t="shared" si="15"/>
        <v>115</v>
      </c>
      <c r="Q36" s="77">
        <f t="shared" si="16"/>
        <v>94</v>
      </c>
      <c r="R36" s="77">
        <v>2</v>
      </c>
      <c r="S36" s="77">
        <v>2</v>
      </c>
      <c r="T36" s="77">
        <v>2</v>
      </c>
      <c r="U36" s="77">
        <v>5</v>
      </c>
      <c r="V36" s="77">
        <v>5</v>
      </c>
      <c r="X36" s="86" t="str">
        <f>装备品质表!B36</f>
        <v>天残裤</v>
      </c>
      <c r="Y36" s="86">
        <f>装备品质表!C36</f>
        <v>84</v>
      </c>
      <c r="Z36" s="86">
        <f>装备品质表!D36</f>
        <v>0</v>
      </c>
      <c r="AA36" s="86">
        <f>装备品质表!E36</f>
        <v>0</v>
      </c>
      <c r="AB36" s="86">
        <f>装备品质表!F36</f>
        <v>0</v>
      </c>
      <c r="AC36" s="86">
        <f>装备品质表!G36</f>
        <v>53</v>
      </c>
      <c r="AD36" s="86">
        <f>装备品质表!H36</f>
        <v>53</v>
      </c>
      <c r="AE36" s="86">
        <f>装备品质表!I36</f>
        <v>0</v>
      </c>
      <c r="AF36" s="86">
        <f>装备品质表!J36</f>
        <v>454</v>
      </c>
      <c r="AG36" s="86">
        <f>装备品质表!K36</f>
        <v>0</v>
      </c>
      <c r="AH36" s="86">
        <f>装备品质表!L36</f>
        <v>0</v>
      </c>
      <c r="AI36" s="86">
        <f>装备品质表!M36</f>
        <v>0</v>
      </c>
      <c r="AJ36" s="86">
        <f>装备品质表!N36</f>
        <v>0</v>
      </c>
      <c r="AK36" s="86">
        <f>装备品质表!O36</f>
        <v>0</v>
      </c>
      <c r="AL36" s="86">
        <f>装备品质表!P36</f>
        <v>0</v>
      </c>
      <c r="AM36" s="86">
        <f>装备品质表!Q36</f>
        <v>0</v>
      </c>
      <c r="AN36" s="86">
        <f>装备品质表!R36</f>
        <v>1</v>
      </c>
      <c r="AP36" s="86">
        <v>10034</v>
      </c>
      <c r="AQ36" s="86" t="s">
        <v>539</v>
      </c>
      <c r="AR36" s="86">
        <v>35</v>
      </c>
      <c r="AS36" s="86">
        <v>5</v>
      </c>
      <c r="AT36" s="86">
        <f t="shared" si="0"/>
        <v>1012</v>
      </c>
      <c r="AU36" s="86">
        <v>180</v>
      </c>
      <c r="AV36" s="86">
        <v>180</v>
      </c>
      <c r="AW36" s="86">
        <v>0</v>
      </c>
      <c r="AX36" s="86">
        <v>0</v>
      </c>
      <c r="AY36" s="86">
        <v>5</v>
      </c>
      <c r="AZ36" s="86">
        <v>5</v>
      </c>
      <c r="BA36" s="86">
        <v>370</v>
      </c>
      <c r="BB36" s="86">
        <v>20</v>
      </c>
    </row>
    <row r="37" spans="1:54" x14ac:dyDescent="0.3">
      <c r="A37" s="56"/>
      <c r="B37" s="89"/>
      <c r="C37" s="56"/>
      <c r="D37" s="89"/>
      <c r="G37" s="56"/>
      <c r="I37" s="77">
        <v>23</v>
      </c>
      <c r="J37" s="77">
        <f t="shared" si="12"/>
        <v>67</v>
      </c>
      <c r="K37" s="77">
        <f t="shared" si="13"/>
        <v>67</v>
      </c>
      <c r="L37" s="77">
        <f t="shared" si="17"/>
        <v>63</v>
      </c>
      <c r="M37" s="77">
        <f t="shared" si="17"/>
        <v>63</v>
      </c>
      <c r="N37" s="77">
        <f t="shared" si="14"/>
        <v>400</v>
      </c>
      <c r="O37" s="79">
        <f t="shared" si="2"/>
        <v>0.94029850746268662</v>
      </c>
      <c r="P37" s="77">
        <f t="shared" si="15"/>
        <v>120</v>
      </c>
      <c r="Q37" s="77">
        <f t="shared" si="16"/>
        <v>98</v>
      </c>
      <c r="R37" s="77">
        <v>2</v>
      </c>
      <c r="S37" s="77">
        <v>2</v>
      </c>
      <c r="T37" s="77">
        <v>2</v>
      </c>
      <c r="U37" s="77">
        <v>5</v>
      </c>
      <c r="V37" s="77">
        <v>5</v>
      </c>
      <c r="X37" s="86" t="str">
        <f>装备品质表!B37</f>
        <v>裤子6号</v>
      </c>
      <c r="Y37" s="86">
        <f>装备品质表!C37</f>
        <v>104</v>
      </c>
      <c r="Z37" s="86">
        <f>装备品质表!D37</f>
        <v>0</v>
      </c>
      <c r="AA37" s="86">
        <f>装备品质表!E37</f>
        <v>0</v>
      </c>
      <c r="AB37" s="86">
        <f>装备品质表!F37</f>
        <v>0</v>
      </c>
      <c r="AC37" s="86">
        <f>装备品质表!G37</f>
        <v>65</v>
      </c>
      <c r="AD37" s="86">
        <f>装备品质表!H37</f>
        <v>65</v>
      </c>
      <c r="AE37" s="86">
        <f>装备品质表!I37</f>
        <v>0</v>
      </c>
      <c r="AF37" s="86">
        <f>装备品质表!J37</f>
        <v>550</v>
      </c>
      <c r="AG37" s="86">
        <f>装备品质表!K37</f>
        <v>0</v>
      </c>
      <c r="AH37" s="86">
        <f>装备品质表!L37</f>
        <v>0</v>
      </c>
      <c r="AI37" s="86">
        <f>装备品质表!M37</f>
        <v>0</v>
      </c>
      <c r="AJ37" s="86">
        <f>装备品质表!N37</f>
        <v>0</v>
      </c>
      <c r="AK37" s="86">
        <f>装备品质表!O37</f>
        <v>0</v>
      </c>
      <c r="AL37" s="86">
        <f>装备品质表!P37</f>
        <v>0</v>
      </c>
      <c r="AM37" s="86">
        <f>装备品质表!Q37</f>
        <v>0</v>
      </c>
      <c r="AN37" s="86">
        <f>装备品质表!R37</f>
        <v>1</v>
      </c>
      <c r="AP37" s="86">
        <v>10035</v>
      </c>
      <c r="AQ37" s="86" t="s">
        <v>540</v>
      </c>
      <c r="AR37" s="86">
        <v>36</v>
      </c>
      <c r="AS37" s="86">
        <v>5</v>
      </c>
      <c r="AT37" s="86">
        <f t="shared" si="0"/>
        <v>1062</v>
      </c>
      <c r="AU37" s="86">
        <v>183</v>
      </c>
      <c r="AV37" s="86">
        <v>183</v>
      </c>
      <c r="AW37" s="86">
        <v>0</v>
      </c>
      <c r="AX37" s="86">
        <v>0</v>
      </c>
      <c r="AY37" s="86">
        <v>5</v>
      </c>
      <c r="AZ37" s="86">
        <v>5</v>
      </c>
      <c r="BA37" s="86">
        <v>380</v>
      </c>
      <c r="BB37" s="86">
        <v>21</v>
      </c>
    </row>
    <row r="38" spans="1:54" x14ac:dyDescent="0.3">
      <c r="B38" s="57" t="s">
        <v>412</v>
      </c>
      <c r="C38" s="55">
        <f t="shared" ref="C38:C45" si="18">C21</f>
        <v>374</v>
      </c>
      <c r="D38" s="57" t="s">
        <v>412</v>
      </c>
      <c r="E38" s="55">
        <f>VLOOKUP(E35,AR2:AX101,4,1)</f>
        <v>252</v>
      </c>
      <c r="I38" s="77">
        <v>24</v>
      </c>
      <c r="J38" s="77">
        <f t="shared" si="12"/>
        <v>70</v>
      </c>
      <c r="K38" s="77">
        <f t="shared" si="13"/>
        <v>70</v>
      </c>
      <c r="L38" s="77">
        <f t="shared" si="17"/>
        <v>66</v>
      </c>
      <c r="M38" s="77">
        <f t="shared" si="17"/>
        <v>66</v>
      </c>
      <c r="N38" s="77">
        <f t="shared" si="14"/>
        <v>420</v>
      </c>
      <c r="O38" s="79">
        <f t="shared" si="2"/>
        <v>0.94285714285714284</v>
      </c>
      <c r="P38" s="77">
        <f t="shared" si="15"/>
        <v>125</v>
      </c>
      <c r="Q38" s="77">
        <f t="shared" si="16"/>
        <v>102</v>
      </c>
      <c r="R38" s="77">
        <v>2</v>
      </c>
      <c r="S38" s="77">
        <v>2</v>
      </c>
      <c r="T38" s="77">
        <v>2</v>
      </c>
      <c r="U38" s="77">
        <v>5</v>
      </c>
      <c r="V38" s="77">
        <v>5</v>
      </c>
      <c r="X38" s="86" t="str">
        <f>装备品质表!B38</f>
        <v>赤铜项链</v>
      </c>
      <c r="Y38" s="86">
        <f>装备品质表!C38</f>
        <v>5</v>
      </c>
      <c r="Z38" s="86">
        <f>装备品质表!D38</f>
        <v>0</v>
      </c>
      <c r="AA38" s="86">
        <f>装备品质表!E38</f>
        <v>2</v>
      </c>
      <c r="AB38" s="86">
        <f>装备品质表!F38</f>
        <v>2</v>
      </c>
      <c r="AC38" s="86">
        <f>装备品质表!G38</f>
        <v>0</v>
      </c>
      <c r="AD38" s="86">
        <f>装备品质表!H38</f>
        <v>0</v>
      </c>
      <c r="AE38" s="86">
        <f>装备品质表!I38</f>
        <v>0</v>
      </c>
      <c r="AF38" s="86">
        <f>装备品质表!J38</f>
        <v>0</v>
      </c>
      <c r="AG38" s="86">
        <f>装备品质表!K38</f>
        <v>100</v>
      </c>
      <c r="AH38" s="86">
        <f>装备品质表!L38</f>
        <v>0</v>
      </c>
      <c r="AI38" s="86">
        <f>装备品质表!M38</f>
        <v>0</v>
      </c>
      <c r="AJ38" s="86">
        <f>装备品质表!N38</f>
        <v>0</v>
      </c>
      <c r="AK38" s="86">
        <f>装备品质表!O38</f>
        <v>0</v>
      </c>
      <c r="AL38" s="86">
        <f>装备品质表!P38</f>
        <v>0</v>
      </c>
      <c r="AM38" s="86">
        <f>装备品质表!Q38</f>
        <v>0</v>
      </c>
      <c r="AN38" s="86">
        <f>装备品质表!R38</f>
        <v>1</v>
      </c>
      <c r="AP38" s="86">
        <v>10036</v>
      </c>
      <c r="AQ38" s="86" t="s">
        <v>541</v>
      </c>
      <c r="AR38" s="86">
        <v>37</v>
      </c>
      <c r="AS38" s="86">
        <v>5</v>
      </c>
      <c r="AT38" s="86">
        <f t="shared" si="0"/>
        <v>1115</v>
      </c>
      <c r="AU38" s="86">
        <v>186</v>
      </c>
      <c r="AV38" s="86">
        <v>186</v>
      </c>
      <c r="AW38" s="86">
        <v>0</v>
      </c>
      <c r="AX38" s="86">
        <v>0</v>
      </c>
      <c r="AY38" s="86">
        <v>5</v>
      </c>
      <c r="AZ38" s="86">
        <v>5</v>
      </c>
      <c r="BA38" s="86">
        <v>390</v>
      </c>
      <c r="BB38" s="86">
        <v>22</v>
      </c>
    </row>
    <row r="39" spans="1:54" x14ac:dyDescent="0.3">
      <c r="B39" s="57" t="s">
        <v>413</v>
      </c>
      <c r="C39" s="55">
        <f t="shared" si="18"/>
        <v>374</v>
      </c>
      <c r="D39" s="57" t="s">
        <v>413</v>
      </c>
      <c r="E39" s="55">
        <f>VLOOKUP(E35,AR2:AX101,6,TRUE)</f>
        <v>0</v>
      </c>
      <c r="I39" s="77">
        <v>25</v>
      </c>
      <c r="J39" s="77">
        <f t="shared" si="12"/>
        <v>73</v>
      </c>
      <c r="K39" s="77">
        <f t="shared" si="13"/>
        <v>73</v>
      </c>
      <c r="L39" s="77">
        <f t="shared" si="17"/>
        <v>69</v>
      </c>
      <c r="M39" s="77">
        <f t="shared" si="17"/>
        <v>69</v>
      </c>
      <c r="N39" s="77">
        <f t="shared" si="14"/>
        <v>440</v>
      </c>
      <c r="O39" s="79">
        <f t="shared" si="2"/>
        <v>0.9452054794520548</v>
      </c>
      <c r="P39" s="77">
        <f t="shared" si="15"/>
        <v>130</v>
      </c>
      <c r="Q39" s="77">
        <f t="shared" si="16"/>
        <v>106</v>
      </c>
      <c r="R39" s="77">
        <v>2</v>
      </c>
      <c r="S39" s="77">
        <v>2</v>
      </c>
      <c r="T39" s="77">
        <v>2</v>
      </c>
      <c r="U39" s="77">
        <v>5</v>
      </c>
      <c r="V39" s="77">
        <v>5</v>
      </c>
      <c r="X39" s="86" t="str">
        <f>装备品质表!B39</f>
        <v>星月项链</v>
      </c>
      <c r="Y39" s="86">
        <f>装备品质表!C39</f>
        <v>25</v>
      </c>
      <c r="Z39" s="86">
        <f>装备品质表!D39</f>
        <v>0</v>
      </c>
      <c r="AA39" s="86">
        <f>装备品质表!E39</f>
        <v>10</v>
      </c>
      <c r="AB39" s="86">
        <f>装备品质表!F39</f>
        <v>10</v>
      </c>
      <c r="AC39" s="86">
        <f>装备品质表!G39</f>
        <v>0</v>
      </c>
      <c r="AD39" s="86">
        <f>装备品质表!H39</f>
        <v>0</v>
      </c>
      <c r="AE39" s="86">
        <f>装备品质表!I39</f>
        <v>0</v>
      </c>
      <c r="AF39" s="86">
        <f>装备品质表!J39</f>
        <v>0</v>
      </c>
      <c r="AG39" s="86">
        <f>装备品质表!K39</f>
        <v>150</v>
      </c>
      <c r="AH39" s="86">
        <f>装备品质表!L39</f>
        <v>0</v>
      </c>
      <c r="AI39" s="86">
        <f>装备品质表!M39</f>
        <v>0</v>
      </c>
      <c r="AJ39" s="86">
        <f>装备品质表!N39</f>
        <v>0</v>
      </c>
      <c r="AK39" s="86">
        <f>装备品质表!O39</f>
        <v>0</v>
      </c>
      <c r="AL39" s="86">
        <f>装备品质表!P39</f>
        <v>0</v>
      </c>
      <c r="AM39" s="86">
        <f>装备品质表!Q39</f>
        <v>0</v>
      </c>
      <c r="AN39" s="86">
        <f>装备品质表!R39</f>
        <v>1</v>
      </c>
      <c r="AP39" s="86">
        <v>10037</v>
      </c>
      <c r="AQ39" s="86" t="s">
        <v>542</v>
      </c>
      <c r="AR39" s="86">
        <v>38</v>
      </c>
      <c r="AS39" s="86">
        <v>5</v>
      </c>
      <c r="AT39" s="86">
        <f t="shared" si="0"/>
        <v>1170</v>
      </c>
      <c r="AU39" s="86">
        <v>189</v>
      </c>
      <c r="AV39" s="86">
        <v>189</v>
      </c>
      <c r="AW39" s="86">
        <v>0</v>
      </c>
      <c r="AX39" s="86">
        <v>0</v>
      </c>
      <c r="AY39" s="86">
        <v>5</v>
      </c>
      <c r="AZ39" s="86">
        <v>5</v>
      </c>
      <c r="BA39" s="86">
        <v>400</v>
      </c>
      <c r="BB39" s="86">
        <v>23</v>
      </c>
    </row>
    <row r="40" spans="1:54" x14ac:dyDescent="0.3">
      <c r="B40" s="57" t="s">
        <v>415</v>
      </c>
      <c r="C40" s="55">
        <f t="shared" si="18"/>
        <v>4930</v>
      </c>
      <c r="D40" s="57" t="s">
        <v>415</v>
      </c>
      <c r="E40" s="55">
        <f>VLOOKUP(E35,AR2:AX101,3,1)</f>
        <v>1420</v>
      </c>
      <c r="I40" s="77">
        <v>26</v>
      </c>
      <c r="J40" s="77">
        <f t="shared" si="12"/>
        <v>76</v>
      </c>
      <c r="K40" s="77">
        <f t="shared" si="13"/>
        <v>76</v>
      </c>
      <c r="L40" s="77">
        <f t="shared" si="17"/>
        <v>72</v>
      </c>
      <c r="M40" s="77">
        <f t="shared" si="17"/>
        <v>72</v>
      </c>
      <c r="N40" s="77">
        <f t="shared" si="14"/>
        <v>460</v>
      </c>
      <c r="O40" s="79">
        <f t="shared" si="2"/>
        <v>0.94736842105263153</v>
      </c>
      <c r="P40" s="77">
        <f t="shared" si="15"/>
        <v>135</v>
      </c>
      <c r="Q40" s="77">
        <f t="shared" si="16"/>
        <v>110</v>
      </c>
      <c r="R40" s="77">
        <v>2</v>
      </c>
      <c r="S40" s="77">
        <v>2</v>
      </c>
      <c r="T40" s="77">
        <v>2</v>
      </c>
      <c r="U40" s="77">
        <v>5</v>
      </c>
      <c r="V40" s="77">
        <v>5</v>
      </c>
      <c r="X40" s="86" t="str">
        <f>装备品质表!B40</f>
        <v>白虎项链</v>
      </c>
      <c r="Y40" s="86">
        <f>装备品质表!C40</f>
        <v>45</v>
      </c>
      <c r="Z40" s="86">
        <f>装备品质表!D40</f>
        <v>0</v>
      </c>
      <c r="AA40" s="86">
        <f>装备品质表!E40</f>
        <v>18</v>
      </c>
      <c r="AB40" s="86">
        <f>装备品质表!F40</f>
        <v>18</v>
      </c>
      <c r="AC40" s="86">
        <f>装备品质表!G40</f>
        <v>0</v>
      </c>
      <c r="AD40" s="86">
        <f>装备品质表!H40</f>
        <v>0</v>
      </c>
      <c r="AE40" s="86">
        <f>装备品质表!I40</f>
        <v>0</v>
      </c>
      <c r="AF40" s="86">
        <f>装备品质表!J40</f>
        <v>0</v>
      </c>
      <c r="AG40" s="86">
        <f>装备品质表!K40</f>
        <v>200</v>
      </c>
      <c r="AH40" s="86">
        <f>装备品质表!L40</f>
        <v>0</v>
      </c>
      <c r="AI40" s="86">
        <f>装备品质表!M40</f>
        <v>0</v>
      </c>
      <c r="AJ40" s="86">
        <f>装备品质表!N40</f>
        <v>0</v>
      </c>
      <c r="AK40" s="86">
        <f>装备品质表!O40</f>
        <v>0</v>
      </c>
      <c r="AL40" s="86">
        <f>装备品质表!P40</f>
        <v>0</v>
      </c>
      <c r="AM40" s="86">
        <f>装备品质表!Q40</f>
        <v>0</v>
      </c>
      <c r="AN40" s="86">
        <f>装备品质表!R40</f>
        <v>1</v>
      </c>
      <c r="AP40" s="86">
        <v>10038</v>
      </c>
      <c r="AQ40" s="86" t="s">
        <v>543</v>
      </c>
      <c r="AR40" s="86">
        <v>39</v>
      </c>
      <c r="AS40" s="86">
        <v>5</v>
      </c>
      <c r="AT40" s="86">
        <f t="shared" si="0"/>
        <v>1228</v>
      </c>
      <c r="AU40" s="86">
        <v>192</v>
      </c>
      <c r="AV40" s="86">
        <v>192</v>
      </c>
      <c r="AW40" s="86">
        <v>0</v>
      </c>
      <c r="AX40" s="86">
        <v>0</v>
      </c>
      <c r="AY40" s="86">
        <v>5</v>
      </c>
      <c r="AZ40" s="86">
        <v>5</v>
      </c>
      <c r="BA40" s="86">
        <v>410</v>
      </c>
      <c r="BB40" s="86">
        <v>24</v>
      </c>
    </row>
    <row r="41" spans="1:54" x14ac:dyDescent="0.3">
      <c r="B41" s="57" t="s">
        <v>12</v>
      </c>
      <c r="C41" s="55">
        <f t="shared" si="18"/>
        <v>637</v>
      </c>
      <c r="D41" s="57" t="s">
        <v>611</v>
      </c>
      <c r="E41" s="55">
        <f>VLOOKUP(E35,AR2:BA101,10,1)</f>
        <v>440</v>
      </c>
      <c r="I41" s="77">
        <v>27</v>
      </c>
      <c r="J41" s="77">
        <f t="shared" si="12"/>
        <v>79</v>
      </c>
      <c r="K41" s="77">
        <f t="shared" si="13"/>
        <v>79</v>
      </c>
      <c r="L41" s="77">
        <f t="shared" si="17"/>
        <v>75</v>
      </c>
      <c r="M41" s="77">
        <f t="shared" si="17"/>
        <v>75</v>
      </c>
      <c r="N41" s="77">
        <f t="shared" si="14"/>
        <v>480</v>
      </c>
      <c r="O41" s="79">
        <f t="shared" si="2"/>
        <v>0.94936708860759489</v>
      </c>
      <c r="P41" s="77">
        <f t="shared" si="15"/>
        <v>140</v>
      </c>
      <c r="Q41" s="77">
        <f t="shared" si="16"/>
        <v>114</v>
      </c>
      <c r="R41" s="77">
        <v>2</v>
      </c>
      <c r="S41" s="77">
        <v>2</v>
      </c>
      <c r="T41" s="77">
        <v>2</v>
      </c>
      <c r="U41" s="77">
        <v>5</v>
      </c>
      <c r="V41" s="77">
        <v>5</v>
      </c>
      <c r="X41" s="86" t="str">
        <f>装备品质表!B41</f>
        <v>真龙项链</v>
      </c>
      <c r="Y41" s="86">
        <f>装备品质表!C41</f>
        <v>65</v>
      </c>
      <c r="Z41" s="86">
        <f>装备品质表!D41</f>
        <v>0</v>
      </c>
      <c r="AA41" s="86">
        <f>装备品质表!E41</f>
        <v>26</v>
      </c>
      <c r="AB41" s="86">
        <f>装备品质表!F41</f>
        <v>26</v>
      </c>
      <c r="AC41" s="86">
        <f>装备品质表!G41</f>
        <v>0</v>
      </c>
      <c r="AD41" s="86">
        <f>装备品质表!H41</f>
        <v>0</v>
      </c>
      <c r="AE41" s="86">
        <f>装备品质表!I41</f>
        <v>0</v>
      </c>
      <c r="AF41" s="86">
        <f>装备品质表!J41</f>
        <v>0</v>
      </c>
      <c r="AG41" s="86">
        <f>装备品质表!K41</f>
        <v>250</v>
      </c>
      <c r="AH41" s="86">
        <f>装备品质表!L41</f>
        <v>0</v>
      </c>
      <c r="AI41" s="86">
        <f>装备品质表!M41</f>
        <v>0</v>
      </c>
      <c r="AJ41" s="86">
        <f>装备品质表!N41</f>
        <v>0</v>
      </c>
      <c r="AK41" s="86">
        <f>装备品质表!O41</f>
        <v>0</v>
      </c>
      <c r="AL41" s="86">
        <f>装备品质表!P41</f>
        <v>0</v>
      </c>
      <c r="AM41" s="86">
        <f>装备品质表!Q41</f>
        <v>0</v>
      </c>
      <c r="AN41" s="86">
        <f>装备品质表!R41</f>
        <v>1</v>
      </c>
      <c r="AP41" s="86">
        <v>10039</v>
      </c>
      <c r="AQ41" s="86" t="s">
        <v>544</v>
      </c>
      <c r="AR41" s="86">
        <v>40</v>
      </c>
      <c r="AS41" s="86">
        <v>5</v>
      </c>
      <c r="AT41" s="86">
        <f t="shared" si="0"/>
        <v>1289</v>
      </c>
      <c r="AU41" s="86">
        <v>240</v>
      </c>
      <c r="AV41" s="86">
        <v>240</v>
      </c>
      <c r="AW41" s="86">
        <v>0</v>
      </c>
      <c r="AX41" s="86">
        <v>0</v>
      </c>
      <c r="AY41" s="86">
        <v>5</v>
      </c>
      <c r="AZ41" s="86">
        <v>5</v>
      </c>
      <c r="BA41" s="86">
        <v>420</v>
      </c>
      <c r="BB41" s="86">
        <v>25</v>
      </c>
    </row>
    <row r="42" spans="1:54" x14ac:dyDescent="0.3">
      <c r="B42" s="57" t="s">
        <v>417</v>
      </c>
      <c r="C42" s="55">
        <f t="shared" si="18"/>
        <v>50</v>
      </c>
      <c r="D42" s="57" t="s">
        <v>614</v>
      </c>
      <c r="E42" s="55">
        <f>VLOOKUP(E35,AR2:AZ101,8,1)</f>
        <v>5</v>
      </c>
      <c r="I42" s="77">
        <v>28</v>
      </c>
      <c r="J42" s="77">
        <f t="shared" si="12"/>
        <v>82</v>
      </c>
      <c r="K42" s="77">
        <f t="shared" si="13"/>
        <v>82</v>
      </c>
      <c r="L42" s="77">
        <f t="shared" si="17"/>
        <v>78</v>
      </c>
      <c r="M42" s="77">
        <f t="shared" si="17"/>
        <v>78</v>
      </c>
      <c r="N42" s="77">
        <f t="shared" si="14"/>
        <v>500</v>
      </c>
      <c r="O42" s="79">
        <f t="shared" si="2"/>
        <v>0.95121951219512191</v>
      </c>
      <c r="P42" s="77">
        <f t="shared" si="15"/>
        <v>145</v>
      </c>
      <c r="Q42" s="77">
        <f t="shared" si="16"/>
        <v>118</v>
      </c>
      <c r="R42" s="77">
        <v>2</v>
      </c>
      <c r="S42" s="77">
        <v>2</v>
      </c>
      <c r="T42" s="77">
        <v>2</v>
      </c>
      <c r="U42" s="77">
        <v>5</v>
      </c>
      <c r="V42" s="77">
        <v>5</v>
      </c>
      <c r="X42" s="86" t="str">
        <f>装备品质表!B42</f>
        <v>天残项链</v>
      </c>
      <c r="Y42" s="86">
        <f>装备品质表!C42</f>
        <v>85</v>
      </c>
      <c r="Z42" s="86">
        <f>装备品质表!D42</f>
        <v>0</v>
      </c>
      <c r="AA42" s="86">
        <f>装备品质表!E42</f>
        <v>34</v>
      </c>
      <c r="AB42" s="86">
        <f>装备品质表!F42</f>
        <v>34</v>
      </c>
      <c r="AC42" s="86">
        <f>装备品质表!G42</f>
        <v>0</v>
      </c>
      <c r="AD42" s="86">
        <f>装备品质表!H42</f>
        <v>0</v>
      </c>
      <c r="AE42" s="86">
        <f>装备品质表!I42</f>
        <v>0</v>
      </c>
      <c r="AF42" s="86">
        <f>装备品质表!J42</f>
        <v>0</v>
      </c>
      <c r="AG42" s="86">
        <f>装备品质表!K42</f>
        <v>300</v>
      </c>
      <c r="AH42" s="86">
        <f>装备品质表!L42</f>
        <v>0</v>
      </c>
      <c r="AI42" s="86">
        <f>装备品质表!M42</f>
        <v>0</v>
      </c>
      <c r="AJ42" s="86">
        <f>装备品质表!N42</f>
        <v>0</v>
      </c>
      <c r="AK42" s="86">
        <f>装备品质表!O42</f>
        <v>0</v>
      </c>
      <c r="AL42" s="86">
        <f>装备品质表!P42</f>
        <v>0</v>
      </c>
      <c r="AM42" s="86">
        <f>装备品质表!Q42</f>
        <v>0</v>
      </c>
      <c r="AN42" s="86">
        <f>装备品质表!R42</f>
        <v>1</v>
      </c>
      <c r="AP42" s="86">
        <v>10040</v>
      </c>
      <c r="AQ42" s="86" t="s">
        <v>545</v>
      </c>
      <c r="AR42" s="86">
        <v>41</v>
      </c>
      <c r="AS42" s="86">
        <v>5</v>
      </c>
      <c r="AT42" s="86">
        <f t="shared" si="0"/>
        <v>1353</v>
      </c>
      <c r="AU42" s="86">
        <v>246</v>
      </c>
      <c r="AV42" s="86">
        <v>246</v>
      </c>
      <c r="AW42" s="86">
        <v>0</v>
      </c>
      <c r="AX42" s="86">
        <v>0</v>
      </c>
      <c r="AY42" s="86">
        <v>5</v>
      </c>
      <c r="AZ42" s="86">
        <v>5</v>
      </c>
      <c r="BA42" s="86">
        <v>430</v>
      </c>
      <c r="BB42" s="86">
        <v>30</v>
      </c>
    </row>
    <row r="43" spans="1:54" x14ac:dyDescent="0.3">
      <c r="B43" s="57" t="s">
        <v>418</v>
      </c>
      <c r="C43" s="55">
        <f t="shared" si="18"/>
        <v>50</v>
      </c>
      <c r="D43" s="57" t="s">
        <v>615</v>
      </c>
      <c r="E43" s="55">
        <f>VLOOKUP(E35,AR2:AZ101,9,1)</f>
        <v>5</v>
      </c>
      <c r="I43" s="77">
        <v>29</v>
      </c>
      <c r="J43" s="77">
        <f t="shared" si="12"/>
        <v>85</v>
      </c>
      <c r="K43" s="77">
        <f t="shared" si="13"/>
        <v>85</v>
      </c>
      <c r="L43" s="77">
        <f t="shared" si="17"/>
        <v>81</v>
      </c>
      <c r="M43" s="77">
        <f t="shared" si="17"/>
        <v>81</v>
      </c>
      <c r="N43" s="77">
        <f t="shared" si="14"/>
        <v>520</v>
      </c>
      <c r="O43" s="79">
        <f t="shared" si="2"/>
        <v>0.95294117647058818</v>
      </c>
      <c r="P43" s="77">
        <f t="shared" si="15"/>
        <v>150</v>
      </c>
      <c r="Q43" s="77">
        <f t="shared" si="16"/>
        <v>122</v>
      </c>
      <c r="R43" s="77">
        <v>2</v>
      </c>
      <c r="S43" s="77">
        <v>2</v>
      </c>
      <c r="T43" s="77">
        <v>2</v>
      </c>
      <c r="U43" s="77">
        <v>5</v>
      </c>
      <c r="V43" s="77">
        <v>5</v>
      </c>
      <c r="X43" s="86" t="str">
        <f>装备品质表!B43</f>
        <v>项链6号</v>
      </c>
      <c r="Y43" s="86">
        <f>装备品质表!C43</f>
        <v>105</v>
      </c>
      <c r="Z43" s="86">
        <f>装备品质表!D43</f>
        <v>0</v>
      </c>
      <c r="AA43" s="86">
        <f>装备品质表!E43</f>
        <v>42</v>
      </c>
      <c r="AB43" s="86">
        <f>装备品质表!F43</f>
        <v>42</v>
      </c>
      <c r="AC43" s="86">
        <f>装备品质表!G43</f>
        <v>0</v>
      </c>
      <c r="AD43" s="86">
        <f>装备品质表!H43</f>
        <v>0</v>
      </c>
      <c r="AE43" s="86">
        <f>装备品质表!I43</f>
        <v>0</v>
      </c>
      <c r="AF43" s="86">
        <f>装备品质表!J43</f>
        <v>0</v>
      </c>
      <c r="AG43" s="86">
        <f>装备品质表!K43</f>
        <v>0</v>
      </c>
      <c r="AH43" s="86">
        <f>装备品质表!L43</f>
        <v>0</v>
      </c>
      <c r="AI43" s="86">
        <f>装备品质表!M43</f>
        <v>0</v>
      </c>
      <c r="AJ43" s="86">
        <f>装备品质表!N43</f>
        <v>0</v>
      </c>
      <c r="AK43" s="86">
        <f>装备品质表!O43</f>
        <v>0</v>
      </c>
      <c r="AL43" s="86">
        <f>装备品质表!P43</f>
        <v>0</v>
      </c>
      <c r="AM43" s="86">
        <f>装备品质表!Q43</f>
        <v>0</v>
      </c>
      <c r="AN43" s="86">
        <f>装备品质表!R43</f>
        <v>1</v>
      </c>
      <c r="AP43" s="86">
        <v>10041</v>
      </c>
      <c r="AQ43" s="86" t="s">
        <v>546</v>
      </c>
      <c r="AR43" s="86">
        <v>42</v>
      </c>
      <c r="AS43" s="86">
        <v>5</v>
      </c>
      <c r="AT43" s="86">
        <f t="shared" si="0"/>
        <v>1420</v>
      </c>
      <c r="AU43" s="86">
        <v>252</v>
      </c>
      <c r="AV43" s="86">
        <v>252</v>
      </c>
      <c r="AW43" s="86">
        <v>0</v>
      </c>
      <c r="AX43" s="86">
        <v>0</v>
      </c>
      <c r="AY43" s="86">
        <v>5</v>
      </c>
      <c r="AZ43" s="86">
        <v>5</v>
      </c>
      <c r="BA43" s="86">
        <v>440</v>
      </c>
      <c r="BB43" s="86">
        <v>31</v>
      </c>
    </row>
    <row r="44" spans="1:54" x14ac:dyDescent="0.3">
      <c r="B44" s="57" t="s">
        <v>419</v>
      </c>
      <c r="C44" s="55">
        <f t="shared" si="18"/>
        <v>0</v>
      </c>
      <c r="D44" s="57" t="s">
        <v>421</v>
      </c>
      <c r="E44" s="55">
        <v>0</v>
      </c>
      <c r="I44" s="78">
        <v>30</v>
      </c>
      <c r="J44" s="78">
        <f t="shared" si="12"/>
        <v>88</v>
      </c>
      <c r="K44" s="78">
        <f t="shared" si="13"/>
        <v>88</v>
      </c>
      <c r="L44" s="78">
        <f t="shared" si="17"/>
        <v>84</v>
      </c>
      <c r="M44" s="78">
        <f t="shared" si="17"/>
        <v>84</v>
      </c>
      <c r="N44" s="78">
        <f t="shared" si="14"/>
        <v>540</v>
      </c>
      <c r="O44" s="80">
        <f t="shared" si="2"/>
        <v>0.95454545454545459</v>
      </c>
      <c r="P44" s="78">
        <f t="shared" si="15"/>
        <v>155</v>
      </c>
      <c r="Q44" s="78">
        <f t="shared" si="16"/>
        <v>126</v>
      </c>
      <c r="R44" s="78">
        <v>3</v>
      </c>
      <c r="S44" s="78">
        <v>3</v>
      </c>
      <c r="T44" s="78">
        <v>3</v>
      </c>
      <c r="U44" s="78">
        <v>5</v>
      </c>
      <c r="V44" s="78">
        <v>5</v>
      </c>
      <c r="X44" s="86" t="str">
        <f>装备品质表!B44</f>
        <v>赤铜戒指</v>
      </c>
      <c r="Y44" s="86">
        <f>装备品质表!C44</f>
        <v>6</v>
      </c>
      <c r="Z44" s="86">
        <f>装备品质表!D44</f>
        <v>0</v>
      </c>
      <c r="AA44" s="86">
        <f>装备品质表!E44</f>
        <v>2</v>
      </c>
      <c r="AB44" s="86">
        <f>装备品质表!F44</f>
        <v>2</v>
      </c>
      <c r="AC44" s="86">
        <f>装备品质表!G44</f>
        <v>0</v>
      </c>
      <c r="AD44" s="86">
        <f>装备品质表!H44</f>
        <v>0</v>
      </c>
      <c r="AE44" s="86">
        <f>装备品质表!I44</f>
        <v>0</v>
      </c>
      <c r="AF44" s="86">
        <f>装备品质表!J44</f>
        <v>0</v>
      </c>
      <c r="AG44" s="86">
        <f>装备品质表!K44</f>
        <v>0</v>
      </c>
      <c r="AH44" s="86">
        <f>装备品质表!L44</f>
        <v>100</v>
      </c>
      <c r="AI44" s="86">
        <f>装备品质表!M44</f>
        <v>0</v>
      </c>
      <c r="AJ44" s="86">
        <f>装备品质表!N44</f>
        <v>0</v>
      </c>
      <c r="AK44" s="86">
        <f>装备品质表!O44</f>
        <v>0</v>
      </c>
      <c r="AL44" s="86">
        <f>装备品质表!P44</f>
        <v>0</v>
      </c>
      <c r="AM44" s="86">
        <f>装备品质表!Q44</f>
        <v>0</v>
      </c>
      <c r="AN44" s="86">
        <f>装备品质表!R44</f>
        <v>1</v>
      </c>
      <c r="AP44" s="86">
        <v>10042</v>
      </c>
      <c r="AQ44" s="86" t="s">
        <v>547</v>
      </c>
      <c r="AR44" s="86">
        <v>43</v>
      </c>
      <c r="AS44" s="86">
        <v>5</v>
      </c>
      <c r="AT44" s="86">
        <f t="shared" si="0"/>
        <v>1491</v>
      </c>
      <c r="AU44" s="86">
        <v>258</v>
      </c>
      <c r="AV44" s="86">
        <v>258</v>
      </c>
      <c r="AW44" s="86">
        <v>0</v>
      </c>
      <c r="AX44" s="86">
        <v>0</v>
      </c>
      <c r="AY44" s="86">
        <v>5</v>
      </c>
      <c r="AZ44" s="86">
        <v>5</v>
      </c>
      <c r="BA44" s="86">
        <v>450</v>
      </c>
      <c r="BB44" s="86">
        <v>32</v>
      </c>
    </row>
    <row r="45" spans="1:54" x14ac:dyDescent="0.3">
      <c r="B45" s="57" t="s">
        <v>420</v>
      </c>
      <c r="C45" s="55">
        <f t="shared" si="18"/>
        <v>0</v>
      </c>
      <c r="D45" s="57"/>
      <c r="I45" s="77">
        <v>31</v>
      </c>
      <c r="J45" s="77">
        <f t="shared" ref="J45:J54" si="19">J44+K$5</f>
        <v>91</v>
      </c>
      <c r="K45" s="77">
        <f t="shared" ref="K45:K54" si="20">K44+L$5</f>
        <v>91</v>
      </c>
      <c r="L45" s="77">
        <f>ROUNDUP(L44+M$5,0)</f>
        <v>87</v>
      </c>
      <c r="M45" s="77">
        <f>ROUNDUP(M44+N$5,0)</f>
        <v>87</v>
      </c>
      <c r="N45" s="77">
        <f t="shared" ref="N45:N54" si="21">N44+O$5</f>
        <v>565</v>
      </c>
      <c r="O45" s="79">
        <f t="shared" si="2"/>
        <v>0.95604395604395609</v>
      </c>
      <c r="P45" s="77">
        <f t="shared" ref="P45:P54" si="22">P44+P$5</f>
        <v>160</v>
      </c>
      <c r="Q45" s="77">
        <f t="shared" ref="Q45:Q54" si="23">Q44+Q$5</f>
        <v>130</v>
      </c>
      <c r="R45" s="77">
        <v>3</v>
      </c>
      <c r="S45" s="77">
        <v>3</v>
      </c>
      <c r="T45" s="77">
        <v>3</v>
      </c>
      <c r="U45" s="77">
        <v>5</v>
      </c>
      <c r="V45" s="77">
        <v>5</v>
      </c>
      <c r="X45" s="86" t="str">
        <f>装备品质表!B45</f>
        <v>星月戒指</v>
      </c>
      <c r="Y45" s="86">
        <f>装备品质表!C45</f>
        <v>26</v>
      </c>
      <c r="Z45" s="86">
        <f>装备品质表!D45</f>
        <v>0</v>
      </c>
      <c r="AA45" s="86">
        <f>装备品质表!E45</f>
        <v>10</v>
      </c>
      <c r="AB45" s="86">
        <f>装备品质表!F45</f>
        <v>10</v>
      </c>
      <c r="AC45" s="86">
        <f>装备品质表!G45</f>
        <v>0</v>
      </c>
      <c r="AD45" s="86">
        <f>装备品质表!H45</f>
        <v>0</v>
      </c>
      <c r="AE45" s="86">
        <f>装备品质表!I45</f>
        <v>0</v>
      </c>
      <c r="AF45" s="86">
        <f>装备品质表!J45</f>
        <v>0</v>
      </c>
      <c r="AG45" s="86">
        <f>装备品质表!K45</f>
        <v>0</v>
      </c>
      <c r="AH45" s="86">
        <f>装备品质表!L45</f>
        <v>150</v>
      </c>
      <c r="AI45" s="86">
        <f>装备品质表!M45</f>
        <v>0</v>
      </c>
      <c r="AJ45" s="86">
        <f>装备品质表!N45</f>
        <v>0</v>
      </c>
      <c r="AK45" s="86">
        <f>装备品质表!O45</f>
        <v>0</v>
      </c>
      <c r="AL45" s="86">
        <f>装备品质表!P45</f>
        <v>0</v>
      </c>
      <c r="AM45" s="86">
        <f>装备品质表!Q45</f>
        <v>0</v>
      </c>
      <c r="AN45" s="86">
        <f>装备品质表!R45</f>
        <v>1</v>
      </c>
      <c r="AP45" s="86">
        <v>10043</v>
      </c>
      <c r="AQ45" s="86" t="s">
        <v>548</v>
      </c>
      <c r="AR45" s="86">
        <v>44</v>
      </c>
      <c r="AS45" s="86">
        <v>5</v>
      </c>
      <c r="AT45" s="86">
        <f t="shared" ref="AT45:AT55" si="24">FLOOR(AT44*1.06,1)</f>
        <v>1580</v>
      </c>
      <c r="AU45" s="86">
        <v>264</v>
      </c>
      <c r="AV45" s="86">
        <v>264</v>
      </c>
      <c r="AW45" s="86">
        <v>0</v>
      </c>
      <c r="AX45" s="86">
        <v>0</v>
      </c>
      <c r="AY45" s="86">
        <v>5</v>
      </c>
      <c r="AZ45" s="86">
        <v>5</v>
      </c>
      <c r="BA45" s="86">
        <v>460</v>
      </c>
      <c r="BB45" s="86">
        <v>33</v>
      </c>
    </row>
    <row r="46" spans="1:54" x14ac:dyDescent="0.3">
      <c r="I46" s="77">
        <v>32</v>
      </c>
      <c r="J46" s="77">
        <f t="shared" si="19"/>
        <v>94</v>
      </c>
      <c r="K46" s="77">
        <f t="shared" si="20"/>
        <v>94</v>
      </c>
      <c r="L46" s="77">
        <f t="shared" ref="L46:M54" si="25">ROUNDUP(L45+M$5,0)</f>
        <v>90</v>
      </c>
      <c r="M46" s="77">
        <f t="shared" si="25"/>
        <v>90</v>
      </c>
      <c r="N46" s="77">
        <f t="shared" si="21"/>
        <v>590</v>
      </c>
      <c r="O46" s="79">
        <f t="shared" si="2"/>
        <v>0.95744680851063835</v>
      </c>
      <c r="P46" s="77">
        <f t="shared" si="22"/>
        <v>165</v>
      </c>
      <c r="Q46" s="77">
        <f t="shared" si="23"/>
        <v>134</v>
      </c>
      <c r="R46" s="77">
        <v>3</v>
      </c>
      <c r="S46" s="77">
        <v>3</v>
      </c>
      <c r="T46" s="77">
        <v>3</v>
      </c>
      <c r="U46" s="77">
        <v>5</v>
      </c>
      <c r="V46" s="77">
        <v>5</v>
      </c>
      <c r="X46" s="86" t="str">
        <f>装备品质表!B46</f>
        <v>白虎戒指</v>
      </c>
      <c r="Y46" s="86">
        <f>装备品质表!C46</f>
        <v>46</v>
      </c>
      <c r="Z46" s="86">
        <f>装备品质表!D46</f>
        <v>0</v>
      </c>
      <c r="AA46" s="86">
        <f>装备品质表!E46</f>
        <v>18</v>
      </c>
      <c r="AB46" s="86">
        <f>装备品质表!F46</f>
        <v>18</v>
      </c>
      <c r="AC46" s="86">
        <f>装备品质表!G46</f>
        <v>0</v>
      </c>
      <c r="AD46" s="86">
        <f>装备品质表!H46</f>
        <v>0</v>
      </c>
      <c r="AE46" s="86">
        <f>装备品质表!I46</f>
        <v>0</v>
      </c>
      <c r="AF46" s="86">
        <f>装备品质表!J46</f>
        <v>0</v>
      </c>
      <c r="AG46" s="86">
        <f>装备品质表!K46</f>
        <v>0</v>
      </c>
      <c r="AH46" s="86">
        <f>装备品质表!L46</f>
        <v>200</v>
      </c>
      <c r="AI46" s="86">
        <f>装备品质表!M46</f>
        <v>0</v>
      </c>
      <c r="AJ46" s="86">
        <f>装备品质表!N46</f>
        <v>0</v>
      </c>
      <c r="AK46" s="86">
        <f>装备品质表!O46</f>
        <v>0</v>
      </c>
      <c r="AL46" s="86">
        <f>装备品质表!P46</f>
        <v>0</v>
      </c>
      <c r="AM46" s="86">
        <f>装备品质表!Q46</f>
        <v>0</v>
      </c>
      <c r="AN46" s="86">
        <f>装备品质表!R46</f>
        <v>1</v>
      </c>
      <c r="AP46" s="86">
        <v>10044</v>
      </c>
      <c r="AQ46" s="86" t="s">
        <v>549</v>
      </c>
      <c r="AR46" s="86">
        <v>45</v>
      </c>
      <c r="AS46" s="86">
        <v>5</v>
      </c>
      <c r="AT46" s="86">
        <f t="shared" si="24"/>
        <v>1674</v>
      </c>
      <c r="AU46" s="86">
        <v>270</v>
      </c>
      <c r="AV46" s="86">
        <v>270</v>
      </c>
      <c r="AW46" s="86">
        <v>0</v>
      </c>
      <c r="AX46" s="86">
        <v>0</v>
      </c>
      <c r="AY46" s="86">
        <v>5</v>
      </c>
      <c r="AZ46" s="86">
        <v>5</v>
      </c>
      <c r="BA46" s="86">
        <v>470</v>
      </c>
      <c r="BB46" s="86">
        <v>34</v>
      </c>
    </row>
    <row r="47" spans="1:54" ht="16.5" x14ac:dyDescent="0.35">
      <c r="B47" s="82" t="s">
        <v>501</v>
      </c>
      <c r="C47" s="83">
        <f>IF(C41/(C41+E41)*1.8&gt;=0.98,0.98,IF(C41/(C41+E41)*1.8&lt;=0.05,0.05,C41/(C41+E41)*1.8))</f>
        <v>0.98</v>
      </c>
      <c r="I47" s="77">
        <v>33</v>
      </c>
      <c r="J47" s="77">
        <f t="shared" si="19"/>
        <v>97</v>
      </c>
      <c r="K47" s="77">
        <f t="shared" si="20"/>
        <v>97</v>
      </c>
      <c r="L47" s="77">
        <f t="shared" si="25"/>
        <v>93</v>
      </c>
      <c r="M47" s="77">
        <f t="shared" si="25"/>
        <v>93</v>
      </c>
      <c r="N47" s="77">
        <f t="shared" si="21"/>
        <v>615</v>
      </c>
      <c r="O47" s="79">
        <f t="shared" si="2"/>
        <v>0.95876288659793818</v>
      </c>
      <c r="P47" s="77">
        <f t="shared" si="22"/>
        <v>170</v>
      </c>
      <c r="Q47" s="77">
        <f t="shared" si="23"/>
        <v>138</v>
      </c>
      <c r="R47" s="77">
        <v>3</v>
      </c>
      <c r="S47" s="77">
        <v>3</v>
      </c>
      <c r="T47" s="77">
        <v>3</v>
      </c>
      <c r="U47" s="77">
        <v>5</v>
      </c>
      <c r="V47" s="77">
        <v>5</v>
      </c>
      <c r="X47" s="86" t="str">
        <f>装备品质表!B47</f>
        <v>真龙戒指</v>
      </c>
      <c r="Y47" s="86">
        <f>装备品质表!C47</f>
        <v>66</v>
      </c>
      <c r="Z47" s="86">
        <f>装备品质表!D47</f>
        <v>0</v>
      </c>
      <c r="AA47" s="86">
        <f>装备品质表!E47</f>
        <v>26</v>
      </c>
      <c r="AB47" s="86">
        <f>装备品质表!F47</f>
        <v>26</v>
      </c>
      <c r="AC47" s="86">
        <f>装备品质表!G47</f>
        <v>0</v>
      </c>
      <c r="AD47" s="86">
        <f>装备品质表!H47</f>
        <v>0</v>
      </c>
      <c r="AE47" s="86">
        <f>装备品质表!I47</f>
        <v>0</v>
      </c>
      <c r="AF47" s="86">
        <f>装备品质表!J47</f>
        <v>0</v>
      </c>
      <c r="AG47" s="86">
        <f>装备品质表!K47</f>
        <v>0</v>
      </c>
      <c r="AH47" s="86">
        <f>装备品质表!L47</f>
        <v>250</v>
      </c>
      <c r="AI47" s="86">
        <f>装备品质表!M47</f>
        <v>0</v>
      </c>
      <c r="AJ47" s="86">
        <f>装备品质表!N47</f>
        <v>0</v>
      </c>
      <c r="AK47" s="86">
        <f>装备品质表!O47</f>
        <v>0</v>
      </c>
      <c r="AL47" s="86">
        <f>装备品质表!P47</f>
        <v>0</v>
      </c>
      <c r="AM47" s="86">
        <f>装备品质表!Q47</f>
        <v>0</v>
      </c>
      <c r="AN47" s="86">
        <f>装备品质表!R47</f>
        <v>1</v>
      </c>
      <c r="AP47" s="86">
        <v>10045</v>
      </c>
      <c r="AQ47" s="86" t="s">
        <v>550</v>
      </c>
      <c r="AR47" s="86">
        <v>46</v>
      </c>
      <c r="AS47" s="86">
        <v>5</v>
      </c>
      <c r="AT47" s="86">
        <f t="shared" si="24"/>
        <v>1774</v>
      </c>
      <c r="AU47" s="86">
        <v>276</v>
      </c>
      <c r="AV47" s="86">
        <v>276</v>
      </c>
      <c r="AW47" s="86">
        <v>0</v>
      </c>
      <c r="AX47" s="86">
        <v>0</v>
      </c>
      <c r="AY47" s="86">
        <v>5</v>
      </c>
      <c r="AZ47" s="86">
        <v>5</v>
      </c>
      <c r="BA47" s="86">
        <v>480</v>
      </c>
      <c r="BB47" s="86">
        <v>35</v>
      </c>
    </row>
    <row r="48" spans="1:54" x14ac:dyDescent="0.3">
      <c r="B48" s="57" t="s">
        <v>409</v>
      </c>
      <c r="C48" s="55">
        <f>ROUNDUP((MAX(((C38+C42)*(1+0.5*C44)-E39)*(1+1*C45)*(1-E42/100),0)+C43)*(1-0.8*E44),1)</f>
        <v>452.8</v>
      </c>
      <c r="E48" s="55" t="s">
        <v>618</v>
      </c>
      <c r="I48" s="77">
        <v>34</v>
      </c>
      <c r="J48" s="77">
        <f t="shared" si="19"/>
        <v>100</v>
      </c>
      <c r="K48" s="77">
        <f t="shared" si="20"/>
        <v>100</v>
      </c>
      <c r="L48" s="77">
        <f t="shared" si="25"/>
        <v>96</v>
      </c>
      <c r="M48" s="77">
        <f t="shared" si="25"/>
        <v>96</v>
      </c>
      <c r="N48" s="77">
        <f t="shared" si="21"/>
        <v>640</v>
      </c>
      <c r="O48" s="79">
        <f t="shared" si="2"/>
        <v>0.96</v>
      </c>
      <c r="P48" s="77">
        <f t="shared" si="22"/>
        <v>175</v>
      </c>
      <c r="Q48" s="77">
        <f t="shared" si="23"/>
        <v>142</v>
      </c>
      <c r="R48" s="77">
        <v>3</v>
      </c>
      <c r="S48" s="77">
        <v>3</v>
      </c>
      <c r="T48" s="77">
        <v>3</v>
      </c>
      <c r="U48" s="77">
        <v>5</v>
      </c>
      <c r="V48" s="77">
        <v>5</v>
      </c>
      <c r="X48" s="86" t="str">
        <f>装备品质表!B48</f>
        <v>天残戒指</v>
      </c>
      <c r="Y48" s="86">
        <f>装备品质表!C48</f>
        <v>86</v>
      </c>
      <c r="Z48" s="86">
        <f>装备品质表!D48</f>
        <v>0</v>
      </c>
      <c r="AA48" s="86">
        <f>装备品质表!E48</f>
        <v>34</v>
      </c>
      <c r="AB48" s="86">
        <f>装备品质表!F48</f>
        <v>34</v>
      </c>
      <c r="AC48" s="86">
        <f>装备品质表!G48</f>
        <v>0</v>
      </c>
      <c r="AD48" s="86">
        <f>装备品质表!H48</f>
        <v>0</v>
      </c>
      <c r="AE48" s="86">
        <f>装备品质表!I48</f>
        <v>0</v>
      </c>
      <c r="AF48" s="86">
        <f>装备品质表!J48</f>
        <v>0</v>
      </c>
      <c r="AG48" s="86">
        <f>装备品质表!K48</f>
        <v>0</v>
      </c>
      <c r="AH48" s="86">
        <f>装备品质表!L48</f>
        <v>300</v>
      </c>
      <c r="AI48" s="86">
        <f>装备品质表!M48</f>
        <v>0</v>
      </c>
      <c r="AJ48" s="86">
        <f>装备品质表!N48</f>
        <v>0</v>
      </c>
      <c r="AK48" s="86">
        <f>装备品质表!O48</f>
        <v>0</v>
      </c>
      <c r="AL48" s="86">
        <f>装备品质表!P48</f>
        <v>0</v>
      </c>
      <c r="AM48" s="86">
        <f>装备品质表!Q48</f>
        <v>0</v>
      </c>
      <c r="AN48" s="86">
        <f>装备品质表!R48</f>
        <v>1</v>
      </c>
      <c r="AP48" s="86">
        <v>10046</v>
      </c>
      <c r="AQ48" s="86" t="s">
        <v>551</v>
      </c>
      <c r="AR48" s="86">
        <v>47</v>
      </c>
      <c r="AS48" s="86">
        <v>5</v>
      </c>
      <c r="AT48" s="86">
        <f t="shared" si="24"/>
        <v>1880</v>
      </c>
      <c r="AU48" s="86">
        <v>282</v>
      </c>
      <c r="AV48" s="86">
        <v>282</v>
      </c>
      <c r="AW48" s="86">
        <v>0</v>
      </c>
      <c r="AX48" s="86">
        <v>0</v>
      </c>
      <c r="AY48" s="86">
        <v>5</v>
      </c>
      <c r="AZ48" s="86">
        <v>5</v>
      </c>
      <c r="BA48" s="86">
        <v>490</v>
      </c>
      <c r="BB48" s="86">
        <v>36</v>
      </c>
    </row>
    <row r="49" spans="2:54" x14ac:dyDescent="0.3">
      <c r="B49" s="57" t="s">
        <v>410</v>
      </c>
      <c r="C49" s="55">
        <f>ROUNDUP(E40/C48,0)</f>
        <v>4</v>
      </c>
      <c r="E49" s="55" t="s">
        <v>619</v>
      </c>
      <c r="I49" s="77">
        <v>35</v>
      </c>
      <c r="J49" s="77">
        <f t="shared" si="19"/>
        <v>103</v>
      </c>
      <c r="K49" s="77">
        <f t="shared" si="20"/>
        <v>103</v>
      </c>
      <c r="L49" s="77">
        <f t="shared" si="25"/>
        <v>99</v>
      </c>
      <c r="M49" s="77">
        <f t="shared" si="25"/>
        <v>99</v>
      </c>
      <c r="N49" s="77">
        <f t="shared" si="21"/>
        <v>665</v>
      </c>
      <c r="O49" s="79">
        <f t="shared" si="2"/>
        <v>0.96116504854368934</v>
      </c>
      <c r="P49" s="77">
        <f t="shared" si="22"/>
        <v>180</v>
      </c>
      <c r="Q49" s="77">
        <f t="shared" si="23"/>
        <v>146</v>
      </c>
      <c r="R49" s="77">
        <v>3</v>
      </c>
      <c r="S49" s="77">
        <v>3</v>
      </c>
      <c r="T49" s="77">
        <v>3</v>
      </c>
      <c r="U49" s="77">
        <v>5</v>
      </c>
      <c r="V49" s="77">
        <v>5</v>
      </c>
      <c r="X49" s="86" t="str">
        <f>装备品质表!B49</f>
        <v>戒指6号</v>
      </c>
      <c r="Y49" s="86">
        <f>装备品质表!C49</f>
        <v>106</v>
      </c>
      <c r="Z49" s="86">
        <f>装备品质表!D49</f>
        <v>0</v>
      </c>
      <c r="AA49" s="86">
        <f>装备品质表!E49</f>
        <v>42</v>
      </c>
      <c r="AB49" s="86">
        <f>装备品质表!F49</f>
        <v>42</v>
      </c>
      <c r="AC49" s="86">
        <f>装备品质表!G49</f>
        <v>0</v>
      </c>
      <c r="AD49" s="86">
        <f>装备品质表!H49</f>
        <v>0</v>
      </c>
      <c r="AE49" s="86">
        <f>装备品质表!I49</f>
        <v>0</v>
      </c>
      <c r="AF49" s="86">
        <f>装备品质表!J49</f>
        <v>0</v>
      </c>
      <c r="AG49" s="86">
        <f>装备品质表!K49</f>
        <v>0</v>
      </c>
      <c r="AH49" s="86">
        <f>装备品质表!L49</f>
        <v>0</v>
      </c>
      <c r="AI49" s="86">
        <f>装备品质表!M49</f>
        <v>0</v>
      </c>
      <c r="AJ49" s="86">
        <f>装备品质表!N49</f>
        <v>0</v>
      </c>
      <c r="AK49" s="86">
        <f>装备品质表!O49</f>
        <v>0</v>
      </c>
      <c r="AL49" s="86">
        <f>装备品质表!P49</f>
        <v>0</v>
      </c>
      <c r="AM49" s="86">
        <f>装备品质表!Q49</f>
        <v>0</v>
      </c>
      <c r="AN49" s="86">
        <f>装备品质表!R49</f>
        <v>1</v>
      </c>
      <c r="AP49" s="86">
        <v>10047</v>
      </c>
      <c r="AQ49" s="86" t="s">
        <v>552</v>
      </c>
      <c r="AR49" s="86">
        <v>48</v>
      </c>
      <c r="AS49" s="86">
        <v>5</v>
      </c>
      <c r="AT49" s="86">
        <f t="shared" si="24"/>
        <v>1992</v>
      </c>
      <c r="AU49" s="86">
        <v>288</v>
      </c>
      <c r="AV49" s="86">
        <v>288</v>
      </c>
      <c r="AW49" s="86">
        <v>0</v>
      </c>
      <c r="AX49" s="86">
        <v>0</v>
      </c>
      <c r="AY49" s="86">
        <v>5</v>
      </c>
      <c r="AZ49" s="86">
        <v>5</v>
      </c>
      <c r="BA49" s="86">
        <v>500</v>
      </c>
      <c r="BB49" s="86">
        <v>37</v>
      </c>
    </row>
    <row r="50" spans="2:54" x14ac:dyDescent="0.3">
      <c r="I50" s="77">
        <v>36</v>
      </c>
      <c r="J50" s="77">
        <f t="shared" si="19"/>
        <v>106</v>
      </c>
      <c r="K50" s="77">
        <f t="shared" si="20"/>
        <v>106</v>
      </c>
      <c r="L50" s="77">
        <f t="shared" si="25"/>
        <v>102</v>
      </c>
      <c r="M50" s="77">
        <f t="shared" si="25"/>
        <v>102</v>
      </c>
      <c r="N50" s="77">
        <f t="shared" si="21"/>
        <v>690</v>
      </c>
      <c r="O50" s="79">
        <f t="shared" si="2"/>
        <v>0.96226415094339623</v>
      </c>
      <c r="P50" s="77">
        <f t="shared" si="22"/>
        <v>185</v>
      </c>
      <c r="Q50" s="77">
        <f t="shared" si="23"/>
        <v>150</v>
      </c>
      <c r="R50" s="77">
        <v>3</v>
      </c>
      <c r="S50" s="77">
        <v>3</v>
      </c>
      <c r="T50" s="77">
        <v>3</v>
      </c>
      <c r="U50" s="77">
        <v>5</v>
      </c>
      <c r="V50" s="77">
        <v>5</v>
      </c>
      <c r="X50" s="86" t="str">
        <f>装备品质表!B50</f>
        <v>赤铜靴</v>
      </c>
      <c r="Y50" s="86">
        <f>装备品质表!C50</f>
        <v>7</v>
      </c>
      <c r="Z50" s="86">
        <f>装备品质表!D50</f>
        <v>0</v>
      </c>
      <c r="AA50" s="86">
        <f>装备品质表!E50</f>
        <v>0</v>
      </c>
      <c r="AB50" s="86">
        <f>装备品质表!F50</f>
        <v>0</v>
      </c>
      <c r="AC50" s="86">
        <f>装备品质表!G50</f>
        <v>0</v>
      </c>
      <c r="AD50" s="86">
        <f>装备品质表!H50</f>
        <v>0</v>
      </c>
      <c r="AE50" s="86">
        <f>装备品质表!I50</f>
        <v>0</v>
      </c>
      <c r="AF50" s="86">
        <f>装备品质表!J50</f>
        <v>0</v>
      </c>
      <c r="AG50" s="86">
        <f>装备品质表!K50</f>
        <v>0</v>
      </c>
      <c r="AH50" s="86">
        <f>装备品质表!L50</f>
        <v>0</v>
      </c>
      <c r="AI50" s="86">
        <f>装备品质表!M50</f>
        <v>0</v>
      </c>
      <c r="AJ50" s="86">
        <f>装备品质表!N50</f>
        <v>100</v>
      </c>
      <c r="AK50" s="86">
        <f>装备品质表!O50</f>
        <v>0</v>
      </c>
      <c r="AL50" s="86">
        <f>装备品质表!P50</f>
        <v>0</v>
      </c>
      <c r="AM50" s="86">
        <f>装备品质表!Q50</f>
        <v>1</v>
      </c>
      <c r="AN50" s="86">
        <f>装备品质表!R50</f>
        <v>1</v>
      </c>
      <c r="AP50" s="86">
        <v>10048</v>
      </c>
      <c r="AQ50" s="86" t="s">
        <v>553</v>
      </c>
      <c r="AR50" s="86">
        <v>49</v>
      </c>
      <c r="AS50" s="86">
        <v>5</v>
      </c>
      <c r="AT50" s="86">
        <f t="shared" si="24"/>
        <v>2111</v>
      </c>
      <c r="AU50" s="86">
        <v>294</v>
      </c>
      <c r="AV50" s="86">
        <v>294</v>
      </c>
      <c r="AW50" s="86">
        <v>0</v>
      </c>
      <c r="AX50" s="86">
        <v>0</v>
      </c>
      <c r="AY50" s="86">
        <v>5</v>
      </c>
      <c r="AZ50" s="86">
        <v>5</v>
      </c>
      <c r="BA50" s="86">
        <v>510</v>
      </c>
      <c r="BB50" s="86">
        <v>38</v>
      </c>
    </row>
    <row r="51" spans="2:54" x14ac:dyDescent="0.3">
      <c r="B51" s="57" t="s">
        <v>644</v>
      </c>
      <c r="I51" s="77">
        <v>37</v>
      </c>
      <c r="J51" s="77">
        <f t="shared" si="19"/>
        <v>109</v>
      </c>
      <c r="K51" s="77">
        <f t="shared" si="20"/>
        <v>109</v>
      </c>
      <c r="L51" s="77">
        <f t="shared" si="25"/>
        <v>105</v>
      </c>
      <c r="M51" s="77">
        <f t="shared" si="25"/>
        <v>105</v>
      </c>
      <c r="N51" s="77">
        <f t="shared" si="21"/>
        <v>715</v>
      </c>
      <c r="O51" s="79">
        <f t="shared" si="2"/>
        <v>0.96330275229357798</v>
      </c>
      <c r="P51" s="77">
        <f t="shared" si="22"/>
        <v>190</v>
      </c>
      <c r="Q51" s="77">
        <f t="shared" si="23"/>
        <v>154</v>
      </c>
      <c r="R51" s="77">
        <v>3</v>
      </c>
      <c r="S51" s="77">
        <v>3</v>
      </c>
      <c r="T51" s="77">
        <v>3</v>
      </c>
      <c r="U51" s="77">
        <v>5</v>
      </c>
      <c r="V51" s="77">
        <v>5</v>
      </c>
      <c r="X51" s="86" t="str">
        <f>装备品质表!B51</f>
        <v>星月靴</v>
      </c>
      <c r="Y51" s="86">
        <f>装备品质表!C51</f>
        <v>27</v>
      </c>
      <c r="Z51" s="86">
        <f>装备品质表!D51</f>
        <v>0</v>
      </c>
      <c r="AA51" s="86">
        <f>装备品质表!E51</f>
        <v>0</v>
      </c>
      <c r="AB51" s="86">
        <f>装备品质表!F51</f>
        <v>0</v>
      </c>
      <c r="AC51" s="86">
        <f>装备品质表!G51</f>
        <v>0</v>
      </c>
      <c r="AD51" s="86">
        <f>装备品质表!H51</f>
        <v>0</v>
      </c>
      <c r="AE51" s="86">
        <f>装备品质表!I51</f>
        <v>0</v>
      </c>
      <c r="AF51" s="86">
        <f>装备品质表!J51</f>
        <v>0</v>
      </c>
      <c r="AG51" s="86">
        <f>装备品质表!K51</f>
        <v>0</v>
      </c>
      <c r="AH51" s="86">
        <f>装备品质表!L51</f>
        <v>0</v>
      </c>
      <c r="AI51" s="86">
        <f>装备品质表!M51</f>
        <v>0</v>
      </c>
      <c r="AJ51" s="86">
        <f>装备品质表!N51</f>
        <v>300</v>
      </c>
      <c r="AK51" s="86">
        <f>装备品质表!O51</f>
        <v>300</v>
      </c>
      <c r="AL51" s="86">
        <f>装备品质表!P51</f>
        <v>0</v>
      </c>
      <c r="AM51" s="86">
        <f>装备品质表!Q51</f>
        <v>6</v>
      </c>
      <c r="AN51" s="86">
        <f>装备品质表!R51</f>
        <v>1</v>
      </c>
      <c r="AP51" s="86">
        <v>10049</v>
      </c>
      <c r="AQ51" s="86" t="s">
        <v>554</v>
      </c>
      <c r="AR51" s="86">
        <v>50</v>
      </c>
      <c r="AS51" s="86">
        <v>5</v>
      </c>
      <c r="AT51" s="86">
        <f t="shared" si="24"/>
        <v>2237</v>
      </c>
      <c r="AU51" s="86">
        <v>300</v>
      </c>
      <c r="AV51" s="86">
        <v>300</v>
      </c>
      <c r="AW51" s="86">
        <v>0</v>
      </c>
      <c r="AX51" s="86">
        <v>0</v>
      </c>
      <c r="AY51" s="86">
        <v>5</v>
      </c>
      <c r="AZ51" s="86">
        <v>5</v>
      </c>
      <c r="BA51" s="86">
        <v>520</v>
      </c>
      <c r="BB51" s="86">
        <v>39</v>
      </c>
    </row>
    <row r="52" spans="2:54" x14ac:dyDescent="0.3">
      <c r="I52" s="77">
        <v>38</v>
      </c>
      <c r="J52" s="77">
        <f t="shared" si="19"/>
        <v>112</v>
      </c>
      <c r="K52" s="77">
        <f t="shared" si="20"/>
        <v>112</v>
      </c>
      <c r="L52" s="77">
        <f t="shared" si="25"/>
        <v>108</v>
      </c>
      <c r="M52" s="77">
        <f t="shared" si="25"/>
        <v>108</v>
      </c>
      <c r="N52" s="77">
        <f t="shared" si="21"/>
        <v>740</v>
      </c>
      <c r="O52" s="79">
        <f t="shared" si="2"/>
        <v>0.9642857142857143</v>
      </c>
      <c r="P52" s="77">
        <f t="shared" si="22"/>
        <v>195</v>
      </c>
      <c r="Q52" s="77">
        <f t="shared" si="23"/>
        <v>158</v>
      </c>
      <c r="R52" s="77">
        <v>3</v>
      </c>
      <c r="S52" s="77">
        <v>3</v>
      </c>
      <c r="T52" s="77">
        <v>3</v>
      </c>
      <c r="U52" s="77">
        <v>5</v>
      </c>
      <c r="V52" s="77">
        <v>5</v>
      </c>
      <c r="X52" s="86" t="str">
        <f>装备品质表!B52</f>
        <v>白虎靴</v>
      </c>
      <c r="Y52" s="86">
        <f>装备品质表!C52</f>
        <v>47</v>
      </c>
      <c r="Z52" s="86">
        <f>装备品质表!D52</f>
        <v>0</v>
      </c>
      <c r="AA52" s="86">
        <f>装备品质表!E52</f>
        <v>0</v>
      </c>
      <c r="AB52" s="86">
        <f>装备品质表!F52</f>
        <v>0</v>
      </c>
      <c r="AC52" s="86">
        <f>装备品质表!G52</f>
        <v>0</v>
      </c>
      <c r="AD52" s="86">
        <f>装备品质表!H52</f>
        <v>0</v>
      </c>
      <c r="AE52" s="86">
        <f>装备品质表!I52</f>
        <v>0</v>
      </c>
      <c r="AF52" s="86">
        <f>装备品质表!J52</f>
        <v>0</v>
      </c>
      <c r="AG52" s="86">
        <f>装备品质表!K52</f>
        <v>0</v>
      </c>
      <c r="AH52" s="86">
        <f>装备品质表!L52</f>
        <v>0</v>
      </c>
      <c r="AI52" s="86">
        <f>装备品质表!M52</f>
        <v>0</v>
      </c>
      <c r="AJ52" s="86">
        <f>装备品质表!N52</f>
        <v>600</v>
      </c>
      <c r="AK52" s="86">
        <f>装备品质表!O52</f>
        <v>500</v>
      </c>
      <c r="AL52" s="86">
        <f>装备品质表!P52</f>
        <v>0</v>
      </c>
      <c r="AM52" s="86">
        <f>装备品质表!Q52</f>
        <v>11</v>
      </c>
      <c r="AN52" s="86">
        <f>装备品质表!R52</f>
        <v>1</v>
      </c>
      <c r="AP52" s="86">
        <v>10050</v>
      </c>
      <c r="AQ52" s="86" t="s">
        <v>555</v>
      </c>
      <c r="AR52" s="86">
        <v>51</v>
      </c>
      <c r="AS52" s="86">
        <v>5</v>
      </c>
      <c r="AT52" s="86">
        <f t="shared" si="24"/>
        <v>2371</v>
      </c>
      <c r="AU52" s="86">
        <v>306</v>
      </c>
      <c r="AV52" s="86">
        <v>306</v>
      </c>
      <c r="AW52" s="86">
        <v>0</v>
      </c>
      <c r="AX52" s="86">
        <v>0</v>
      </c>
      <c r="AY52" s="86">
        <v>5</v>
      </c>
      <c r="AZ52" s="86">
        <v>5</v>
      </c>
      <c r="BA52" s="86">
        <v>530</v>
      </c>
      <c r="BB52" s="86">
        <v>40</v>
      </c>
    </row>
    <row r="53" spans="2:54" x14ac:dyDescent="0.3">
      <c r="I53" s="77">
        <v>39</v>
      </c>
      <c r="J53" s="77">
        <f t="shared" si="19"/>
        <v>115</v>
      </c>
      <c r="K53" s="77">
        <f t="shared" si="20"/>
        <v>115</v>
      </c>
      <c r="L53" s="77">
        <f t="shared" si="25"/>
        <v>111</v>
      </c>
      <c r="M53" s="77">
        <f t="shared" si="25"/>
        <v>111</v>
      </c>
      <c r="N53" s="77">
        <f t="shared" si="21"/>
        <v>765</v>
      </c>
      <c r="O53" s="79">
        <f t="shared" si="2"/>
        <v>0.9652173913043478</v>
      </c>
      <c r="P53" s="77">
        <f t="shared" si="22"/>
        <v>200</v>
      </c>
      <c r="Q53" s="77">
        <f t="shared" si="23"/>
        <v>162</v>
      </c>
      <c r="R53" s="77">
        <v>3</v>
      </c>
      <c r="S53" s="77">
        <v>3</v>
      </c>
      <c r="T53" s="77">
        <v>3</v>
      </c>
      <c r="U53" s="77">
        <v>5</v>
      </c>
      <c r="V53" s="77">
        <v>5</v>
      </c>
      <c r="X53" s="86" t="str">
        <f>装备品质表!B53</f>
        <v>真龙靴</v>
      </c>
      <c r="Y53" s="86">
        <f>装备品质表!C53</f>
        <v>67</v>
      </c>
      <c r="Z53" s="86">
        <f>装备品质表!D53</f>
        <v>0</v>
      </c>
      <c r="AA53" s="86">
        <f>装备品质表!E53</f>
        <v>0</v>
      </c>
      <c r="AB53" s="86">
        <f>装备品质表!F53</f>
        <v>0</v>
      </c>
      <c r="AC53" s="86">
        <f>装备品质表!G53</f>
        <v>0</v>
      </c>
      <c r="AD53" s="86">
        <f>装备品质表!H53</f>
        <v>0</v>
      </c>
      <c r="AE53" s="86">
        <f>装备品质表!I53</f>
        <v>0</v>
      </c>
      <c r="AF53" s="86">
        <f>装备品质表!J53</f>
        <v>0</v>
      </c>
      <c r="AG53" s="86">
        <f>装备品质表!K53</f>
        <v>0</v>
      </c>
      <c r="AH53" s="86">
        <f>装备品质表!L53</f>
        <v>0</v>
      </c>
      <c r="AI53" s="86">
        <f>装备品质表!M53</f>
        <v>0</v>
      </c>
      <c r="AJ53" s="86">
        <f>装备品质表!N53</f>
        <v>800</v>
      </c>
      <c r="AK53" s="86">
        <f>装备品质表!O53</f>
        <v>800</v>
      </c>
      <c r="AL53" s="86">
        <f>装备品质表!P53</f>
        <v>0</v>
      </c>
      <c r="AM53" s="86">
        <f>装备品质表!Q53</f>
        <v>16</v>
      </c>
      <c r="AN53" s="86">
        <f>装备品质表!R53</f>
        <v>1</v>
      </c>
      <c r="AP53" s="86">
        <v>10051</v>
      </c>
      <c r="AQ53" s="86" t="s">
        <v>556</v>
      </c>
      <c r="AR53" s="86">
        <v>52</v>
      </c>
      <c r="AS53" s="86">
        <v>5</v>
      </c>
      <c r="AT53" s="86">
        <f t="shared" si="24"/>
        <v>2513</v>
      </c>
      <c r="AU53" s="86">
        <v>312</v>
      </c>
      <c r="AV53" s="86">
        <v>312</v>
      </c>
      <c r="AW53" s="86">
        <v>0</v>
      </c>
      <c r="AX53" s="86">
        <v>0</v>
      </c>
      <c r="AY53" s="86">
        <v>5</v>
      </c>
      <c r="AZ53" s="86">
        <v>5</v>
      </c>
      <c r="BA53" s="86">
        <v>540</v>
      </c>
      <c r="BB53" s="86">
        <v>41</v>
      </c>
    </row>
    <row r="54" spans="2:54" x14ac:dyDescent="0.3">
      <c r="I54" s="78">
        <v>40</v>
      </c>
      <c r="J54" s="78">
        <f t="shared" si="19"/>
        <v>118</v>
      </c>
      <c r="K54" s="78">
        <f t="shared" si="20"/>
        <v>118</v>
      </c>
      <c r="L54" s="78">
        <f t="shared" si="25"/>
        <v>114</v>
      </c>
      <c r="M54" s="78">
        <f t="shared" si="25"/>
        <v>114</v>
      </c>
      <c r="N54" s="78">
        <f t="shared" si="21"/>
        <v>790</v>
      </c>
      <c r="O54" s="80">
        <f t="shared" si="2"/>
        <v>0.96610169491525422</v>
      </c>
      <c r="P54" s="78">
        <f t="shared" si="22"/>
        <v>205</v>
      </c>
      <c r="Q54" s="78">
        <f t="shared" si="23"/>
        <v>166</v>
      </c>
      <c r="R54" s="78">
        <v>4</v>
      </c>
      <c r="S54" s="78">
        <v>4</v>
      </c>
      <c r="T54" s="78">
        <v>4</v>
      </c>
      <c r="U54" s="78">
        <v>8</v>
      </c>
      <c r="V54" s="78">
        <v>8</v>
      </c>
      <c r="X54" s="86" t="str">
        <f>装备品质表!B54</f>
        <v>天残靴</v>
      </c>
      <c r="Y54" s="86">
        <f>装备品质表!C54</f>
        <v>87</v>
      </c>
      <c r="Z54" s="86">
        <f>装备品质表!D54</f>
        <v>0</v>
      </c>
      <c r="AA54" s="86">
        <f>装备品质表!E54</f>
        <v>0</v>
      </c>
      <c r="AB54" s="86">
        <f>装备品质表!F54</f>
        <v>0</v>
      </c>
      <c r="AC54" s="86">
        <f>装备品质表!G54</f>
        <v>0</v>
      </c>
      <c r="AD54" s="86">
        <f>装备品质表!H54</f>
        <v>0</v>
      </c>
      <c r="AE54" s="86">
        <f>装备品质表!I54</f>
        <v>0</v>
      </c>
      <c r="AF54" s="86">
        <f>装备品质表!J54</f>
        <v>0</v>
      </c>
      <c r="AG54" s="86">
        <f>装备品质表!K54</f>
        <v>0</v>
      </c>
      <c r="AH54" s="86">
        <f>装备品质表!L54</f>
        <v>0</v>
      </c>
      <c r="AI54" s="86">
        <f>装备品质表!M54</f>
        <v>0</v>
      </c>
      <c r="AJ54" s="86">
        <f>装备品质表!N54</f>
        <v>1000</v>
      </c>
      <c r="AK54" s="86">
        <f>装备品质表!O54</f>
        <v>1000</v>
      </c>
      <c r="AL54" s="86">
        <f>装备品质表!P54</f>
        <v>0</v>
      </c>
      <c r="AM54" s="86">
        <f>装备品质表!Q54</f>
        <v>21</v>
      </c>
      <c r="AN54" s="86">
        <f>装备品质表!R54</f>
        <v>1</v>
      </c>
      <c r="AP54" s="86">
        <v>10052</v>
      </c>
      <c r="AQ54" s="86" t="s">
        <v>557</v>
      </c>
      <c r="AR54" s="86">
        <v>53</v>
      </c>
      <c r="AS54" s="86">
        <v>5</v>
      </c>
      <c r="AT54" s="86">
        <f t="shared" si="24"/>
        <v>2663</v>
      </c>
      <c r="AU54" s="86">
        <v>318</v>
      </c>
      <c r="AV54" s="86">
        <v>318</v>
      </c>
      <c r="AW54" s="86">
        <v>0</v>
      </c>
      <c r="AX54" s="86">
        <v>0</v>
      </c>
      <c r="AY54" s="86">
        <v>5</v>
      </c>
      <c r="AZ54" s="86">
        <v>5</v>
      </c>
      <c r="BA54" s="86">
        <v>550</v>
      </c>
      <c r="BB54" s="86">
        <v>42</v>
      </c>
    </row>
    <row r="55" spans="2:54" x14ac:dyDescent="0.3">
      <c r="I55" s="77">
        <v>41</v>
      </c>
      <c r="J55" s="77">
        <f t="shared" ref="J55:J64" si="26">J54+K$6</f>
        <v>122</v>
      </c>
      <c r="K55" s="77">
        <f t="shared" ref="K55:K64" si="27">K54+L$6</f>
        <v>122</v>
      </c>
      <c r="L55" s="77">
        <f>ROUNDUP(L54+M$6,0)</f>
        <v>117</v>
      </c>
      <c r="M55" s="77">
        <f>ROUNDUP(M54+N$6,0)</f>
        <v>117</v>
      </c>
      <c r="N55" s="77">
        <f t="shared" ref="N55:N64" si="28">N54+O$6</f>
        <v>820</v>
      </c>
      <c r="O55" s="79">
        <f t="shared" si="2"/>
        <v>0.95901639344262291</v>
      </c>
      <c r="P55" s="77">
        <f t="shared" ref="P55:P64" si="29">P54+P$6</f>
        <v>210</v>
      </c>
      <c r="Q55" s="77">
        <f t="shared" ref="Q55:Q64" si="30">Q54+Q$6</f>
        <v>170</v>
      </c>
      <c r="R55" s="77">
        <v>4</v>
      </c>
      <c r="S55" s="77">
        <v>4</v>
      </c>
      <c r="T55" s="77">
        <v>4</v>
      </c>
      <c r="U55" s="77">
        <v>8</v>
      </c>
      <c r="V55" s="77">
        <v>8</v>
      </c>
      <c r="X55" s="86" t="str">
        <f>装备品质表!B55</f>
        <v>靴子6号</v>
      </c>
      <c r="Y55" s="86">
        <f>装备品质表!C55</f>
        <v>107</v>
      </c>
      <c r="Z55" s="86">
        <f>装备品质表!D55</f>
        <v>0</v>
      </c>
      <c r="AA55" s="86">
        <f>装备品质表!E55</f>
        <v>0</v>
      </c>
      <c r="AB55" s="86">
        <f>装备品质表!F55</f>
        <v>0</v>
      </c>
      <c r="AC55" s="86">
        <f>装备品质表!G55</f>
        <v>0</v>
      </c>
      <c r="AD55" s="86">
        <f>装备品质表!H55</f>
        <v>0</v>
      </c>
      <c r="AE55" s="86">
        <f>装备品质表!I55</f>
        <v>0</v>
      </c>
      <c r="AF55" s="86">
        <f>装备品质表!J55</f>
        <v>0</v>
      </c>
      <c r="AG55" s="86">
        <f>装备品质表!K55</f>
        <v>0</v>
      </c>
      <c r="AH55" s="86">
        <f>装备品质表!L55</f>
        <v>0</v>
      </c>
      <c r="AI55" s="86">
        <f>装备品质表!M55</f>
        <v>0</v>
      </c>
      <c r="AJ55" s="86">
        <f>装备品质表!N55</f>
        <v>1100</v>
      </c>
      <c r="AK55" s="86">
        <f>装备品质表!O55</f>
        <v>1100</v>
      </c>
      <c r="AL55" s="86">
        <f>装备品质表!P55</f>
        <v>0</v>
      </c>
      <c r="AM55" s="86">
        <f>装备品质表!Q55</f>
        <v>26</v>
      </c>
      <c r="AN55" s="86">
        <f>装备品质表!R55</f>
        <v>1</v>
      </c>
      <c r="AP55" s="86">
        <v>10053</v>
      </c>
      <c r="AQ55" s="86" t="s">
        <v>558</v>
      </c>
      <c r="AR55" s="86">
        <v>54</v>
      </c>
      <c r="AS55" s="86">
        <v>5</v>
      </c>
      <c r="AT55" s="86">
        <f t="shared" si="24"/>
        <v>2822</v>
      </c>
      <c r="AU55" s="86">
        <v>324</v>
      </c>
      <c r="AV55" s="86">
        <v>324</v>
      </c>
      <c r="AW55" s="86">
        <v>0</v>
      </c>
      <c r="AX55" s="86">
        <v>0</v>
      </c>
      <c r="AY55" s="86">
        <v>5</v>
      </c>
      <c r="AZ55" s="86">
        <v>5</v>
      </c>
      <c r="BA55" s="86">
        <v>560</v>
      </c>
      <c r="BB55" s="86">
        <v>43</v>
      </c>
    </row>
    <row r="56" spans="2:54" x14ac:dyDescent="0.3">
      <c r="I56" s="77">
        <v>42</v>
      </c>
      <c r="J56" s="77">
        <f t="shared" si="26"/>
        <v>126</v>
      </c>
      <c r="K56" s="77">
        <f t="shared" si="27"/>
        <v>126</v>
      </c>
      <c r="L56" s="77">
        <f t="shared" ref="L56:M64" si="31">ROUNDUP(L55+M$6,0)</f>
        <v>120</v>
      </c>
      <c r="M56" s="77">
        <f t="shared" si="31"/>
        <v>120</v>
      </c>
      <c r="N56" s="77">
        <f t="shared" si="28"/>
        <v>850</v>
      </c>
      <c r="O56" s="79">
        <f t="shared" si="2"/>
        <v>0.95238095238095233</v>
      </c>
      <c r="P56" s="77">
        <f t="shared" si="29"/>
        <v>215</v>
      </c>
      <c r="Q56" s="77">
        <f t="shared" si="30"/>
        <v>174</v>
      </c>
      <c r="R56" s="77">
        <v>4</v>
      </c>
      <c r="S56" s="77">
        <v>4</v>
      </c>
      <c r="T56" s="77">
        <v>4</v>
      </c>
      <c r="U56" s="77">
        <v>8</v>
      </c>
      <c r="V56" s="77">
        <v>8</v>
      </c>
      <c r="X56" s="95" t="str">
        <f>装备品质表!B56</f>
        <v>兽角枪</v>
      </c>
      <c r="Y56" s="95">
        <f>装备品质表!C56</f>
        <v>1</v>
      </c>
      <c r="Z56" s="95">
        <f>装备品质表!D56</f>
        <v>0</v>
      </c>
      <c r="AA56" s="95">
        <f>装备品质表!E56</f>
        <v>16</v>
      </c>
      <c r="AB56" s="95">
        <f>装备品质表!F56</f>
        <v>0</v>
      </c>
      <c r="AC56" s="95">
        <f>装备品质表!G56</f>
        <v>0</v>
      </c>
      <c r="AD56" s="95">
        <f>装备品质表!H56</f>
        <v>0</v>
      </c>
      <c r="AE56" s="95">
        <f>装备品质表!I56</f>
        <v>0</v>
      </c>
      <c r="AF56" s="95">
        <f>装备品质表!J56</f>
        <v>0</v>
      </c>
      <c r="AG56" s="95">
        <f>装备品质表!K56</f>
        <v>0</v>
      </c>
      <c r="AH56" s="95">
        <f>装备品质表!L56</f>
        <v>0</v>
      </c>
      <c r="AI56" s="95">
        <f>装备品质表!M56</f>
        <v>0</v>
      </c>
      <c r="AJ56" s="95">
        <f>装备品质表!N56</f>
        <v>0</v>
      </c>
      <c r="AK56" s="95">
        <f>装备品质表!O56</f>
        <v>0</v>
      </c>
      <c r="AL56" s="95">
        <f>装备品质表!P56</f>
        <v>0</v>
      </c>
      <c r="AM56" s="95">
        <f>装备品质表!Q56</f>
        <v>0</v>
      </c>
      <c r="AN56" s="95">
        <f>装备品质表!R56</f>
        <v>2</v>
      </c>
      <c r="AP56" s="86">
        <v>10054</v>
      </c>
      <c r="AQ56" s="86" t="s">
        <v>559</v>
      </c>
      <c r="AR56" s="86">
        <v>55</v>
      </c>
      <c r="AS56" s="86">
        <v>5</v>
      </c>
      <c r="AT56" s="86">
        <f>FLOOR(AT55*1.04,1)</f>
        <v>2934</v>
      </c>
      <c r="AU56" s="86">
        <v>330</v>
      </c>
      <c r="AV56" s="86">
        <v>330</v>
      </c>
      <c r="AW56" s="86">
        <v>0</v>
      </c>
      <c r="AX56" s="86">
        <v>0</v>
      </c>
      <c r="AY56" s="86">
        <v>5</v>
      </c>
      <c r="AZ56" s="86">
        <v>5</v>
      </c>
      <c r="BA56" s="86">
        <v>570</v>
      </c>
      <c r="BB56" s="86">
        <v>44</v>
      </c>
    </row>
    <row r="57" spans="2:54" x14ac:dyDescent="0.3">
      <c r="I57" s="77">
        <v>43</v>
      </c>
      <c r="J57" s="77">
        <f t="shared" si="26"/>
        <v>130</v>
      </c>
      <c r="K57" s="77">
        <f t="shared" si="27"/>
        <v>130</v>
      </c>
      <c r="L57" s="77">
        <f t="shared" si="31"/>
        <v>123</v>
      </c>
      <c r="M57" s="77">
        <f t="shared" si="31"/>
        <v>123</v>
      </c>
      <c r="N57" s="77">
        <f t="shared" si="28"/>
        <v>880</v>
      </c>
      <c r="O57" s="79">
        <f t="shared" si="2"/>
        <v>0.94615384615384612</v>
      </c>
      <c r="P57" s="77">
        <f t="shared" si="29"/>
        <v>220</v>
      </c>
      <c r="Q57" s="77">
        <f t="shared" si="30"/>
        <v>178</v>
      </c>
      <c r="R57" s="77">
        <v>4</v>
      </c>
      <c r="S57" s="77">
        <v>4</v>
      </c>
      <c r="T57" s="77">
        <v>4</v>
      </c>
      <c r="U57" s="77">
        <v>8</v>
      </c>
      <c r="V57" s="77">
        <v>8</v>
      </c>
      <c r="X57" s="95" t="str">
        <f>装备品质表!B57</f>
        <v>虎牙枪</v>
      </c>
      <c r="Y57" s="95">
        <f>装备品质表!C57</f>
        <v>21</v>
      </c>
      <c r="Z57" s="95">
        <f>装备品质表!D57</f>
        <v>0</v>
      </c>
      <c r="AA57" s="95">
        <f>装备品质表!E57</f>
        <v>48</v>
      </c>
      <c r="AB57" s="95">
        <f>装备品质表!F57</f>
        <v>0</v>
      </c>
      <c r="AC57" s="95">
        <f>装备品质表!G57</f>
        <v>0</v>
      </c>
      <c r="AD57" s="95">
        <f>装备品质表!H57</f>
        <v>0</v>
      </c>
      <c r="AE57" s="95">
        <f>装备品质表!I57</f>
        <v>0</v>
      </c>
      <c r="AF57" s="95">
        <f>装备品质表!J57</f>
        <v>0</v>
      </c>
      <c r="AG57" s="95">
        <f>装备品质表!K57</f>
        <v>0</v>
      </c>
      <c r="AH57" s="95">
        <f>装备品质表!L57</f>
        <v>0</v>
      </c>
      <c r="AI57" s="95">
        <f>装备品质表!M57</f>
        <v>0</v>
      </c>
      <c r="AJ57" s="95">
        <f>装备品质表!N57</f>
        <v>0</v>
      </c>
      <c r="AK57" s="95">
        <f>装备品质表!O57</f>
        <v>0</v>
      </c>
      <c r="AL57" s="95">
        <f>装备品质表!P57</f>
        <v>0</v>
      </c>
      <c r="AM57" s="95">
        <f>装备品质表!Q57</f>
        <v>0</v>
      </c>
      <c r="AN57" s="95">
        <f>装备品质表!R57</f>
        <v>2</v>
      </c>
      <c r="AP57" s="86">
        <v>10055</v>
      </c>
      <c r="AQ57" s="86" t="s">
        <v>560</v>
      </c>
      <c r="AR57" s="86">
        <v>56</v>
      </c>
      <c r="AS57" s="86">
        <v>5</v>
      </c>
      <c r="AT57" s="86">
        <f t="shared" ref="AT57:AT66" si="32">FLOOR(AT56*1.04,1)</f>
        <v>3051</v>
      </c>
      <c r="AU57" s="86">
        <v>336</v>
      </c>
      <c r="AV57" s="86">
        <v>336</v>
      </c>
      <c r="AW57" s="86">
        <v>0</v>
      </c>
      <c r="AX57" s="86">
        <v>0</v>
      </c>
      <c r="AY57" s="86">
        <v>5</v>
      </c>
      <c r="AZ57" s="86">
        <v>5</v>
      </c>
      <c r="BA57" s="86">
        <v>580</v>
      </c>
      <c r="BB57" s="86">
        <v>45</v>
      </c>
    </row>
    <row r="58" spans="2:54" x14ac:dyDescent="0.3">
      <c r="I58" s="77">
        <v>44</v>
      </c>
      <c r="J58" s="77">
        <f t="shared" si="26"/>
        <v>134</v>
      </c>
      <c r="K58" s="77">
        <f t="shared" si="27"/>
        <v>134</v>
      </c>
      <c r="L58" s="77">
        <f t="shared" si="31"/>
        <v>126</v>
      </c>
      <c r="M58" s="77">
        <f t="shared" si="31"/>
        <v>126</v>
      </c>
      <c r="N58" s="77">
        <f t="shared" si="28"/>
        <v>910</v>
      </c>
      <c r="O58" s="79">
        <f t="shared" si="2"/>
        <v>0.94029850746268662</v>
      </c>
      <c r="P58" s="77">
        <f t="shared" si="29"/>
        <v>225</v>
      </c>
      <c r="Q58" s="77">
        <f t="shared" si="30"/>
        <v>182</v>
      </c>
      <c r="R58" s="77">
        <v>4</v>
      </c>
      <c r="S58" s="77">
        <v>4</v>
      </c>
      <c r="T58" s="77">
        <v>4</v>
      </c>
      <c r="U58" s="77">
        <v>8</v>
      </c>
      <c r="V58" s="77">
        <v>8</v>
      </c>
      <c r="X58" s="95" t="str">
        <f>装备品质表!B58</f>
        <v>火尖枪</v>
      </c>
      <c r="Y58" s="95">
        <f>装备品质表!C58</f>
        <v>41</v>
      </c>
      <c r="Z58" s="95">
        <f>装备品质表!D58</f>
        <v>0</v>
      </c>
      <c r="AA58" s="95">
        <f>装备品质表!E58</f>
        <v>80</v>
      </c>
      <c r="AB58" s="95">
        <f>装备品质表!F58</f>
        <v>0</v>
      </c>
      <c r="AC58" s="95">
        <f>装备品质表!G58</f>
        <v>0</v>
      </c>
      <c r="AD58" s="95">
        <f>装备品质表!H58</f>
        <v>0</v>
      </c>
      <c r="AE58" s="95">
        <f>装备品质表!I58</f>
        <v>0</v>
      </c>
      <c r="AF58" s="95">
        <f>装备品质表!J58</f>
        <v>0</v>
      </c>
      <c r="AG58" s="95">
        <f>装备品质表!K58</f>
        <v>0</v>
      </c>
      <c r="AH58" s="95">
        <f>装备品质表!L58</f>
        <v>0</v>
      </c>
      <c r="AI58" s="95">
        <f>装备品质表!M58</f>
        <v>0</v>
      </c>
      <c r="AJ58" s="95">
        <f>装备品质表!N58</f>
        <v>0</v>
      </c>
      <c r="AK58" s="95">
        <f>装备品质表!O58</f>
        <v>0</v>
      </c>
      <c r="AL58" s="95">
        <f>装备品质表!P58</f>
        <v>0</v>
      </c>
      <c r="AM58" s="95">
        <f>装备品质表!Q58</f>
        <v>0</v>
      </c>
      <c r="AN58" s="95">
        <f>装备品质表!R58</f>
        <v>2</v>
      </c>
      <c r="AP58" s="86">
        <v>10056</v>
      </c>
      <c r="AQ58" s="86" t="s">
        <v>561</v>
      </c>
      <c r="AR58" s="86">
        <v>57</v>
      </c>
      <c r="AS58" s="86">
        <v>5</v>
      </c>
      <c r="AT58" s="86">
        <f t="shared" si="32"/>
        <v>3173</v>
      </c>
      <c r="AU58" s="86">
        <v>342</v>
      </c>
      <c r="AV58" s="86">
        <v>342</v>
      </c>
      <c r="AW58" s="86">
        <v>0</v>
      </c>
      <c r="AX58" s="86">
        <v>0</v>
      </c>
      <c r="AY58" s="86">
        <v>5</v>
      </c>
      <c r="AZ58" s="86">
        <v>5</v>
      </c>
      <c r="BA58" s="86">
        <v>590</v>
      </c>
      <c r="BB58" s="86">
        <v>46</v>
      </c>
    </row>
    <row r="59" spans="2:54" x14ac:dyDescent="0.3">
      <c r="I59" s="77">
        <v>45</v>
      </c>
      <c r="J59" s="77">
        <f t="shared" si="26"/>
        <v>138</v>
      </c>
      <c r="K59" s="77">
        <f t="shared" si="27"/>
        <v>138</v>
      </c>
      <c r="L59" s="77">
        <f t="shared" si="31"/>
        <v>129</v>
      </c>
      <c r="M59" s="77">
        <f t="shared" si="31"/>
        <v>129</v>
      </c>
      <c r="N59" s="77">
        <f t="shared" si="28"/>
        <v>940</v>
      </c>
      <c r="O59" s="79">
        <f t="shared" si="2"/>
        <v>0.93478260869565222</v>
      </c>
      <c r="P59" s="77">
        <f t="shared" si="29"/>
        <v>230</v>
      </c>
      <c r="Q59" s="77">
        <f t="shared" si="30"/>
        <v>186</v>
      </c>
      <c r="R59" s="77">
        <v>4</v>
      </c>
      <c r="S59" s="77">
        <v>4</v>
      </c>
      <c r="T59" s="77">
        <v>4</v>
      </c>
      <c r="U59" s="77">
        <v>8</v>
      </c>
      <c r="V59" s="77">
        <v>8</v>
      </c>
      <c r="X59" s="95" t="str">
        <f>装备品质表!B59</f>
        <v>金凤枪</v>
      </c>
      <c r="Y59" s="95">
        <f>装备品质表!C59</f>
        <v>61</v>
      </c>
      <c r="Z59" s="95">
        <f>装备品质表!D59</f>
        <v>0</v>
      </c>
      <c r="AA59" s="95">
        <f>装备品质表!E59</f>
        <v>112</v>
      </c>
      <c r="AB59" s="95">
        <f>装备品质表!F59</f>
        <v>0</v>
      </c>
      <c r="AC59" s="95">
        <f>装备品质表!G59</f>
        <v>0</v>
      </c>
      <c r="AD59" s="95">
        <f>装备品质表!H59</f>
        <v>0</v>
      </c>
      <c r="AE59" s="95">
        <f>装备品质表!I59</f>
        <v>0</v>
      </c>
      <c r="AF59" s="95">
        <f>装备品质表!J59</f>
        <v>0</v>
      </c>
      <c r="AG59" s="95">
        <f>装备品质表!K59</f>
        <v>0</v>
      </c>
      <c r="AH59" s="95">
        <f>装备品质表!L59</f>
        <v>0</v>
      </c>
      <c r="AI59" s="95">
        <f>装备品质表!M59</f>
        <v>0</v>
      </c>
      <c r="AJ59" s="95">
        <f>装备品质表!N59</f>
        <v>0</v>
      </c>
      <c r="AK59" s="95">
        <f>装备品质表!O59</f>
        <v>0</v>
      </c>
      <c r="AL59" s="95">
        <f>装备品质表!P59</f>
        <v>0</v>
      </c>
      <c r="AM59" s="95">
        <f>装备品质表!Q59</f>
        <v>0</v>
      </c>
      <c r="AN59" s="95">
        <f>装备品质表!R59</f>
        <v>2</v>
      </c>
      <c r="AP59" s="86">
        <v>10057</v>
      </c>
      <c r="AQ59" s="86" t="s">
        <v>562</v>
      </c>
      <c r="AR59" s="86">
        <v>58</v>
      </c>
      <c r="AS59" s="86">
        <v>5</v>
      </c>
      <c r="AT59" s="86">
        <f t="shared" si="32"/>
        <v>3299</v>
      </c>
      <c r="AU59" s="86">
        <v>348</v>
      </c>
      <c r="AV59" s="86">
        <v>348</v>
      </c>
      <c r="AW59" s="86">
        <v>0</v>
      </c>
      <c r="AX59" s="86">
        <v>0</v>
      </c>
      <c r="AY59" s="86">
        <v>5</v>
      </c>
      <c r="AZ59" s="86">
        <v>5</v>
      </c>
      <c r="BA59" s="86">
        <v>600</v>
      </c>
      <c r="BB59" s="86">
        <v>47</v>
      </c>
    </row>
    <row r="60" spans="2:54" x14ac:dyDescent="0.3">
      <c r="I60" s="77">
        <v>46</v>
      </c>
      <c r="J60" s="77">
        <f t="shared" si="26"/>
        <v>142</v>
      </c>
      <c r="K60" s="77">
        <f t="shared" si="27"/>
        <v>142</v>
      </c>
      <c r="L60" s="77">
        <f t="shared" si="31"/>
        <v>132</v>
      </c>
      <c r="M60" s="77">
        <f t="shared" si="31"/>
        <v>132</v>
      </c>
      <c r="N60" s="77">
        <f t="shared" si="28"/>
        <v>970</v>
      </c>
      <c r="O60" s="79">
        <f t="shared" si="2"/>
        <v>0.92957746478873238</v>
      </c>
      <c r="P60" s="77">
        <f t="shared" si="29"/>
        <v>235</v>
      </c>
      <c r="Q60" s="77">
        <f t="shared" si="30"/>
        <v>190</v>
      </c>
      <c r="R60" s="77">
        <v>4</v>
      </c>
      <c r="S60" s="77">
        <v>4</v>
      </c>
      <c r="T60" s="77">
        <v>4</v>
      </c>
      <c r="U60" s="77">
        <v>8</v>
      </c>
      <c r="V60" s="77">
        <v>8</v>
      </c>
      <c r="X60" s="95" t="str">
        <f>装备品质表!B60</f>
        <v>火龙枪</v>
      </c>
      <c r="Y60" s="95">
        <f>装备品质表!C60</f>
        <v>81</v>
      </c>
      <c r="Z60" s="95">
        <f>装备品质表!D60</f>
        <v>0</v>
      </c>
      <c r="AA60" s="95">
        <f>装备品质表!E60</f>
        <v>144</v>
      </c>
      <c r="AB60" s="95">
        <f>装备品质表!F60</f>
        <v>0</v>
      </c>
      <c r="AC60" s="95">
        <f>装备品质表!G60</f>
        <v>0</v>
      </c>
      <c r="AD60" s="95">
        <f>装备品质表!H60</f>
        <v>0</v>
      </c>
      <c r="AE60" s="95">
        <f>装备品质表!I60</f>
        <v>0</v>
      </c>
      <c r="AF60" s="95">
        <f>装备品质表!J60</f>
        <v>0</v>
      </c>
      <c r="AG60" s="95">
        <f>装备品质表!K60</f>
        <v>0</v>
      </c>
      <c r="AH60" s="95">
        <f>装备品质表!L60</f>
        <v>0</v>
      </c>
      <c r="AI60" s="95">
        <f>装备品质表!M60</f>
        <v>0</v>
      </c>
      <c r="AJ60" s="95">
        <f>装备品质表!N60</f>
        <v>0</v>
      </c>
      <c r="AK60" s="95">
        <f>装备品质表!O60</f>
        <v>0</v>
      </c>
      <c r="AL60" s="95">
        <f>装备品质表!P60</f>
        <v>0</v>
      </c>
      <c r="AM60" s="95">
        <f>装备品质表!Q60</f>
        <v>0</v>
      </c>
      <c r="AN60" s="95">
        <f>装备品质表!R60</f>
        <v>2</v>
      </c>
      <c r="AP60" s="86">
        <v>10058</v>
      </c>
      <c r="AQ60" s="86" t="s">
        <v>563</v>
      </c>
      <c r="AR60" s="86">
        <v>59</v>
      </c>
      <c r="AS60" s="86">
        <v>5</v>
      </c>
      <c r="AT60" s="86">
        <f t="shared" si="32"/>
        <v>3430</v>
      </c>
      <c r="AU60" s="86">
        <v>354</v>
      </c>
      <c r="AV60" s="86">
        <v>354</v>
      </c>
      <c r="AW60" s="86">
        <v>0</v>
      </c>
      <c r="AX60" s="86">
        <v>0</v>
      </c>
      <c r="AY60" s="86">
        <v>5</v>
      </c>
      <c r="AZ60" s="86">
        <v>5</v>
      </c>
      <c r="BA60" s="86">
        <v>610</v>
      </c>
      <c r="BB60" s="86">
        <v>48</v>
      </c>
    </row>
    <row r="61" spans="2:54" x14ac:dyDescent="0.3">
      <c r="I61" s="77">
        <v>47</v>
      </c>
      <c r="J61" s="77">
        <f t="shared" si="26"/>
        <v>146</v>
      </c>
      <c r="K61" s="77">
        <f t="shared" si="27"/>
        <v>146</v>
      </c>
      <c r="L61" s="77">
        <f t="shared" si="31"/>
        <v>135</v>
      </c>
      <c r="M61" s="77">
        <f t="shared" si="31"/>
        <v>135</v>
      </c>
      <c r="N61" s="77">
        <f t="shared" si="28"/>
        <v>1000</v>
      </c>
      <c r="O61" s="79">
        <f t="shared" si="2"/>
        <v>0.92465753424657537</v>
      </c>
      <c r="P61" s="77">
        <f t="shared" si="29"/>
        <v>240</v>
      </c>
      <c r="Q61" s="77">
        <f t="shared" si="30"/>
        <v>194</v>
      </c>
      <c r="R61" s="77">
        <v>4</v>
      </c>
      <c r="S61" s="77">
        <v>4</v>
      </c>
      <c r="T61" s="77">
        <v>4</v>
      </c>
      <c r="U61" s="77">
        <v>8</v>
      </c>
      <c r="V61" s="77">
        <v>8</v>
      </c>
      <c r="X61" s="95" t="str">
        <f>装备品质表!B61</f>
        <v>战士武器6级</v>
      </c>
      <c r="Y61" s="95">
        <f>装备品质表!C61</f>
        <v>101</v>
      </c>
      <c r="Z61" s="95">
        <f>装备品质表!D61</f>
        <v>0</v>
      </c>
      <c r="AA61" s="95">
        <f>装备品质表!E61</f>
        <v>176</v>
      </c>
      <c r="AB61" s="95">
        <f>装备品质表!F61</f>
        <v>0</v>
      </c>
      <c r="AC61" s="95">
        <f>装备品质表!G61</f>
        <v>0</v>
      </c>
      <c r="AD61" s="95">
        <f>装备品质表!H61</f>
        <v>0</v>
      </c>
      <c r="AE61" s="95">
        <f>装备品质表!I61</f>
        <v>0</v>
      </c>
      <c r="AF61" s="95">
        <f>装备品质表!J61</f>
        <v>0</v>
      </c>
      <c r="AG61" s="95">
        <f>装备品质表!K61</f>
        <v>0</v>
      </c>
      <c r="AH61" s="95">
        <f>装备品质表!L61</f>
        <v>0</v>
      </c>
      <c r="AI61" s="95">
        <f>装备品质表!M61</f>
        <v>0</v>
      </c>
      <c r="AJ61" s="95">
        <f>装备品质表!N61</f>
        <v>0</v>
      </c>
      <c r="AK61" s="95">
        <f>装备品质表!O61</f>
        <v>0</v>
      </c>
      <c r="AL61" s="95">
        <f>装备品质表!P61</f>
        <v>0</v>
      </c>
      <c r="AM61" s="95">
        <f>装备品质表!Q61</f>
        <v>0</v>
      </c>
      <c r="AN61" s="95">
        <f>装备品质表!R61</f>
        <v>2</v>
      </c>
      <c r="AP61" s="86">
        <v>10059</v>
      </c>
      <c r="AQ61" s="86" t="s">
        <v>564</v>
      </c>
      <c r="AR61" s="86">
        <v>60</v>
      </c>
      <c r="AS61" s="86">
        <v>5</v>
      </c>
      <c r="AT61" s="86">
        <f t="shared" si="32"/>
        <v>3567</v>
      </c>
      <c r="AU61" s="86">
        <v>360</v>
      </c>
      <c r="AV61" s="86">
        <v>360</v>
      </c>
      <c r="AW61" s="86">
        <v>0</v>
      </c>
      <c r="AX61" s="86">
        <v>0</v>
      </c>
      <c r="AY61" s="86">
        <v>5</v>
      </c>
      <c r="AZ61" s="86">
        <v>5</v>
      </c>
      <c r="BA61" s="86">
        <v>620</v>
      </c>
      <c r="BB61" s="86">
        <v>49</v>
      </c>
    </row>
    <row r="62" spans="2:54" x14ac:dyDescent="0.3">
      <c r="I62" s="77">
        <v>48</v>
      </c>
      <c r="J62" s="77">
        <f t="shared" si="26"/>
        <v>150</v>
      </c>
      <c r="K62" s="77">
        <f t="shared" si="27"/>
        <v>150</v>
      </c>
      <c r="L62" s="77">
        <f t="shared" si="31"/>
        <v>138</v>
      </c>
      <c r="M62" s="77">
        <f t="shared" si="31"/>
        <v>138</v>
      </c>
      <c r="N62" s="77">
        <f t="shared" si="28"/>
        <v>1030</v>
      </c>
      <c r="O62" s="79">
        <f t="shared" si="2"/>
        <v>0.92</v>
      </c>
      <c r="P62" s="77">
        <f t="shared" si="29"/>
        <v>245</v>
      </c>
      <c r="Q62" s="77">
        <f t="shared" si="30"/>
        <v>198</v>
      </c>
      <c r="R62" s="77">
        <v>4</v>
      </c>
      <c r="S62" s="77">
        <v>4</v>
      </c>
      <c r="T62" s="77">
        <v>4</v>
      </c>
      <c r="U62" s="77">
        <v>8</v>
      </c>
      <c r="V62" s="77">
        <v>8</v>
      </c>
      <c r="X62" s="95" t="str">
        <f>装备品质表!B62</f>
        <v>八卦扇</v>
      </c>
      <c r="Y62" s="95">
        <f>装备品质表!C62</f>
        <v>1</v>
      </c>
      <c r="Z62" s="95">
        <f>装备品质表!D62</f>
        <v>0</v>
      </c>
      <c r="AA62" s="95">
        <f>装备品质表!E62</f>
        <v>0</v>
      </c>
      <c r="AB62" s="95">
        <f>装备品质表!F62</f>
        <v>16</v>
      </c>
      <c r="AC62" s="95">
        <f>装备品质表!G62</f>
        <v>0</v>
      </c>
      <c r="AD62" s="95">
        <f>装备品质表!H62</f>
        <v>0</v>
      </c>
      <c r="AE62" s="95">
        <f>装备品质表!I62</f>
        <v>0</v>
      </c>
      <c r="AF62" s="95">
        <f>装备品质表!J62</f>
        <v>0</v>
      </c>
      <c r="AG62" s="95">
        <f>装备品质表!K62</f>
        <v>0</v>
      </c>
      <c r="AH62" s="95">
        <f>装备品质表!L62</f>
        <v>0</v>
      </c>
      <c r="AI62" s="95">
        <f>装备品质表!M62</f>
        <v>0</v>
      </c>
      <c r="AJ62" s="95">
        <f>装备品质表!N62</f>
        <v>0</v>
      </c>
      <c r="AK62" s="95">
        <f>装备品质表!O62</f>
        <v>0</v>
      </c>
      <c r="AL62" s="95">
        <f>装备品质表!P62</f>
        <v>0</v>
      </c>
      <c r="AM62" s="95">
        <f>装备品质表!Q62</f>
        <v>0</v>
      </c>
      <c r="AN62" s="95">
        <f>装备品质表!R62</f>
        <v>2</v>
      </c>
      <c r="AP62" s="86">
        <v>10060</v>
      </c>
      <c r="AQ62" s="86" t="s">
        <v>565</v>
      </c>
      <c r="AR62" s="86">
        <v>61</v>
      </c>
      <c r="AS62" s="86">
        <v>5</v>
      </c>
      <c r="AT62" s="86">
        <f t="shared" si="32"/>
        <v>3709</v>
      </c>
      <c r="AU62" s="86">
        <v>400</v>
      </c>
      <c r="AV62" s="86">
        <v>400</v>
      </c>
      <c r="AW62" s="86">
        <v>0</v>
      </c>
      <c r="AX62" s="86">
        <v>0</v>
      </c>
      <c r="AY62" s="86">
        <v>10</v>
      </c>
      <c r="AZ62" s="86">
        <v>10</v>
      </c>
      <c r="BA62" s="86">
        <v>630</v>
      </c>
      <c r="BB62" s="86">
        <v>50</v>
      </c>
    </row>
    <row r="63" spans="2:54" x14ac:dyDescent="0.3">
      <c r="I63" s="77">
        <v>49</v>
      </c>
      <c r="J63" s="77">
        <f t="shared" si="26"/>
        <v>154</v>
      </c>
      <c r="K63" s="77">
        <f t="shared" si="27"/>
        <v>154</v>
      </c>
      <c r="L63" s="77">
        <f t="shared" si="31"/>
        <v>141</v>
      </c>
      <c r="M63" s="77">
        <f t="shared" si="31"/>
        <v>141</v>
      </c>
      <c r="N63" s="77">
        <f t="shared" si="28"/>
        <v>1060</v>
      </c>
      <c r="O63" s="79">
        <f t="shared" si="2"/>
        <v>0.91558441558441561</v>
      </c>
      <c r="P63" s="77">
        <f t="shared" si="29"/>
        <v>250</v>
      </c>
      <c r="Q63" s="77">
        <f t="shared" si="30"/>
        <v>202</v>
      </c>
      <c r="R63" s="77">
        <v>4</v>
      </c>
      <c r="S63" s="77">
        <v>4</v>
      </c>
      <c r="T63" s="77">
        <v>4</v>
      </c>
      <c r="U63" s="77">
        <v>8</v>
      </c>
      <c r="V63" s="77">
        <v>8</v>
      </c>
      <c r="X63" s="95" t="str">
        <f>装备品质表!B63</f>
        <v>烈焰扇</v>
      </c>
      <c r="Y63" s="95">
        <f>装备品质表!C63</f>
        <v>21</v>
      </c>
      <c r="Z63" s="95">
        <f>装备品质表!D63</f>
        <v>0</v>
      </c>
      <c r="AA63" s="95">
        <f>装备品质表!E63</f>
        <v>0</v>
      </c>
      <c r="AB63" s="95">
        <f>装备品质表!F63</f>
        <v>48</v>
      </c>
      <c r="AC63" s="95">
        <f>装备品质表!G63</f>
        <v>0</v>
      </c>
      <c r="AD63" s="95">
        <f>装备品质表!H63</f>
        <v>0</v>
      </c>
      <c r="AE63" s="95">
        <f>装备品质表!I63</f>
        <v>0</v>
      </c>
      <c r="AF63" s="95">
        <f>装备品质表!J63</f>
        <v>0</v>
      </c>
      <c r="AG63" s="95">
        <f>装备品质表!K63</f>
        <v>0</v>
      </c>
      <c r="AH63" s="95">
        <f>装备品质表!L63</f>
        <v>0</v>
      </c>
      <c r="AI63" s="95">
        <f>装备品质表!M63</f>
        <v>0</v>
      </c>
      <c r="AJ63" s="95">
        <f>装备品质表!N63</f>
        <v>0</v>
      </c>
      <c r="AK63" s="95">
        <f>装备品质表!O63</f>
        <v>0</v>
      </c>
      <c r="AL63" s="95">
        <f>装备品质表!P63</f>
        <v>0</v>
      </c>
      <c r="AM63" s="95">
        <f>装备品质表!Q63</f>
        <v>0</v>
      </c>
      <c r="AN63" s="95">
        <f>装备品质表!R63</f>
        <v>2</v>
      </c>
      <c r="AP63" s="86">
        <v>10061</v>
      </c>
      <c r="AQ63" s="86" t="s">
        <v>566</v>
      </c>
      <c r="AR63" s="86">
        <v>62</v>
      </c>
      <c r="AS63" s="86">
        <v>5</v>
      </c>
      <c r="AT63" s="86">
        <f t="shared" si="32"/>
        <v>3857</v>
      </c>
      <c r="AU63" s="86">
        <v>410</v>
      </c>
      <c r="AV63" s="86">
        <v>410</v>
      </c>
      <c r="AW63" s="86">
        <v>0</v>
      </c>
      <c r="AX63" s="86">
        <v>0</v>
      </c>
      <c r="AY63" s="86">
        <v>10</v>
      </c>
      <c r="AZ63" s="86">
        <v>10</v>
      </c>
      <c r="BA63" s="86">
        <v>640</v>
      </c>
      <c r="BB63" s="86">
        <v>51</v>
      </c>
    </row>
    <row r="64" spans="2:54" x14ac:dyDescent="0.3">
      <c r="I64" s="78">
        <v>50</v>
      </c>
      <c r="J64" s="78">
        <f t="shared" si="26"/>
        <v>158</v>
      </c>
      <c r="K64" s="78">
        <f t="shared" si="27"/>
        <v>158</v>
      </c>
      <c r="L64" s="78">
        <f t="shared" si="31"/>
        <v>144</v>
      </c>
      <c r="M64" s="78">
        <f t="shared" si="31"/>
        <v>144</v>
      </c>
      <c r="N64" s="78">
        <f t="shared" si="28"/>
        <v>1090</v>
      </c>
      <c r="O64" s="80">
        <f t="shared" si="2"/>
        <v>0.91139240506329111</v>
      </c>
      <c r="P64" s="78">
        <f t="shared" si="29"/>
        <v>255</v>
      </c>
      <c r="Q64" s="78">
        <f t="shared" si="30"/>
        <v>206</v>
      </c>
      <c r="R64" s="78">
        <v>5</v>
      </c>
      <c r="S64" s="78">
        <v>5</v>
      </c>
      <c r="T64" s="78">
        <v>5</v>
      </c>
      <c r="U64" s="78">
        <v>8</v>
      </c>
      <c r="V64" s="78">
        <v>8</v>
      </c>
      <c r="X64" s="95" t="str">
        <f>装备品质表!B64</f>
        <v>云中扇</v>
      </c>
      <c r="Y64" s="95">
        <f>装备品质表!C64</f>
        <v>41</v>
      </c>
      <c r="Z64" s="95">
        <f>装备品质表!D64</f>
        <v>0</v>
      </c>
      <c r="AA64" s="95">
        <f>装备品质表!E64</f>
        <v>0</v>
      </c>
      <c r="AB64" s="95">
        <f>装备品质表!F64</f>
        <v>80</v>
      </c>
      <c r="AC64" s="95">
        <f>装备品质表!G64</f>
        <v>0</v>
      </c>
      <c r="AD64" s="95">
        <f>装备品质表!H64</f>
        <v>0</v>
      </c>
      <c r="AE64" s="95">
        <f>装备品质表!I64</f>
        <v>0</v>
      </c>
      <c r="AF64" s="95">
        <f>装备品质表!J64</f>
        <v>0</v>
      </c>
      <c r="AG64" s="95">
        <f>装备品质表!K64</f>
        <v>0</v>
      </c>
      <c r="AH64" s="95">
        <f>装备品质表!L64</f>
        <v>0</v>
      </c>
      <c r="AI64" s="95">
        <f>装备品质表!M64</f>
        <v>0</v>
      </c>
      <c r="AJ64" s="95">
        <f>装备品质表!N64</f>
        <v>0</v>
      </c>
      <c r="AK64" s="95">
        <f>装备品质表!O64</f>
        <v>0</v>
      </c>
      <c r="AL64" s="95">
        <f>装备品质表!P64</f>
        <v>0</v>
      </c>
      <c r="AM64" s="95">
        <f>装备品质表!Q64</f>
        <v>0</v>
      </c>
      <c r="AN64" s="95">
        <f>装备品质表!R64</f>
        <v>2</v>
      </c>
      <c r="AP64" s="86">
        <v>10062</v>
      </c>
      <c r="AQ64" s="86" t="s">
        <v>567</v>
      </c>
      <c r="AR64" s="86">
        <v>63</v>
      </c>
      <c r="AS64" s="86">
        <v>5</v>
      </c>
      <c r="AT64" s="86">
        <f t="shared" si="32"/>
        <v>4011</v>
      </c>
      <c r="AU64" s="86">
        <v>420</v>
      </c>
      <c r="AV64" s="86">
        <v>420</v>
      </c>
      <c r="AW64" s="86">
        <v>0</v>
      </c>
      <c r="AX64" s="86">
        <v>0</v>
      </c>
      <c r="AY64" s="86">
        <v>10</v>
      </c>
      <c r="AZ64" s="86">
        <v>10</v>
      </c>
      <c r="BA64" s="86">
        <v>650</v>
      </c>
      <c r="BB64" s="86">
        <v>52</v>
      </c>
    </row>
    <row r="65" spans="9:54" x14ac:dyDescent="0.3">
      <c r="I65" s="77">
        <v>51</v>
      </c>
      <c r="J65" s="77">
        <f t="shared" ref="J65:J74" si="33">J64+K$7</f>
        <v>163</v>
      </c>
      <c r="K65" s="77">
        <f t="shared" ref="K65:K74" si="34">K64+L$7</f>
        <v>163</v>
      </c>
      <c r="L65" s="77">
        <f>ROUNDUP(L64+M$7,0)</f>
        <v>148</v>
      </c>
      <c r="M65" s="77">
        <f>ROUNDUP(M64+N$7,0)</f>
        <v>148</v>
      </c>
      <c r="N65" s="77">
        <f t="shared" ref="N65:N74" si="35">N64+O$7</f>
        <v>1125</v>
      </c>
      <c r="O65" s="79">
        <f t="shared" si="2"/>
        <v>0.90797546012269936</v>
      </c>
      <c r="P65" s="77">
        <f t="shared" ref="P65:P74" si="36">P64+P$7</f>
        <v>260</v>
      </c>
      <c r="Q65" s="77">
        <f t="shared" ref="Q65:Q74" si="37">Q64+Q$7</f>
        <v>210</v>
      </c>
      <c r="R65" s="77">
        <v>5</v>
      </c>
      <c r="S65" s="77">
        <v>5</v>
      </c>
      <c r="T65" s="77">
        <v>5</v>
      </c>
      <c r="U65" s="77">
        <v>8</v>
      </c>
      <c r="V65" s="77">
        <v>8</v>
      </c>
      <c r="X65" s="95" t="str">
        <f>装备品质表!B65</f>
        <v>龙吟扇</v>
      </c>
      <c r="Y65" s="95">
        <f>装备品质表!C65</f>
        <v>61</v>
      </c>
      <c r="Z65" s="95">
        <f>装备品质表!D65</f>
        <v>0</v>
      </c>
      <c r="AA65" s="95">
        <f>装备品质表!E65</f>
        <v>0</v>
      </c>
      <c r="AB65" s="95">
        <f>装备品质表!F65</f>
        <v>112</v>
      </c>
      <c r="AC65" s="95">
        <f>装备品质表!G65</f>
        <v>0</v>
      </c>
      <c r="AD65" s="95">
        <f>装备品质表!H65</f>
        <v>0</v>
      </c>
      <c r="AE65" s="95">
        <f>装备品质表!I65</f>
        <v>0</v>
      </c>
      <c r="AF65" s="95">
        <f>装备品质表!J65</f>
        <v>0</v>
      </c>
      <c r="AG65" s="95">
        <f>装备品质表!K65</f>
        <v>0</v>
      </c>
      <c r="AH65" s="95">
        <f>装备品质表!L65</f>
        <v>0</v>
      </c>
      <c r="AI65" s="95">
        <f>装备品质表!M65</f>
        <v>0</v>
      </c>
      <c r="AJ65" s="95">
        <f>装备品质表!N65</f>
        <v>0</v>
      </c>
      <c r="AK65" s="95">
        <f>装备品质表!O65</f>
        <v>0</v>
      </c>
      <c r="AL65" s="95">
        <f>装备品质表!P65</f>
        <v>0</v>
      </c>
      <c r="AM65" s="95">
        <f>装备品质表!Q65</f>
        <v>0</v>
      </c>
      <c r="AN65" s="95">
        <f>装备品质表!R65</f>
        <v>2</v>
      </c>
      <c r="AP65" s="86">
        <v>10063</v>
      </c>
      <c r="AQ65" s="86" t="s">
        <v>568</v>
      </c>
      <c r="AR65" s="86">
        <v>64</v>
      </c>
      <c r="AS65" s="86">
        <v>5</v>
      </c>
      <c r="AT65" s="86">
        <f t="shared" si="32"/>
        <v>4171</v>
      </c>
      <c r="AU65" s="86">
        <v>430</v>
      </c>
      <c r="AV65" s="86">
        <v>430</v>
      </c>
      <c r="AW65" s="86">
        <v>0</v>
      </c>
      <c r="AX65" s="86">
        <v>0</v>
      </c>
      <c r="AY65" s="86">
        <v>10</v>
      </c>
      <c r="AZ65" s="86">
        <v>10</v>
      </c>
      <c r="BA65" s="86">
        <v>660</v>
      </c>
      <c r="BB65" s="86">
        <v>53</v>
      </c>
    </row>
    <row r="66" spans="9:54" x14ac:dyDescent="0.3">
      <c r="I66" s="77">
        <v>52</v>
      </c>
      <c r="J66" s="77">
        <f t="shared" si="33"/>
        <v>168</v>
      </c>
      <c r="K66" s="77">
        <f t="shared" si="34"/>
        <v>168</v>
      </c>
      <c r="L66" s="77">
        <f t="shared" ref="L66:M74" si="38">ROUNDUP(L65+M$7,0)</f>
        <v>152</v>
      </c>
      <c r="M66" s="77">
        <f t="shared" si="38"/>
        <v>152</v>
      </c>
      <c r="N66" s="77">
        <f t="shared" si="35"/>
        <v>1160</v>
      </c>
      <c r="O66" s="79">
        <f t="shared" si="2"/>
        <v>0.90476190476190477</v>
      </c>
      <c r="P66" s="77">
        <f t="shared" si="36"/>
        <v>265</v>
      </c>
      <c r="Q66" s="77">
        <f t="shared" si="37"/>
        <v>214</v>
      </c>
      <c r="R66" s="77">
        <v>5</v>
      </c>
      <c r="S66" s="77">
        <v>5</v>
      </c>
      <c r="T66" s="77">
        <v>5</v>
      </c>
      <c r="U66" s="77">
        <v>8</v>
      </c>
      <c r="V66" s="77">
        <v>8</v>
      </c>
      <c r="X66" s="95" t="str">
        <f>装备品质表!B66</f>
        <v>降龙扇</v>
      </c>
      <c r="Y66" s="95">
        <f>装备品质表!C66</f>
        <v>81</v>
      </c>
      <c r="Z66" s="95">
        <f>装备品质表!D66</f>
        <v>0</v>
      </c>
      <c r="AA66" s="95">
        <f>装备品质表!E66</f>
        <v>0</v>
      </c>
      <c r="AB66" s="95">
        <f>装备品质表!F66</f>
        <v>144</v>
      </c>
      <c r="AC66" s="95">
        <f>装备品质表!G66</f>
        <v>0</v>
      </c>
      <c r="AD66" s="95">
        <f>装备品质表!H66</f>
        <v>0</v>
      </c>
      <c r="AE66" s="95">
        <f>装备品质表!I66</f>
        <v>0</v>
      </c>
      <c r="AF66" s="95">
        <f>装备品质表!J66</f>
        <v>0</v>
      </c>
      <c r="AG66" s="95">
        <f>装备品质表!K66</f>
        <v>0</v>
      </c>
      <c r="AH66" s="95">
        <f>装备品质表!L66</f>
        <v>0</v>
      </c>
      <c r="AI66" s="95">
        <f>装备品质表!M66</f>
        <v>0</v>
      </c>
      <c r="AJ66" s="95">
        <f>装备品质表!N66</f>
        <v>0</v>
      </c>
      <c r="AK66" s="95">
        <f>装备品质表!O66</f>
        <v>0</v>
      </c>
      <c r="AL66" s="95">
        <f>装备品质表!P66</f>
        <v>0</v>
      </c>
      <c r="AM66" s="95">
        <f>装备品质表!Q66</f>
        <v>0</v>
      </c>
      <c r="AN66" s="95">
        <f>装备品质表!R66</f>
        <v>2</v>
      </c>
      <c r="AP66" s="86">
        <v>10064</v>
      </c>
      <c r="AQ66" s="86" t="s">
        <v>569</v>
      </c>
      <c r="AR66" s="86">
        <v>65</v>
      </c>
      <c r="AS66" s="86">
        <v>5</v>
      </c>
      <c r="AT66" s="86">
        <f t="shared" si="32"/>
        <v>4337</v>
      </c>
      <c r="AU66" s="86">
        <v>440</v>
      </c>
      <c r="AV66" s="86">
        <v>440</v>
      </c>
      <c r="AW66" s="86">
        <v>0</v>
      </c>
      <c r="AX66" s="86">
        <v>0</v>
      </c>
      <c r="AY66" s="86">
        <v>10</v>
      </c>
      <c r="AZ66" s="86">
        <v>10</v>
      </c>
      <c r="BA66" s="86">
        <v>670</v>
      </c>
      <c r="BB66" s="86">
        <v>54</v>
      </c>
    </row>
    <row r="67" spans="9:54" x14ac:dyDescent="0.3">
      <c r="I67" s="77">
        <v>53</v>
      </c>
      <c r="J67" s="77">
        <f t="shared" si="33"/>
        <v>173</v>
      </c>
      <c r="K67" s="77">
        <f t="shared" si="34"/>
        <v>173</v>
      </c>
      <c r="L67" s="77">
        <f t="shared" si="38"/>
        <v>156</v>
      </c>
      <c r="M67" s="77">
        <f t="shared" si="38"/>
        <v>156</v>
      </c>
      <c r="N67" s="77">
        <f t="shared" si="35"/>
        <v>1195</v>
      </c>
      <c r="O67" s="79">
        <f t="shared" si="2"/>
        <v>0.90173410404624277</v>
      </c>
      <c r="P67" s="77">
        <f t="shared" si="36"/>
        <v>270</v>
      </c>
      <c r="Q67" s="77">
        <f t="shared" si="37"/>
        <v>218</v>
      </c>
      <c r="R67" s="77">
        <v>5</v>
      </c>
      <c r="S67" s="77">
        <v>5</v>
      </c>
      <c r="T67" s="77">
        <v>5</v>
      </c>
      <c r="U67" s="77">
        <v>8</v>
      </c>
      <c r="V67" s="77">
        <v>8</v>
      </c>
      <c r="X67" s="95" t="str">
        <f>装备品质表!B67</f>
        <v>道士武器6级</v>
      </c>
      <c r="Y67" s="95">
        <f>装备品质表!C67</f>
        <v>101</v>
      </c>
      <c r="Z67" s="95">
        <f>装备品质表!D67</f>
        <v>0</v>
      </c>
      <c r="AA67" s="95">
        <f>装备品质表!E67</f>
        <v>0</v>
      </c>
      <c r="AB67" s="95">
        <f>装备品质表!F67</f>
        <v>176</v>
      </c>
      <c r="AC67" s="95">
        <f>装备品质表!G67</f>
        <v>0</v>
      </c>
      <c r="AD67" s="95">
        <f>装备品质表!H67</f>
        <v>0</v>
      </c>
      <c r="AE67" s="95">
        <f>装备品质表!I67</f>
        <v>0</v>
      </c>
      <c r="AF67" s="95">
        <f>装备品质表!J67</f>
        <v>0</v>
      </c>
      <c r="AG67" s="95">
        <f>装备品质表!K67</f>
        <v>0</v>
      </c>
      <c r="AH67" s="95">
        <f>装备品质表!L67</f>
        <v>0</v>
      </c>
      <c r="AI67" s="95">
        <f>装备品质表!M67</f>
        <v>0</v>
      </c>
      <c r="AJ67" s="95">
        <f>装备品质表!N67</f>
        <v>0</v>
      </c>
      <c r="AK67" s="95">
        <f>装备品质表!O67</f>
        <v>0</v>
      </c>
      <c r="AL67" s="95">
        <f>装备品质表!P67</f>
        <v>0</v>
      </c>
      <c r="AM67" s="95">
        <f>装备品质表!Q67</f>
        <v>0</v>
      </c>
      <c r="AN67" s="95">
        <f>装备品质表!R67</f>
        <v>2</v>
      </c>
      <c r="AP67" s="86">
        <v>10065</v>
      </c>
      <c r="AQ67" s="86" t="s">
        <v>570</v>
      </c>
      <c r="AR67" s="86">
        <v>66</v>
      </c>
      <c r="AS67" s="86">
        <v>5</v>
      </c>
      <c r="AT67" s="86">
        <f>FLOOR(AT66*1.03,1)</f>
        <v>4467</v>
      </c>
      <c r="AU67" s="86">
        <v>450</v>
      </c>
      <c r="AV67" s="86">
        <v>450</v>
      </c>
      <c r="AW67" s="86">
        <v>0</v>
      </c>
      <c r="AX67" s="86">
        <v>0</v>
      </c>
      <c r="AY67" s="86">
        <v>10</v>
      </c>
      <c r="AZ67" s="86">
        <v>10</v>
      </c>
      <c r="BA67" s="86">
        <v>680</v>
      </c>
      <c r="BB67" s="86">
        <v>55</v>
      </c>
    </row>
    <row r="68" spans="9:54" x14ac:dyDescent="0.3">
      <c r="I68" s="77">
        <v>54</v>
      </c>
      <c r="J68" s="77">
        <f t="shared" si="33"/>
        <v>178</v>
      </c>
      <c r="K68" s="77">
        <f t="shared" si="34"/>
        <v>178</v>
      </c>
      <c r="L68" s="77">
        <f t="shared" si="38"/>
        <v>160</v>
      </c>
      <c r="M68" s="77">
        <f t="shared" si="38"/>
        <v>160</v>
      </c>
      <c r="N68" s="77">
        <f t="shared" si="35"/>
        <v>1230</v>
      </c>
      <c r="O68" s="79">
        <f t="shared" si="2"/>
        <v>0.898876404494382</v>
      </c>
      <c r="P68" s="77">
        <f t="shared" si="36"/>
        <v>275</v>
      </c>
      <c r="Q68" s="77">
        <f t="shared" si="37"/>
        <v>222</v>
      </c>
      <c r="R68" s="77">
        <v>5</v>
      </c>
      <c r="S68" s="77">
        <v>5</v>
      </c>
      <c r="T68" s="77">
        <v>5</v>
      </c>
      <c r="U68" s="77">
        <v>8</v>
      </c>
      <c r="V68" s="77">
        <v>8</v>
      </c>
      <c r="X68" s="95" t="str">
        <f>装备品质表!B68</f>
        <v>紫霜剑</v>
      </c>
      <c r="Y68" s="95">
        <f>装备品质表!C68</f>
        <v>1</v>
      </c>
      <c r="Z68" s="95">
        <f>装备品质表!D68</f>
        <v>0</v>
      </c>
      <c r="AA68" s="95">
        <f>装备品质表!E68</f>
        <v>0</v>
      </c>
      <c r="AB68" s="95">
        <f>装备品质表!F68</f>
        <v>16</v>
      </c>
      <c r="AC68" s="95">
        <f>装备品质表!G68</f>
        <v>0</v>
      </c>
      <c r="AD68" s="95">
        <f>装备品质表!H68</f>
        <v>0</v>
      </c>
      <c r="AE68" s="95">
        <f>装备品质表!I68</f>
        <v>0</v>
      </c>
      <c r="AF68" s="95">
        <f>装备品质表!J68</f>
        <v>0</v>
      </c>
      <c r="AG68" s="95">
        <f>装备品质表!K68</f>
        <v>0</v>
      </c>
      <c r="AH68" s="95">
        <f>装备品质表!L68</f>
        <v>0</v>
      </c>
      <c r="AI68" s="95">
        <f>装备品质表!M68</f>
        <v>0</v>
      </c>
      <c r="AJ68" s="95">
        <f>装备品质表!N68</f>
        <v>0</v>
      </c>
      <c r="AK68" s="95">
        <f>装备品质表!O68</f>
        <v>0</v>
      </c>
      <c r="AL68" s="95">
        <f>装备品质表!P68</f>
        <v>0</v>
      </c>
      <c r="AM68" s="95">
        <f>装备品质表!Q68</f>
        <v>0</v>
      </c>
      <c r="AN68" s="95">
        <f>装备品质表!R68</f>
        <v>2</v>
      </c>
      <c r="AP68" s="86">
        <v>10066</v>
      </c>
      <c r="AQ68" s="86" t="s">
        <v>571</v>
      </c>
      <c r="AR68" s="86">
        <v>67</v>
      </c>
      <c r="AS68" s="86">
        <v>5</v>
      </c>
      <c r="AT68" s="86">
        <f t="shared" ref="AT68:AT81" si="39">FLOOR(AT67*1.03,1)</f>
        <v>4601</v>
      </c>
      <c r="AU68" s="86">
        <v>460</v>
      </c>
      <c r="AV68" s="86">
        <v>460</v>
      </c>
      <c r="AW68" s="86">
        <v>0</v>
      </c>
      <c r="AX68" s="86">
        <v>0</v>
      </c>
      <c r="AY68" s="86">
        <v>10</v>
      </c>
      <c r="AZ68" s="86">
        <v>10</v>
      </c>
      <c r="BA68" s="86">
        <v>690</v>
      </c>
      <c r="BB68" s="86">
        <v>56</v>
      </c>
    </row>
    <row r="69" spans="9:54" x14ac:dyDescent="0.3">
      <c r="I69" s="77">
        <v>55</v>
      </c>
      <c r="J69" s="77">
        <f t="shared" si="33"/>
        <v>183</v>
      </c>
      <c r="K69" s="77">
        <f t="shared" si="34"/>
        <v>183</v>
      </c>
      <c r="L69" s="77">
        <f t="shared" si="38"/>
        <v>164</v>
      </c>
      <c r="M69" s="77">
        <f t="shared" si="38"/>
        <v>164</v>
      </c>
      <c r="N69" s="77">
        <f t="shared" si="35"/>
        <v>1265</v>
      </c>
      <c r="O69" s="79">
        <f t="shared" si="2"/>
        <v>0.89617486338797814</v>
      </c>
      <c r="P69" s="77">
        <f t="shared" si="36"/>
        <v>280</v>
      </c>
      <c r="Q69" s="77">
        <f t="shared" si="37"/>
        <v>226</v>
      </c>
      <c r="R69" s="77">
        <v>5</v>
      </c>
      <c r="S69" s="77">
        <v>5</v>
      </c>
      <c r="T69" s="77">
        <v>5</v>
      </c>
      <c r="U69" s="77">
        <v>8</v>
      </c>
      <c r="V69" s="77">
        <v>8</v>
      </c>
      <c r="X69" s="95" t="str">
        <f>装备品质表!B69</f>
        <v>碧灵剑</v>
      </c>
      <c r="Y69" s="95">
        <f>装备品质表!C69</f>
        <v>21</v>
      </c>
      <c r="Z69" s="95">
        <f>装备品质表!D69</f>
        <v>0</v>
      </c>
      <c r="AA69" s="95">
        <f>装备品质表!E69</f>
        <v>0</v>
      </c>
      <c r="AB69" s="95">
        <f>装备品质表!F69</f>
        <v>48</v>
      </c>
      <c r="AC69" s="95">
        <f>装备品质表!G69</f>
        <v>0</v>
      </c>
      <c r="AD69" s="95">
        <f>装备品质表!H69</f>
        <v>0</v>
      </c>
      <c r="AE69" s="95">
        <f>装备品质表!I69</f>
        <v>0</v>
      </c>
      <c r="AF69" s="95">
        <f>装备品质表!J69</f>
        <v>0</v>
      </c>
      <c r="AG69" s="95">
        <f>装备品质表!K69</f>
        <v>0</v>
      </c>
      <c r="AH69" s="95">
        <f>装备品质表!L69</f>
        <v>0</v>
      </c>
      <c r="AI69" s="95">
        <f>装备品质表!M69</f>
        <v>0</v>
      </c>
      <c r="AJ69" s="95">
        <f>装备品质表!N69</f>
        <v>0</v>
      </c>
      <c r="AK69" s="95">
        <f>装备品质表!O69</f>
        <v>0</v>
      </c>
      <c r="AL69" s="95">
        <f>装备品质表!P69</f>
        <v>0</v>
      </c>
      <c r="AM69" s="95">
        <f>装备品质表!Q69</f>
        <v>0</v>
      </c>
      <c r="AN69" s="95">
        <f>装备品质表!R69</f>
        <v>2</v>
      </c>
      <c r="AP69" s="86">
        <v>10067</v>
      </c>
      <c r="AQ69" s="86" t="s">
        <v>572</v>
      </c>
      <c r="AR69" s="86">
        <v>68</v>
      </c>
      <c r="AS69" s="86">
        <v>5</v>
      </c>
      <c r="AT69" s="86">
        <f t="shared" si="39"/>
        <v>4739</v>
      </c>
      <c r="AU69" s="86">
        <v>470</v>
      </c>
      <c r="AV69" s="86">
        <v>470</v>
      </c>
      <c r="AW69" s="86">
        <v>0</v>
      </c>
      <c r="AX69" s="86">
        <v>0</v>
      </c>
      <c r="AY69" s="86">
        <v>10</v>
      </c>
      <c r="AZ69" s="86">
        <v>10</v>
      </c>
      <c r="BA69" s="86">
        <v>700</v>
      </c>
      <c r="BB69" s="86">
        <v>57</v>
      </c>
    </row>
    <row r="70" spans="9:54" x14ac:dyDescent="0.3">
      <c r="I70" s="77">
        <v>56</v>
      </c>
      <c r="J70" s="77">
        <f t="shared" si="33"/>
        <v>188</v>
      </c>
      <c r="K70" s="77">
        <f t="shared" si="34"/>
        <v>188</v>
      </c>
      <c r="L70" s="77">
        <f t="shared" si="38"/>
        <v>168</v>
      </c>
      <c r="M70" s="77">
        <f t="shared" si="38"/>
        <v>168</v>
      </c>
      <c r="N70" s="77">
        <f t="shared" si="35"/>
        <v>1300</v>
      </c>
      <c r="O70" s="79">
        <f t="shared" si="2"/>
        <v>0.8936170212765957</v>
      </c>
      <c r="P70" s="77">
        <f t="shared" si="36"/>
        <v>285</v>
      </c>
      <c r="Q70" s="77">
        <f t="shared" si="37"/>
        <v>230</v>
      </c>
      <c r="R70" s="77">
        <v>5</v>
      </c>
      <c r="S70" s="77">
        <v>5</v>
      </c>
      <c r="T70" s="77">
        <v>5</v>
      </c>
      <c r="U70" s="77">
        <v>8</v>
      </c>
      <c r="V70" s="77">
        <v>8</v>
      </c>
      <c r="X70" s="95" t="str">
        <f>装备品质表!B70</f>
        <v>龙泉剑</v>
      </c>
      <c r="Y70" s="95">
        <f>装备品质表!C70</f>
        <v>41</v>
      </c>
      <c r="Z70" s="95">
        <f>装备品质表!D70</f>
        <v>0</v>
      </c>
      <c r="AA70" s="95">
        <f>装备品质表!E70</f>
        <v>0</v>
      </c>
      <c r="AB70" s="95">
        <f>装备品质表!F70</f>
        <v>80</v>
      </c>
      <c r="AC70" s="95">
        <f>装备品质表!G70</f>
        <v>0</v>
      </c>
      <c r="AD70" s="95">
        <f>装备品质表!H70</f>
        <v>0</v>
      </c>
      <c r="AE70" s="95">
        <f>装备品质表!I70</f>
        <v>0</v>
      </c>
      <c r="AF70" s="95">
        <f>装备品质表!J70</f>
        <v>0</v>
      </c>
      <c r="AG70" s="95">
        <f>装备品质表!K70</f>
        <v>0</v>
      </c>
      <c r="AH70" s="95">
        <f>装备品质表!L70</f>
        <v>0</v>
      </c>
      <c r="AI70" s="95">
        <f>装备品质表!M70</f>
        <v>0</v>
      </c>
      <c r="AJ70" s="95">
        <f>装备品质表!N70</f>
        <v>0</v>
      </c>
      <c r="AK70" s="95">
        <f>装备品质表!O70</f>
        <v>0</v>
      </c>
      <c r="AL70" s="95">
        <f>装备品质表!P70</f>
        <v>0</v>
      </c>
      <c r="AM70" s="95">
        <f>装备品质表!Q70</f>
        <v>0</v>
      </c>
      <c r="AN70" s="95">
        <f>装备品质表!R70</f>
        <v>2</v>
      </c>
      <c r="AP70" s="86">
        <v>10068</v>
      </c>
      <c r="AQ70" s="86" t="s">
        <v>573</v>
      </c>
      <c r="AR70" s="86">
        <v>69</v>
      </c>
      <c r="AS70" s="86">
        <v>5</v>
      </c>
      <c r="AT70" s="86">
        <f t="shared" si="39"/>
        <v>4881</v>
      </c>
      <c r="AU70" s="86">
        <v>480</v>
      </c>
      <c r="AV70" s="86">
        <v>480</v>
      </c>
      <c r="AW70" s="86">
        <v>0</v>
      </c>
      <c r="AX70" s="86">
        <v>0</v>
      </c>
      <c r="AY70" s="86">
        <v>10</v>
      </c>
      <c r="AZ70" s="86">
        <v>10</v>
      </c>
      <c r="BA70" s="86">
        <v>710</v>
      </c>
      <c r="BB70" s="86">
        <v>58</v>
      </c>
    </row>
    <row r="71" spans="9:54" x14ac:dyDescent="0.3">
      <c r="I71" s="77">
        <v>57</v>
      </c>
      <c r="J71" s="77">
        <f t="shared" si="33"/>
        <v>193</v>
      </c>
      <c r="K71" s="77">
        <f t="shared" si="34"/>
        <v>193</v>
      </c>
      <c r="L71" s="77">
        <f t="shared" si="38"/>
        <v>172</v>
      </c>
      <c r="M71" s="77">
        <f t="shared" si="38"/>
        <v>172</v>
      </c>
      <c r="N71" s="77">
        <f t="shared" si="35"/>
        <v>1335</v>
      </c>
      <c r="O71" s="79">
        <f t="shared" si="2"/>
        <v>0.89119170984455953</v>
      </c>
      <c r="P71" s="77">
        <f t="shared" si="36"/>
        <v>290</v>
      </c>
      <c r="Q71" s="77">
        <f t="shared" si="37"/>
        <v>234</v>
      </c>
      <c r="R71" s="77">
        <v>5</v>
      </c>
      <c r="S71" s="77">
        <v>5</v>
      </c>
      <c r="T71" s="77">
        <v>5</v>
      </c>
      <c r="U71" s="77">
        <v>8</v>
      </c>
      <c r="V71" s="77">
        <v>8</v>
      </c>
      <c r="X71" s="95" t="str">
        <f>装备品质表!B71</f>
        <v>三皇剑</v>
      </c>
      <c r="Y71" s="95">
        <f>装备品质表!C71</f>
        <v>61</v>
      </c>
      <c r="Z71" s="95">
        <f>装备品质表!D71</f>
        <v>0</v>
      </c>
      <c r="AA71" s="95">
        <f>装备品质表!E71</f>
        <v>0</v>
      </c>
      <c r="AB71" s="95">
        <f>装备品质表!F71</f>
        <v>112</v>
      </c>
      <c r="AC71" s="95">
        <f>装备品质表!G71</f>
        <v>0</v>
      </c>
      <c r="AD71" s="95">
        <f>装备品质表!H71</f>
        <v>0</v>
      </c>
      <c r="AE71" s="95">
        <f>装备品质表!I71</f>
        <v>0</v>
      </c>
      <c r="AF71" s="95">
        <f>装备品质表!J71</f>
        <v>0</v>
      </c>
      <c r="AG71" s="95">
        <f>装备品质表!K71</f>
        <v>0</v>
      </c>
      <c r="AH71" s="95">
        <f>装备品质表!L71</f>
        <v>0</v>
      </c>
      <c r="AI71" s="95">
        <f>装备品质表!M71</f>
        <v>0</v>
      </c>
      <c r="AJ71" s="95">
        <f>装备品质表!N71</f>
        <v>0</v>
      </c>
      <c r="AK71" s="95">
        <f>装备品质表!O71</f>
        <v>0</v>
      </c>
      <c r="AL71" s="95">
        <f>装备品质表!P71</f>
        <v>0</v>
      </c>
      <c r="AM71" s="95">
        <f>装备品质表!Q71</f>
        <v>0</v>
      </c>
      <c r="AN71" s="95">
        <f>装备品质表!R71</f>
        <v>2</v>
      </c>
      <c r="AP71" s="86">
        <v>10069</v>
      </c>
      <c r="AQ71" s="86" t="s">
        <v>574</v>
      </c>
      <c r="AR71" s="86">
        <v>70</v>
      </c>
      <c r="AS71" s="86">
        <v>5</v>
      </c>
      <c r="AT71" s="86">
        <f t="shared" si="39"/>
        <v>5027</v>
      </c>
      <c r="AU71" s="86">
        <v>490</v>
      </c>
      <c r="AV71" s="86">
        <v>490</v>
      </c>
      <c r="AW71" s="86">
        <v>0</v>
      </c>
      <c r="AX71" s="86">
        <v>0</v>
      </c>
      <c r="AY71" s="86">
        <v>10</v>
      </c>
      <c r="AZ71" s="86">
        <v>10</v>
      </c>
      <c r="BA71" s="86">
        <v>720</v>
      </c>
      <c r="BB71" s="86">
        <v>59</v>
      </c>
    </row>
    <row r="72" spans="9:54" x14ac:dyDescent="0.3">
      <c r="I72" s="77">
        <v>58</v>
      </c>
      <c r="J72" s="77">
        <f t="shared" si="33"/>
        <v>198</v>
      </c>
      <c r="K72" s="77">
        <f t="shared" si="34"/>
        <v>198</v>
      </c>
      <c r="L72" s="77">
        <f t="shared" si="38"/>
        <v>176</v>
      </c>
      <c r="M72" s="77">
        <f t="shared" si="38"/>
        <v>176</v>
      </c>
      <c r="N72" s="77">
        <f t="shared" si="35"/>
        <v>1370</v>
      </c>
      <c r="O72" s="79">
        <f t="shared" si="2"/>
        <v>0.88888888888888884</v>
      </c>
      <c r="P72" s="77">
        <f t="shared" si="36"/>
        <v>295</v>
      </c>
      <c r="Q72" s="77">
        <f t="shared" si="37"/>
        <v>238</v>
      </c>
      <c r="R72" s="77">
        <v>5</v>
      </c>
      <c r="S72" s="77">
        <v>5</v>
      </c>
      <c r="T72" s="77">
        <v>5</v>
      </c>
      <c r="U72" s="77">
        <v>8</v>
      </c>
      <c r="V72" s="77">
        <v>8</v>
      </c>
      <c r="X72" s="95" t="str">
        <f>装备品质表!B72</f>
        <v>诛龙剑</v>
      </c>
      <c r="Y72" s="95">
        <f>装备品质表!C72</f>
        <v>81</v>
      </c>
      <c r="Z72" s="95">
        <f>装备品质表!D72</f>
        <v>0</v>
      </c>
      <c r="AA72" s="95">
        <f>装备品质表!E72</f>
        <v>0</v>
      </c>
      <c r="AB72" s="95">
        <f>装备品质表!F72</f>
        <v>144</v>
      </c>
      <c r="AC72" s="95">
        <f>装备品质表!G72</f>
        <v>0</v>
      </c>
      <c r="AD72" s="95">
        <f>装备品质表!H72</f>
        <v>0</v>
      </c>
      <c r="AE72" s="95">
        <f>装备品质表!I72</f>
        <v>0</v>
      </c>
      <c r="AF72" s="95">
        <f>装备品质表!J72</f>
        <v>0</v>
      </c>
      <c r="AG72" s="95">
        <f>装备品质表!K72</f>
        <v>0</v>
      </c>
      <c r="AH72" s="95">
        <f>装备品质表!L72</f>
        <v>0</v>
      </c>
      <c r="AI72" s="95">
        <f>装备品质表!M72</f>
        <v>0</v>
      </c>
      <c r="AJ72" s="95">
        <f>装备品质表!N72</f>
        <v>0</v>
      </c>
      <c r="AK72" s="95">
        <f>装备品质表!O72</f>
        <v>0</v>
      </c>
      <c r="AL72" s="95">
        <f>装备品质表!P72</f>
        <v>0</v>
      </c>
      <c r="AM72" s="95">
        <f>装备品质表!Q72</f>
        <v>0</v>
      </c>
      <c r="AN72" s="95">
        <f>装备品质表!R72</f>
        <v>2</v>
      </c>
      <c r="AP72" s="86">
        <v>10070</v>
      </c>
      <c r="AQ72" s="86" t="s">
        <v>575</v>
      </c>
      <c r="AR72" s="86">
        <v>71</v>
      </c>
      <c r="AS72" s="86">
        <v>5</v>
      </c>
      <c r="AT72" s="86">
        <f t="shared" si="39"/>
        <v>5177</v>
      </c>
      <c r="AU72" s="86">
        <v>500</v>
      </c>
      <c r="AV72" s="86">
        <v>500</v>
      </c>
      <c r="AW72" s="86">
        <v>0</v>
      </c>
      <c r="AX72" s="86">
        <v>0</v>
      </c>
      <c r="AY72" s="86">
        <v>10</v>
      </c>
      <c r="AZ72" s="86">
        <v>10</v>
      </c>
      <c r="BA72" s="86">
        <v>730</v>
      </c>
      <c r="BB72" s="86">
        <v>60</v>
      </c>
    </row>
    <row r="73" spans="9:54" x14ac:dyDescent="0.3">
      <c r="I73" s="77">
        <v>59</v>
      </c>
      <c r="J73" s="77">
        <f t="shared" si="33"/>
        <v>203</v>
      </c>
      <c r="K73" s="77">
        <f t="shared" si="34"/>
        <v>203</v>
      </c>
      <c r="L73" s="77">
        <f t="shared" si="38"/>
        <v>180</v>
      </c>
      <c r="M73" s="77">
        <f t="shared" si="38"/>
        <v>180</v>
      </c>
      <c r="N73" s="77">
        <f t="shared" si="35"/>
        <v>1405</v>
      </c>
      <c r="O73" s="79">
        <f t="shared" si="2"/>
        <v>0.88669950738916259</v>
      </c>
      <c r="P73" s="77">
        <f t="shared" si="36"/>
        <v>300</v>
      </c>
      <c r="Q73" s="77">
        <f t="shared" si="37"/>
        <v>242</v>
      </c>
      <c r="R73" s="77">
        <v>5</v>
      </c>
      <c r="S73" s="77">
        <v>5</v>
      </c>
      <c r="T73" s="77">
        <v>5</v>
      </c>
      <c r="U73" s="77">
        <v>8</v>
      </c>
      <c r="V73" s="77">
        <v>8</v>
      </c>
      <c r="X73" s="95" t="str">
        <f>装备品质表!B73</f>
        <v>法师武器6级</v>
      </c>
      <c r="Y73" s="95">
        <f>装备品质表!C73</f>
        <v>101</v>
      </c>
      <c r="Z73" s="95">
        <f>装备品质表!D73</f>
        <v>0</v>
      </c>
      <c r="AA73" s="95">
        <f>装备品质表!E73</f>
        <v>0</v>
      </c>
      <c r="AB73" s="95">
        <f>装备品质表!F73</f>
        <v>176</v>
      </c>
      <c r="AC73" s="95">
        <f>装备品质表!G73</f>
        <v>0</v>
      </c>
      <c r="AD73" s="95">
        <f>装备品质表!H73</f>
        <v>0</v>
      </c>
      <c r="AE73" s="95">
        <f>装备品质表!I73</f>
        <v>0</v>
      </c>
      <c r="AF73" s="95">
        <f>装备品质表!J73</f>
        <v>0</v>
      </c>
      <c r="AG73" s="95">
        <f>装备品质表!K73</f>
        <v>0</v>
      </c>
      <c r="AH73" s="95">
        <f>装备品质表!L73</f>
        <v>0</v>
      </c>
      <c r="AI73" s="95">
        <f>装备品质表!M73</f>
        <v>0</v>
      </c>
      <c r="AJ73" s="95">
        <f>装备品质表!N73</f>
        <v>0</v>
      </c>
      <c r="AK73" s="95">
        <f>装备品质表!O73</f>
        <v>0</v>
      </c>
      <c r="AL73" s="95">
        <f>装备品质表!P73</f>
        <v>0</v>
      </c>
      <c r="AM73" s="95">
        <f>装备品质表!Q73</f>
        <v>0</v>
      </c>
      <c r="AN73" s="95">
        <f>装备品质表!R73</f>
        <v>2</v>
      </c>
      <c r="AP73" s="86">
        <v>10071</v>
      </c>
      <c r="AQ73" s="86" t="s">
        <v>576</v>
      </c>
      <c r="AR73" s="86">
        <v>72</v>
      </c>
      <c r="AS73" s="86">
        <v>5</v>
      </c>
      <c r="AT73" s="86">
        <f t="shared" si="39"/>
        <v>5332</v>
      </c>
      <c r="AU73" s="86">
        <v>510</v>
      </c>
      <c r="AV73" s="86">
        <v>510</v>
      </c>
      <c r="AW73" s="86">
        <v>0</v>
      </c>
      <c r="AX73" s="86">
        <v>0</v>
      </c>
      <c r="AY73" s="86">
        <v>10</v>
      </c>
      <c r="AZ73" s="86">
        <v>10</v>
      </c>
      <c r="BA73" s="86">
        <v>740</v>
      </c>
      <c r="BB73" s="86">
        <v>61</v>
      </c>
    </row>
    <row r="74" spans="9:54" x14ac:dyDescent="0.3">
      <c r="I74" s="78">
        <v>60</v>
      </c>
      <c r="J74" s="78">
        <f t="shared" si="33"/>
        <v>208</v>
      </c>
      <c r="K74" s="78">
        <f t="shared" si="34"/>
        <v>208</v>
      </c>
      <c r="L74" s="78">
        <f t="shared" si="38"/>
        <v>184</v>
      </c>
      <c r="M74" s="78">
        <f t="shared" si="38"/>
        <v>184</v>
      </c>
      <c r="N74" s="78">
        <f t="shared" si="35"/>
        <v>1440</v>
      </c>
      <c r="O74" s="80">
        <f t="shared" si="2"/>
        <v>0.88461538461538458</v>
      </c>
      <c r="P74" s="78">
        <f t="shared" si="36"/>
        <v>305</v>
      </c>
      <c r="Q74" s="78">
        <f t="shared" si="37"/>
        <v>246</v>
      </c>
      <c r="R74" s="78">
        <v>6</v>
      </c>
      <c r="S74" s="78">
        <v>6</v>
      </c>
      <c r="T74" s="78">
        <v>6</v>
      </c>
      <c r="U74" s="78">
        <v>8</v>
      </c>
      <c r="V74" s="78">
        <v>8</v>
      </c>
      <c r="X74" s="95" t="str">
        <f>装备品质表!B74</f>
        <v>赤铜护腕</v>
      </c>
      <c r="Y74" s="95">
        <f>装备品质表!C74</f>
        <v>2</v>
      </c>
      <c r="Z74" s="95">
        <f>装备品质表!D74</f>
        <v>0</v>
      </c>
      <c r="AA74" s="95">
        <f>装备品质表!E74</f>
        <v>0</v>
      </c>
      <c r="AB74" s="95">
        <f>装备品质表!F74</f>
        <v>0</v>
      </c>
      <c r="AC74" s="95">
        <f>装备品质表!G74</f>
        <v>11</v>
      </c>
      <c r="AD74" s="95">
        <f>装备品质表!H74</f>
        <v>11</v>
      </c>
      <c r="AE74" s="95">
        <f>装备品质表!I74</f>
        <v>100</v>
      </c>
      <c r="AF74" s="95">
        <f>装备品质表!J74</f>
        <v>0</v>
      </c>
      <c r="AG74" s="95">
        <f>装备品质表!K74</f>
        <v>0</v>
      </c>
      <c r="AH74" s="95">
        <f>装备品质表!L74</f>
        <v>0</v>
      </c>
      <c r="AI74" s="95">
        <f>装备品质表!M74</f>
        <v>0</v>
      </c>
      <c r="AJ74" s="95">
        <f>装备品质表!N74</f>
        <v>0</v>
      </c>
      <c r="AK74" s="95">
        <f>装备品质表!O74</f>
        <v>0</v>
      </c>
      <c r="AL74" s="95">
        <f>装备品质表!P74</f>
        <v>0</v>
      </c>
      <c r="AM74" s="95">
        <f>装备品质表!Q74</f>
        <v>0</v>
      </c>
      <c r="AN74" s="95">
        <f>装备品质表!R74</f>
        <v>2</v>
      </c>
      <c r="AP74" s="86">
        <v>10072</v>
      </c>
      <c r="AQ74" s="86" t="s">
        <v>577</v>
      </c>
      <c r="AR74" s="86">
        <v>73</v>
      </c>
      <c r="AS74" s="86">
        <v>5</v>
      </c>
      <c r="AT74" s="86">
        <f t="shared" si="39"/>
        <v>5491</v>
      </c>
      <c r="AU74" s="86">
        <v>520</v>
      </c>
      <c r="AV74" s="86">
        <v>520</v>
      </c>
      <c r="AW74" s="86">
        <v>0</v>
      </c>
      <c r="AX74" s="86">
        <v>0</v>
      </c>
      <c r="AY74" s="86">
        <v>10</v>
      </c>
      <c r="AZ74" s="86">
        <v>10</v>
      </c>
      <c r="BA74" s="86">
        <v>750</v>
      </c>
      <c r="BB74" s="86">
        <v>62</v>
      </c>
    </row>
    <row r="75" spans="9:54" x14ac:dyDescent="0.3">
      <c r="I75" s="77">
        <v>61</v>
      </c>
      <c r="J75" s="77">
        <f t="shared" ref="J75:J84" si="40">J74+K$8</f>
        <v>213</v>
      </c>
      <c r="K75" s="77">
        <f t="shared" ref="K75:K84" si="41">K74+L$8</f>
        <v>213</v>
      </c>
      <c r="L75" s="77">
        <f>ROUNDUP(L74+M$8,0)</f>
        <v>188</v>
      </c>
      <c r="M75" s="77">
        <f>ROUNDUP(M74+N$8,0)</f>
        <v>188</v>
      </c>
      <c r="N75" s="77">
        <f t="shared" ref="N75:N84" si="42">N74+O$8</f>
        <v>1480</v>
      </c>
      <c r="O75" s="79">
        <f t="shared" si="2"/>
        <v>0.88262910798122063</v>
      </c>
      <c r="P75" s="77">
        <f t="shared" ref="P75:P84" si="43">P74+P$8</f>
        <v>310</v>
      </c>
      <c r="Q75" s="77">
        <f t="shared" ref="Q75:Q84" si="44">Q74+Q$8</f>
        <v>250</v>
      </c>
      <c r="R75" s="77">
        <v>6</v>
      </c>
      <c r="S75" s="77">
        <v>6</v>
      </c>
      <c r="T75" s="77">
        <v>6</v>
      </c>
      <c r="U75" s="77">
        <v>8</v>
      </c>
      <c r="V75" s="77">
        <v>8</v>
      </c>
      <c r="X75" s="95" t="str">
        <f>装备品质表!B75</f>
        <v>星月护腕</v>
      </c>
      <c r="Y75" s="95">
        <f>装备品质表!C75</f>
        <v>22</v>
      </c>
      <c r="Z75" s="95">
        <f>装备品质表!D75</f>
        <v>0</v>
      </c>
      <c r="AA75" s="95">
        <f>装备品质表!E75</f>
        <v>0</v>
      </c>
      <c r="AB75" s="95">
        <f>装备品质表!F75</f>
        <v>0</v>
      </c>
      <c r="AC75" s="95">
        <f>装备品质表!G75</f>
        <v>31</v>
      </c>
      <c r="AD75" s="95">
        <f>装备品质表!H75</f>
        <v>21</v>
      </c>
      <c r="AE75" s="95">
        <f>装备品质表!I75</f>
        <v>164</v>
      </c>
      <c r="AF75" s="95">
        <f>装备品质表!J75</f>
        <v>0</v>
      </c>
      <c r="AG75" s="95">
        <f>装备品质表!K75</f>
        <v>0</v>
      </c>
      <c r="AH75" s="95">
        <f>装备品质表!L75</f>
        <v>0</v>
      </c>
      <c r="AI75" s="95">
        <f>装备品质表!M75</f>
        <v>0</v>
      </c>
      <c r="AJ75" s="95">
        <f>装备品质表!N75</f>
        <v>0</v>
      </c>
      <c r="AK75" s="95">
        <f>装备品质表!O75</f>
        <v>0</v>
      </c>
      <c r="AL75" s="95">
        <f>装备品质表!P75</f>
        <v>0</v>
      </c>
      <c r="AM75" s="95">
        <f>装备品质表!Q75</f>
        <v>0</v>
      </c>
      <c r="AN75" s="95">
        <f>装备品质表!R75</f>
        <v>2</v>
      </c>
      <c r="AP75" s="86">
        <v>10073</v>
      </c>
      <c r="AQ75" s="86" t="s">
        <v>578</v>
      </c>
      <c r="AR75" s="86">
        <v>74</v>
      </c>
      <c r="AS75" s="86">
        <v>5</v>
      </c>
      <c r="AT75" s="86">
        <f t="shared" si="39"/>
        <v>5655</v>
      </c>
      <c r="AU75" s="86">
        <v>530</v>
      </c>
      <c r="AV75" s="86">
        <v>530</v>
      </c>
      <c r="AW75" s="86">
        <v>0</v>
      </c>
      <c r="AX75" s="86">
        <v>0</v>
      </c>
      <c r="AY75" s="86">
        <v>10</v>
      </c>
      <c r="AZ75" s="86">
        <v>10</v>
      </c>
      <c r="BA75" s="86">
        <v>760</v>
      </c>
      <c r="BB75" s="86">
        <v>63</v>
      </c>
    </row>
    <row r="76" spans="9:54" x14ac:dyDescent="0.3">
      <c r="I76" s="77">
        <v>62</v>
      </c>
      <c r="J76" s="77">
        <f t="shared" si="40"/>
        <v>218</v>
      </c>
      <c r="K76" s="77">
        <f t="shared" si="41"/>
        <v>218</v>
      </c>
      <c r="L76" s="77">
        <f t="shared" ref="L76:M84" si="45">ROUNDUP(L75+M$8,0)</f>
        <v>192</v>
      </c>
      <c r="M76" s="77">
        <f t="shared" si="45"/>
        <v>192</v>
      </c>
      <c r="N76" s="77">
        <f t="shared" si="42"/>
        <v>1520</v>
      </c>
      <c r="O76" s="79">
        <f t="shared" si="2"/>
        <v>0.88073394495412849</v>
      </c>
      <c r="P76" s="77">
        <f t="shared" si="43"/>
        <v>315</v>
      </c>
      <c r="Q76" s="77">
        <f t="shared" si="44"/>
        <v>254</v>
      </c>
      <c r="R76" s="77">
        <v>6</v>
      </c>
      <c r="S76" s="77">
        <v>6</v>
      </c>
      <c r="T76" s="77">
        <v>6</v>
      </c>
      <c r="U76" s="77">
        <v>8</v>
      </c>
      <c r="V76" s="77">
        <v>8</v>
      </c>
      <c r="X76" s="95" t="str">
        <f>装备品质表!B76</f>
        <v>白虎护腕</v>
      </c>
      <c r="Y76" s="95">
        <f>装备品质表!C76</f>
        <v>42</v>
      </c>
      <c r="Z76" s="95">
        <f>装备品质表!D76</f>
        <v>0</v>
      </c>
      <c r="AA76" s="95">
        <f>装备品质表!E76</f>
        <v>0</v>
      </c>
      <c r="AB76" s="95">
        <f>装备品质表!F76</f>
        <v>0</v>
      </c>
      <c r="AC76" s="95">
        <f>装备品质表!G76</f>
        <v>51</v>
      </c>
      <c r="AD76" s="95">
        <f>装备品质表!H76</f>
        <v>31</v>
      </c>
      <c r="AE76" s="95">
        <f>装备品质表!I76</f>
        <v>228</v>
      </c>
      <c r="AF76" s="95">
        <f>装备品质表!J76</f>
        <v>0</v>
      </c>
      <c r="AG76" s="95">
        <f>装备品质表!K76</f>
        <v>0</v>
      </c>
      <c r="AH76" s="95">
        <f>装备品质表!L76</f>
        <v>0</v>
      </c>
      <c r="AI76" s="95">
        <f>装备品质表!M76</f>
        <v>0</v>
      </c>
      <c r="AJ76" s="95">
        <f>装备品质表!N76</f>
        <v>0</v>
      </c>
      <c r="AK76" s="95">
        <f>装备品质表!O76</f>
        <v>0</v>
      </c>
      <c r="AL76" s="95">
        <f>装备品质表!P76</f>
        <v>0</v>
      </c>
      <c r="AM76" s="95">
        <f>装备品质表!Q76</f>
        <v>0</v>
      </c>
      <c r="AN76" s="95">
        <f>装备品质表!R76</f>
        <v>2</v>
      </c>
      <c r="AP76" s="86">
        <v>10074</v>
      </c>
      <c r="AQ76" s="86" t="s">
        <v>579</v>
      </c>
      <c r="AR76" s="86">
        <v>75</v>
      </c>
      <c r="AS76" s="86">
        <v>5</v>
      </c>
      <c r="AT76" s="86">
        <f t="shared" si="39"/>
        <v>5824</v>
      </c>
      <c r="AU76" s="86">
        <v>540</v>
      </c>
      <c r="AV76" s="86">
        <v>540</v>
      </c>
      <c r="AW76" s="86">
        <v>0</v>
      </c>
      <c r="AX76" s="86">
        <v>0</v>
      </c>
      <c r="AY76" s="86">
        <v>10</v>
      </c>
      <c r="AZ76" s="86">
        <v>10</v>
      </c>
      <c r="BA76" s="86">
        <v>770</v>
      </c>
      <c r="BB76" s="86">
        <v>64</v>
      </c>
    </row>
    <row r="77" spans="9:54" x14ac:dyDescent="0.3">
      <c r="I77" s="77">
        <v>63</v>
      </c>
      <c r="J77" s="77">
        <f t="shared" si="40"/>
        <v>223</v>
      </c>
      <c r="K77" s="77">
        <f t="shared" si="41"/>
        <v>223</v>
      </c>
      <c r="L77" s="77">
        <f t="shared" si="45"/>
        <v>196</v>
      </c>
      <c r="M77" s="77">
        <f t="shared" si="45"/>
        <v>196</v>
      </c>
      <c r="N77" s="77">
        <f t="shared" si="42"/>
        <v>1560</v>
      </c>
      <c r="O77" s="79">
        <f t="shared" si="2"/>
        <v>0.87892376681614348</v>
      </c>
      <c r="P77" s="77">
        <f t="shared" si="43"/>
        <v>320</v>
      </c>
      <c r="Q77" s="77">
        <f t="shared" si="44"/>
        <v>258</v>
      </c>
      <c r="R77" s="77">
        <v>6</v>
      </c>
      <c r="S77" s="77">
        <v>6</v>
      </c>
      <c r="T77" s="77">
        <v>6</v>
      </c>
      <c r="U77" s="77">
        <v>8</v>
      </c>
      <c r="V77" s="77">
        <v>8</v>
      </c>
      <c r="X77" s="95" t="str">
        <f>装备品质表!B77</f>
        <v>真龙护腕</v>
      </c>
      <c r="Y77" s="95">
        <f>装备品质表!C77</f>
        <v>62</v>
      </c>
      <c r="Z77" s="95">
        <f>装备品质表!D77</f>
        <v>0</v>
      </c>
      <c r="AA77" s="95">
        <f>装备品质表!E77</f>
        <v>0</v>
      </c>
      <c r="AB77" s="95">
        <f>装备品质表!F77</f>
        <v>0</v>
      </c>
      <c r="AC77" s="95">
        <f>装备品质表!G77</f>
        <v>71</v>
      </c>
      <c r="AD77" s="95">
        <f>装备品质表!H77</f>
        <v>41</v>
      </c>
      <c r="AE77" s="95">
        <f>装备品质表!I77</f>
        <v>292</v>
      </c>
      <c r="AF77" s="95">
        <f>装备品质表!J77</f>
        <v>0</v>
      </c>
      <c r="AG77" s="95">
        <f>装备品质表!K77</f>
        <v>0</v>
      </c>
      <c r="AH77" s="95">
        <f>装备品质表!L77</f>
        <v>0</v>
      </c>
      <c r="AI77" s="95">
        <f>装备品质表!M77</f>
        <v>0</v>
      </c>
      <c r="AJ77" s="95">
        <f>装备品质表!N77</f>
        <v>0</v>
      </c>
      <c r="AK77" s="95">
        <f>装备品质表!O77</f>
        <v>0</v>
      </c>
      <c r="AL77" s="95">
        <f>装备品质表!P77</f>
        <v>0</v>
      </c>
      <c r="AM77" s="95">
        <f>装备品质表!Q77</f>
        <v>0</v>
      </c>
      <c r="AN77" s="95">
        <f>装备品质表!R77</f>
        <v>2</v>
      </c>
      <c r="AP77" s="86">
        <v>10075</v>
      </c>
      <c r="AQ77" s="86" t="s">
        <v>580</v>
      </c>
      <c r="AR77" s="86">
        <v>76</v>
      </c>
      <c r="AS77" s="86">
        <v>5</v>
      </c>
      <c r="AT77" s="86">
        <f t="shared" si="39"/>
        <v>5998</v>
      </c>
      <c r="AU77" s="86">
        <v>550</v>
      </c>
      <c r="AV77" s="86">
        <v>550</v>
      </c>
      <c r="AW77" s="86">
        <v>0</v>
      </c>
      <c r="AX77" s="86">
        <v>0</v>
      </c>
      <c r="AY77" s="86">
        <v>10</v>
      </c>
      <c r="AZ77" s="86">
        <v>10</v>
      </c>
      <c r="BA77" s="86">
        <v>780</v>
      </c>
      <c r="BB77" s="86">
        <v>65</v>
      </c>
    </row>
    <row r="78" spans="9:54" x14ac:dyDescent="0.3">
      <c r="I78" s="77">
        <v>64</v>
      </c>
      <c r="J78" s="77">
        <f t="shared" si="40"/>
        <v>228</v>
      </c>
      <c r="K78" s="77">
        <f t="shared" si="41"/>
        <v>228</v>
      </c>
      <c r="L78" s="77">
        <f t="shared" si="45"/>
        <v>200</v>
      </c>
      <c r="M78" s="77">
        <f t="shared" si="45"/>
        <v>200</v>
      </c>
      <c r="N78" s="77">
        <f t="shared" si="42"/>
        <v>1600</v>
      </c>
      <c r="O78" s="79">
        <f t="shared" si="2"/>
        <v>0.8771929824561403</v>
      </c>
      <c r="P78" s="77">
        <f t="shared" si="43"/>
        <v>325</v>
      </c>
      <c r="Q78" s="77">
        <f t="shared" si="44"/>
        <v>262</v>
      </c>
      <c r="R78" s="77">
        <v>6</v>
      </c>
      <c r="S78" s="77">
        <v>6</v>
      </c>
      <c r="T78" s="77">
        <v>6</v>
      </c>
      <c r="U78" s="77">
        <v>8</v>
      </c>
      <c r="V78" s="77">
        <v>8</v>
      </c>
      <c r="X78" s="95" t="str">
        <f>装备品质表!B78</f>
        <v>天残护腕</v>
      </c>
      <c r="Y78" s="95">
        <f>装备品质表!C78</f>
        <v>82</v>
      </c>
      <c r="Z78" s="95">
        <f>装备品质表!D78</f>
        <v>0</v>
      </c>
      <c r="AA78" s="95">
        <f>装备品质表!E78</f>
        <v>0</v>
      </c>
      <c r="AB78" s="95">
        <f>装备品质表!F78</f>
        <v>0</v>
      </c>
      <c r="AC78" s="95">
        <f>装备品质表!G78</f>
        <v>91</v>
      </c>
      <c r="AD78" s="95">
        <f>装备品质表!H78</f>
        <v>51</v>
      </c>
      <c r="AE78" s="95">
        <f>装备品质表!I78</f>
        <v>356</v>
      </c>
      <c r="AF78" s="95">
        <f>装备品质表!J78</f>
        <v>0</v>
      </c>
      <c r="AG78" s="95">
        <f>装备品质表!K78</f>
        <v>0</v>
      </c>
      <c r="AH78" s="95">
        <f>装备品质表!L78</f>
        <v>0</v>
      </c>
      <c r="AI78" s="95">
        <f>装备品质表!M78</f>
        <v>0</v>
      </c>
      <c r="AJ78" s="95">
        <f>装备品质表!N78</f>
        <v>0</v>
      </c>
      <c r="AK78" s="95">
        <f>装备品质表!O78</f>
        <v>0</v>
      </c>
      <c r="AL78" s="95">
        <f>装备品质表!P78</f>
        <v>0</v>
      </c>
      <c r="AM78" s="95">
        <f>装备品质表!Q78</f>
        <v>0</v>
      </c>
      <c r="AN78" s="95">
        <f>装备品质表!R78</f>
        <v>2</v>
      </c>
      <c r="AP78" s="86">
        <v>10076</v>
      </c>
      <c r="AQ78" s="86" t="s">
        <v>581</v>
      </c>
      <c r="AR78" s="86">
        <v>77</v>
      </c>
      <c r="AS78" s="86">
        <v>5</v>
      </c>
      <c r="AT78" s="86">
        <f t="shared" si="39"/>
        <v>6177</v>
      </c>
      <c r="AU78" s="86">
        <v>560</v>
      </c>
      <c r="AV78" s="86">
        <v>560</v>
      </c>
      <c r="AW78" s="86">
        <v>0</v>
      </c>
      <c r="AX78" s="86">
        <v>0</v>
      </c>
      <c r="AY78" s="86">
        <v>10</v>
      </c>
      <c r="AZ78" s="86">
        <v>10</v>
      </c>
      <c r="BA78" s="86">
        <v>790</v>
      </c>
      <c r="BB78" s="86">
        <v>66</v>
      </c>
    </row>
    <row r="79" spans="9:54" x14ac:dyDescent="0.3">
      <c r="I79" s="77">
        <v>65</v>
      </c>
      <c r="J79" s="77">
        <f t="shared" si="40"/>
        <v>233</v>
      </c>
      <c r="K79" s="77">
        <f t="shared" si="41"/>
        <v>233</v>
      </c>
      <c r="L79" s="77">
        <f t="shared" si="45"/>
        <v>204</v>
      </c>
      <c r="M79" s="77">
        <f t="shared" si="45"/>
        <v>204</v>
      </c>
      <c r="N79" s="77">
        <f t="shared" si="42"/>
        <v>1640</v>
      </c>
      <c r="O79" s="79">
        <f t="shared" si="2"/>
        <v>0.87553648068669532</v>
      </c>
      <c r="P79" s="77">
        <f t="shared" si="43"/>
        <v>330</v>
      </c>
      <c r="Q79" s="77">
        <f t="shared" si="44"/>
        <v>266</v>
      </c>
      <c r="R79" s="77">
        <v>6</v>
      </c>
      <c r="S79" s="77">
        <v>6</v>
      </c>
      <c r="T79" s="77">
        <v>6</v>
      </c>
      <c r="U79" s="77">
        <v>8</v>
      </c>
      <c r="V79" s="77">
        <v>8</v>
      </c>
      <c r="X79" s="95" t="str">
        <f>装备品质表!B79</f>
        <v>护腕6号</v>
      </c>
      <c r="Y79" s="95">
        <f>装备品质表!C79</f>
        <v>102</v>
      </c>
      <c r="Z79" s="95">
        <f>装备品质表!D79</f>
        <v>0</v>
      </c>
      <c r="AA79" s="95">
        <f>装备品质表!E79</f>
        <v>0</v>
      </c>
      <c r="AB79" s="95">
        <f>装备品质表!F79</f>
        <v>0</v>
      </c>
      <c r="AC79" s="95">
        <f>装备品质表!G79</f>
        <v>111</v>
      </c>
      <c r="AD79" s="95">
        <f>装备品质表!H79</f>
        <v>61</v>
      </c>
      <c r="AE79" s="95">
        <f>装备品质表!I79</f>
        <v>420</v>
      </c>
      <c r="AF79" s="95">
        <f>装备品质表!J79</f>
        <v>0</v>
      </c>
      <c r="AG79" s="95">
        <f>装备品质表!K79</f>
        <v>0</v>
      </c>
      <c r="AH79" s="95">
        <f>装备品质表!L79</f>
        <v>0</v>
      </c>
      <c r="AI79" s="95">
        <f>装备品质表!M79</f>
        <v>0</v>
      </c>
      <c r="AJ79" s="95">
        <f>装备品质表!N79</f>
        <v>0</v>
      </c>
      <c r="AK79" s="95">
        <f>装备品质表!O79</f>
        <v>0</v>
      </c>
      <c r="AL79" s="95">
        <f>装备品质表!P79</f>
        <v>0</v>
      </c>
      <c r="AM79" s="95">
        <f>装备品质表!Q79</f>
        <v>0</v>
      </c>
      <c r="AN79" s="95">
        <f>装备品质表!R79</f>
        <v>2</v>
      </c>
      <c r="AP79" s="86">
        <v>10077</v>
      </c>
      <c r="AQ79" s="86" t="s">
        <v>582</v>
      </c>
      <c r="AR79" s="86">
        <v>78</v>
      </c>
      <c r="AS79" s="86">
        <v>5</v>
      </c>
      <c r="AT79" s="86">
        <f t="shared" si="39"/>
        <v>6362</v>
      </c>
      <c r="AU79" s="86">
        <v>570</v>
      </c>
      <c r="AV79" s="86">
        <v>570</v>
      </c>
      <c r="AW79" s="86">
        <v>0</v>
      </c>
      <c r="AX79" s="86">
        <v>0</v>
      </c>
      <c r="AY79" s="86">
        <v>10</v>
      </c>
      <c r="AZ79" s="86">
        <v>10</v>
      </c>
      <c r="BA79" s="86">
        <v>800</v>
      </c>
      <c r="BB79" s="86">
        <v>67</v>
      </c>
    </row>
    <row r="80" spans="9:54" x14ac:dyDescent="0.3">
      <c r="I80" s="77">
        <v>66</v>
      </c>
      <c r="J80" s="77">
        <f t="shared" si="40"/>
        <v>238</v>
      </c>
      <c r="K80" s="77">
        <f t="shared" si="41"/>
        <v>238</v>
      </c>
      <c r="L80" s="77">
        <f t="shared" si="45"/>
        <v>208</v>
      </c>
      <c r="M80" s="77">
        <f t="shared" si="45"/>
        <v>208</v>
      </c>
      <c r="N80" s="77">
        <f t="shared" si="42"/>
        <v>1680</v>
      </c>
      <c r="O80" s="79">
        <f t="shared" ref="O80:O114" si="46">SUM(L80:M80)/SUM(J80:K80)</f>
        <v>0.87394957983193278</v>
      </c>
      <c r="P80" s="77">
        <f t="shared" si="43"/>
        <v>335</v>
      </c>
      <c r="Q80" s="77">
        <f t="shared" si="44"/>
        <v>270</v>
      </c>
      <c r="R80" s="77">
        <v>6</v>
      </c>
      <c r="S80" s="77">
        <v>6</v>
      </c>
      <c r="T80" s="77">
        <v>6</v>
      </c>
      <c r="U80" s="77">
        <v>8</v>
      </c>
      <c r="V80" s="77">
        <v>8</v>
      </c>
      <c r="X80" s="95" t="str">
        <f>装备品质表!B80</f>
        <v>赤铜甲</v>
      </c>
      <c r="Y80" s="95">
        <f>装备品质表!C80</f>
        <v>3</v>
      </c>
      <c r="Z80" s="95">
        <f>装备品质表!D80</f>
        <v>300</v>
      </c>
      <c r="AA80" s="95">
        <f>装备品质表!E80</f>
        <v>0</v>
      </c>
      <c r="AB80" s="95">
        <f>装备品质表!F80</f>
        <v>0</v>
      </c>
      <c r="AC80" s="95">
        <f>装备品质表!G80</f>
        <v>8</v>
      </c>
      <c r="AD80" s="95">
        <f>装备品质表!H80</f>
        <v>8</v>
      </c>
      <c r="AE80" s="95">
        <f>装备品质表!I80</f>
        <v>0</v>
      </c>
      <c r="AF80" s="95">
        <f>装备品质表!J80</f>
        <v>50</v>
      </c>
      <c r="AG80" s="95">
        <f>装备品质表!K80</f>
        <v>0</v>
      </c>
      <c r="AH80" s="95">
        <f>装备品质表!L80</f>
        <v>0</v>
      </c>
      <c r="AI80" s="95">
        <f>装备品质表!M80</f>
        <v>0</v>
      </c>
      <c r="AJ80" s="95">
        <f>装备品质表!N80</f>
        <v>0</v>
      </c>
      <c r="AK80" s="95">
        <f>装备品质表!O80</f>
        <v>0</v>
      </c>
      <c r="AL80" s="95">
        <f>装备品质表!P80</f>
        <v>0</v>
      </c>
      <c r="AM80" s="95">
        <f>装备品质表!Q80</f>
        <v>0</v>
      </c>
      <c r="AN80" s="95">
        <f>装备品质表!R80</f>
        <v>2</v>
      </c>
      <c r="AP80" s="86">
        <v>10078</v>
      </c>
      <c r="AQ80" s="86" t="s">
        <v>583</v>
      </c>
      <c r="AR80" s="86">
        <v>79</v>
      </c>
      <c r="AS80" s="86">
        <v>5</v>
      </c>
      <c r="AT80" s="86">
        <f t="shared" si="39"/>
        <v>6552</v>
      </c>
      <c r="AU80" s="86">
        <v>580</v>
      </c>
      <c r="AV80" s="86">
        <v>580</v>
      </c>
      <c r="AW80" s="86">
        <v>0</v>
      </c>
      <c r="AX80" s="86">
        <v>0</v>
      </c>
      <c r="AY80" s="86">
        <v>10</v>
      </c>
      <c r="AZ80" s="86">
        <v>10</v>
      </c>
      <c r="BA80" s="86">
        <v>810</v>
      </c>
      <c r="BB80" s="86">
        <v>68</v>
      </c>
    </row>
    <row r="81" spans="9:54" x14ac:dyDescent="0.3">
      <c r="I81" s="77">
        <v>67</v>
      </c>
      <c r="J81" s="77">
        <f t="shared" si="40"/>
        <v>243</v>
      </c>
      <c r="K81" s="77">
        <f t="shared" si="41"/>
        <v>243</v>
      </c>
      <c r="L81" s="77">
        <f t="shared" si="45"/>
        <v>212</v>
      </c>
      <c r="M81" s="77">
        <f t="shared" si="45"/>
        <v>212</v>
      </c>
      <c r="N81" s="77">
        <f t="shared" si="42"/>
        <v>1720</v>
      </c>
      <c r="O81" s="79">
        <f t="shared" si="46"/>
        <v>0.87242798353909468</v>
      </c>
      <c r="P81" s="77">
        <f t="shared" si="43"/>
        <v>340</v>
      </c>
      <c r="Q81" s="77">
        <f t="shared" si="44"/>
        <v>274</v>
      </c>
      <c r="R81" s="77">
        <v>6</v>
      </c>
      <c r="S81" s="77">
        <v>6</v>
      </c>
      <c r="T81" s="77">
        <v>6</v>
      </c>
      <c r="U81" s="77">
        <v>8</v>
      </c>
      <c r="V81" s="77">
        <v>8</v>
      </c>
      <c r="X81" s="95" t="str">
        <f>装备品质表!B81</f>
        <v>星月甲</v>
      </c>
      <c r="Y81" s="95">
        <f>装备品质表!C81</f>
        <v>23</v>
      </c>
      <c r="Z81" s="95">
        <f>装备品质表!D81</f>
        <v>1100</v>
      </c>
      <c r="AA81" s="95">
        <f>装备品质表!E81</f>
        <v>0</v>
      </c>
      <c r="AB81" s="95">
        <f>装备品质表!F81</f>
        <v>0</v>
      </c>
      <c r="AC81" s="95">
        <f>装备品质表!G81</f>
        <v>20</v>
      </c>
      <c r="AD81" s="95">
        <f>装备品质表!H81</f>
        <v>20</v>
      </c>
      <c r="AE81" s="95">
        <f>装备品质表!I81</f>
        <v>0</v>
      </c>
      <c r="AF81" s="95">
        <f>装备品质表!J81</f>
        <v>114</v>
      </c>
      <c r="AG81" s="95">
        <f>装备品质表!K81</f>
        <v>0</v>
      </c>
      <c r="AH81" s="95">
        <f>装备品质表!L81</f>
        <v>0</v>
      </c>
      <c r="AI81" s="95">
        <f>装备品质表!M81</f>
        <v>0</v>
      </c>
      <c r="AJ81" s="95">
        <f>装备品质表!N81</f>
        <v>0</v>
      </c>
      <c r="AK81" s="95">
        <f>装备品质表!O81</f>
        <v>0</v>
      </c>
      <c r="AL81" s="95">
        <f>装备品质表!P81</f>
        <v>0</v>
      </c>
      <c r="AM81" s="95">
        <f>装备品质表!Q81</f>
        <v>0</v>
      </c>
      <c r="AN81" s="95">
        <f>装备品质表!R81</f>
        <v>2</v>
      </c>
      <c r="AP81" s="86">
        <v>10079</v>
      </c>
      <c r="AQ81" s="86" t="s">
        <v>584</v>
      </c>
      <c r="AR81" s="86">
        <v>80</v>
      </c>
      <c r="AS81" s="86">
        <v>5</v>
      </c>
      <c r="AT81" s="86">
        <f t="shared" si="39"/>
        <v>6748</v>
      </c>
      <c r="AU81" s="86">
        <v>590</v>
      </c>
      <c r="AV81" s="86">
        <v>590</v>
      </c>
      <c r="AW81" s="86">
        <v>0</v>
      </c>
      <c r="AX81" s="86">
        <v>0</v>
      </c>
      <c r="AY81" s="86">
        <v>10</v>
      </c>
      <c r="AZ81" s="86">
        <v>10</v>
      </c>
      <c r="BA81" s="86">
        <v>820</v>
      </c>
      <c r="BB81" s="86">
        <v>69</v>
      </c>
    </row>
    <row r="82" spans="9:54" x14ac:dyDescent="0.3">
      <c r="I82" s="77">
        <v>68</v>
      </c>
      <c r="J82" s="77">
        <f t="shared" si="40"/>
        <v>248</v>
      </c>
      <c r="K82" s="77">
        <f t="shared" si="41"/>
        <v>248</v>
      </c>
      <c r="L82" s="77">
        <f t="shared" si="45"/>
        <v>216</v>
      </c>
      <c r="M82" s="77">
        <f t="shared" si="45"/>
        <v>216</v>
      </c>
      <c r="N82" s="77">
        <f t="shared" si="42"/>
        <v>1760</v>
      </c>
      <c r="O82" s="79">
        <f t="shared" si="46"/>
        <v>0.87096774193548387</v>
      </c>
      <c r="P82" s="77">
        <f t="shared" si="43"/>
        <v>345</v>
      </c>
      <c r="Q82" s="77">
        <f t="shared" si="44"/>
        <v>278</v>
      </c>
      <c r="R82" s="77">
        <v>6</v>
      </c>
      <c r="S82" s="77">
        <v>6</v>
      </c>
      <c r="T82" s="77">
        <v>6</v>
      </c>
      <c r="U82" s="77">
        <v>8</v>
      </c>
      <c r="V82" s="77">
        <v>8</v>
      </c>
      <c r="X82" s="95" t="str">
        <f>装备品质表!B82</f>
        <v>白虎甲</v>
      </c>
      <c r="Y82" s="95">
        <f>装备品质表!C82</f>
        <v>43</v>
      </c>
      <c r="Z82" s="95">
        <f>装备品质表!D82</f>
        <v>1900</v>
      </c>
      <c r="AA82" s="95">
        <f>装备品质表!E82</f>
        <v>0</v>
      </c>
      <c r="AB82" s="95">
        <f>装备品质表!F82</f>
        <v>0</v>
      </c>
      <c r="AC82" s="95">
        <f>装备品质表!G82</f>
        <v>32</v>
      </c>
      <c r="AD82" s="95">
        <f>装备品质表!H82</f>
        <v>32</v>
      </c>
      <c r="AE82" s="95">
        <f>装备品质表!I82</f>
        <v>0</v>
      </c>
      <c r="AF82" s="95">
        <f>装备品质表!J82</f>
        <v>178</v>
      </c>
      <c r="AG82" s="95">
        <f>装备品质表!K82</f>
        <v>0</v>
      </c>
      <c r="AH82" s="95">
        <f>装备品质表!L82</f>
        <v>0</v>
      </c>
      <c r="AI82" s="95">
        <f>装备品质表!M82</f>
        <v>0</v>
      </c>
      <c r="AJ82" s="95">
        <f>装备品质表!N82</f>
        <v>0</v>
      </c>
      <c r="AK82" s="95">
        <f>装备品质表!O82</f>
        <v>0</v>
      </c>
      <c r="AL82" s="95">
        <f>装备品质表!P82</f>
        <v>0</v>
      </c>
      <c r="AM82" s="95">
        <f>装备品质表!Q82</f>
        <v>0</v>
      </c>
      <c r="AN82" s="95">
        <f>装备品质表!R82</f>
        <v>2</v>
      </c>
      <c r="AP82" s="86">
        <v>10080</v>
      </c>
      <c r="AQ82" s="86" t="s">
        <v>585</v>
      </c>
      <c r="AR82" s="86">
        <v>81</v>
      </c>
      <c r="AS82" s="86">
        <v>5</v>
      </c>
      <c r="AT82" s="86">
        <f>FLOOR(AT81*1.02,1)</f>
        <v>6882</v>
      </c>
      <c r="AU82" s="86">
        <v>640</v>
      </c>
      <c r="AV82" s="86">
        <v>640</v>
      </c>
      <c r="AW82" s="86">
        <v>0</v>
      </c>
      <c r="AX82" s="86">
        <v>0</v>
      </c>
      <c r="AY82" s="86">
        <v>10</v>
      </c>
      <c r="AZ82" s="86">
        <v>10</v>
      </c>
      <c r="BA82" s="86">
        <v>830</v>
      </c>
      <c r="BB82" s="86">
        <v>70</v>
      </c>
    </row>
    <row r="83" spans="9:54" x14ac:dyDescent="0.3">
      <c r="I83" s="77">
        <v>69</v>
      </c>
      <c r="J83" s="77">
        <f t="shared" si="40"/>
        <v>253</v>
      </c>
      <c r="K83" s="77">
        <f t="shared" si="41"/>
        <v>253</v>
      </c>
      <c r="L83" s="77">
        <f t="shared" si="45"/>
        <v>220</v>
      </c>
      <c r="M83" s="77">
        <f t="shared" si="45"/>
        <v>220</v>
      </c>
      <c r="N83" s="77">
        <f t="shared" si="42"/>
        <v>1800</v>
      </c>
      <c r="O83" s="79">
        <f t="shared" si="46"/>
        <v>0.86956521739130432</v>
      </c>
      <c r="P83" s="77">
        <f t="shared" si="43"/>
        <v>350</v>
      </c>
      <c r="Q83" s="77">
        <f t="shared" si="44"/>
        <v>282</v>
      </c>
      <c r="R83" s="77">
        <v>6</v>
      </c>
      <c r="S83" s="77">
        <v>6</v>
      </c>
      <c r="T83" s="77">
        <v>6</v>
      </c>
      <c r="U83" s="77">
        <v>8</v>
      </c>
      <c r="V83" s="77">
        <v>8</v>
      </c>
      <c r="X83" s="95" t="str">
        <f>装备品质表!B83</f>
        <v>真龙甲</v>
      </c>
      <c r="Y83" s="95">
        <f>装备品质表!C83</f>
        <v>63</v>
      </c>
      <c r="Z83" s="95">
        <f>装备品质表!D83</f>
        <v>2700</v>
      </c>
      <c r="AA83" s="95">
        <f>装备品质表!E83</f>
        <v>0</v>
      </c>
      <c r="AB83" s="95">
        <f>装备品质表!F83</f>
        <v>0</v>
      </c>
      <c r="AC83" s="95">
        <f>装备品质表!G83</f>
        <v>44</v>
      </c>
      <c r="AD83" s="95">
        <f>装备品质表!H83</f>
        <v>44</v>
      </c>
      <c r="AE83" s="95">
        <f>装备品质表!I83</f>
        <v>0</v>
      </c>
      <c r="AF83" s="95">
        <f>装备品质表!J83</f>
        <v>242</v>
      </c>
      <c r="AG83" s="95">
        <f>装备品质表!K83</f>
        <v>0</v>
      </c>
      <c r="AH83" s="95">
        <f>装备品质表!L83</f>
        <v>0</v>
      </c>
      <c r="AI83" s="95">
        <f>装备品质表!M83</f>
        <v>0</v>
      </c>
      <c r="AJ83" s="95">
        <f>装备品质表!N83</f>
        <v>0</v>
      </c>
      <c r="AK83" s="95">
        <f>装备品质表!O83</f>
        <v>0</v>
      </c>
      <c r="AL83" s="95">
        <f>装备品质表!P83</f>
        <v>0</v>
      </c>
      <c r="AM83" s="95">
        <f>装备品质表!Q83</f>
        <v>0</v>
      </c>
      <c r="AN83" s="95">
        <f>装备品质表!R83</f>
        <v>2</v>
      </c>
      <c r="AP83" s="86">
        <v>10081</v>
      </c>
      <c r="AQ83" s="86" t="s">
        <v>586</v>
      </c>
      <c r="AR83" s="86">
        <v>82</v>
      </c>
      <c r="AS83" s="86">
        <v>5</v>
      </c>
      <c r="AT83" s="86">
        <f t="shared" ref="AT83:AT101" si="47">FLOOR(AT82*1.02,1)</f>
        <v>7019</v>
      </c>
      <c r="AU83" s="86">
        <v>655</v>
      </c>
      <c r="AV83" s="86">
        <v>655</v>
      </c>
      <c r="AW83" s="86">
        <v>0</v>
      </c>
      <c r="AX83" s="86">
        <v>0</v>
      </c>
      <c r="AY83" s="86">
        <v>10</v>
      </c>
      <c r="AZ83" s="86">
        <v>10</v>
      </c>
      <c r="BA83" s="86">
        <v>840</v>
      </c>
      <c r="BB83" s="86">
        <v>71</v>
      </c>
    </row>
    <row r="84" spans="9:54" x14ac:dyDescent="0.3">
      <c r="I84" s="78">
        <v>70</v>
      </c>
      <c r="J84" s="78">
        <f t="shared" si="40"/>
        <v>258</v>
      </c>
      <c r="K84" s="78">
        <f t="shared" si="41"/>
        <v>258</v>
      </c>
      <c r="L84" s="78">
        <f t="shared" si="45"/>
        <v>224</v>
      </c>
      <c r="M84" s="78">
        <f t="shared" si="45"/>
        <v>224</v>
      </c>
      <c r="N84" s="78">
        <f t="shared" si="42"/>
        <v>1840</v>
      </c>
      <c r="O84" s="80">
        <f t="shared" si="46"/>
        <v>0.86821705426356588</v>
      </c>
      <c r="P84" s="78">
        <f t="shared" si="43"/>
        <v>355</v>
      </c>
      <c r="Q84" s="78">
        <f t="shared" si="44"/>
        <v>286</v>
      </c>
      <c r="R84" s="78">
        <v>7</v>
      </c>
      <c r="S84" s="78">
        <v>7</v>
      </c>
      <c r="T84" s="78">
        <v>7</v>
      </c>
      <c r="U84" s="78">
        <v>8</v>
      </c>
      <c r="V84" s="78">
        <v>8</v>
      </c>
      <c r="X84" s="95" t="str">
        <f>装备品质表!B84</f>
        <v>天残甲</v>
      </c>
      <c r="Y84" s="95">
        <f>装备品质表!C84</f>
        <v>83</v>
      </c>
      <c r="Z84" s="95">
        <f>装备品质表!D84</f>
        <v>3500</v>
      </c>
      <c r="AA84" s="95">
        <f>装备品质表!E84</f>
        <v>0</v>
      </c>
      <c r="AB84" s="95">
        <f>装备品质表!F84</f>
        <v>0</v>
      </c>
      <c r="AC84" s="95">
        <f>装备品质表!G84</f>
        <v>56</v>
      </c>
      <c r="AD84" s="95">
        <f>装备品质表!H84</f>
        <v>56</v>
      </c>
      <c r="AE84" s="95">
        <f>装备品质表!I84</f>
        <v>0</v>
      </c>
      <c r="AF84" s="95">
        <f>装备品质表!J84</f>
        <v>306</v>
      </c>
      <c r="AG84" s="95">
        <f>装备品质表!K84</f>
        <v>0</v>
      </c>
      <c r="AH84" s="95">
        <f>装备品质表!L84</f>
        <v>0</v>
      </c>
      <c r="AI84" s="95">
        <f>装备品质表!M84</f>
        <v>0</v>
      </c>
      <c r="AJ84" s="95">
        <f>装备品质表!N84</f>
        <v>0</v>
      </c>
      <c r="AK84" s="95">
        <f>装备品质表!O84</f>
        <v>0</v>
      </c>
      <c r="AL84" s="95">
        <f>装备品质表!P84</f>
        <v>0</v>
      </c>
      <c r="AM84" s="95">
        <f>装备品质表!Q84</f>
        <v>0</v>
      </c>
      <c r="AN84" s="95">
        <f>装备品质表!R84</f>
        <v>2</v>
      </c>
      <c r="AP84" s="86">
        <v>10082</v>
      </c>
      <c r="AQ84" s="86" t="s">
        <v>587</v>
      </c>
      <c r="AR84" s="86">
        <v>83</v>
      </c>
      <c r="AS84" s="86">
        <v>5</v>
      </c>
      <c r="AT84" s="86">
        <f t="shared" si="47"/>
        <v>7159</v>
      </c>
      <c r="AU84" s="86">
        <v>670</v>
      </c>
      <c r="AV84" s="86">
        <v>670</v>
      </c>
      <c r="AW84" s="86">
        <v>0</v>
      </c>
      <c r="AX84" s="86">
        <v>0</v>
      </c>
      <c r="AY84" s="86">
        <v>10</v>
      </c>
      <c r="AZ84" s="86">
        <v>10</v>
      </c>
      <c r="BA84" s="86">
        <v>850</v>
      </c>
      <c r="BB84" s="86">
        <v>72</v>
      </c>
    </row>
    <row r="85" spans="9:54" x14ac:dyDescent="0.3">
      <c r="I85" s="77">
        <v>71</v>
      </c>
      <c r="J85" s="77">
        <f t="shared" ref="J85:J104" si="48">J84+K$9</f>
        <v>264</v>
      </c>
      <c r="K85" s="77">
        <f t="shared" ref="K85:K104" si="49">K84+L$9</f>
        <v>264</v>
      </c>
      <c r="L85" s="77">
        <f>ROUNDUP(L84+M$9,0)</f>
        <v>229</v>
      </c>
      <c r="M85" s="77">
        <f>ROUNDUP(M84+N$9,0)</f>
        <v>229</v>
      </c>
      <c r="N85" s="77">
        <f t="shared" ref="N85:N104" si="50">N84+O$9</f>
        <v>1885</v>
      </c>
      <c r="O85" s="79">
        <f t="shared" si="46"/>
        <v>0.86742424242424243</v>
      </c>
      <c r="P85" s="77">
        <f t="shared" ref="P85:P104" si="51">P84+P$9</f>
        <v>360</v>
      </c>
      <c r="Q85" s="77">
        <f t="shared" ref="Q85:Q104" si="52">Q84+Q$9</f>
        <v>290</v>
      </c>
      <c r="R85" s="77">
        <v>7</v>
      </c>
      <c r="S85" s="77">
        <v>7</v>
      </c>
      <c r="T85" s="77">
        <v>7</v>
      </c>
      <c r="U85" s="77">
        <v>8</v>
      </c>
      <c r="V85" s="77">
        <v>8</v>
      </c>
      <c r="X85" s="95" t="str">
        <f>装备品质表!B85</f>
        <v>衣服6号</v>
      </c>
      <c r="Y85" s="95">
        <f>装备品质表!C85</f>
        <v>103</v>
      </c>
      <c r="Z85" s="95">
        <f>装备品质表!D85</f>
        <v>0</v>
      </c>
      <c r="AA85" s="95">
        <f>装备品质表!E85</f>
        <v>0</v>
      </c>
      <c r="AB85" s="95">
        <f>装备品质表!F85</f>
        <v>0</v>
      </c>
      <c r="AC85" s="95">
        <f>装备品质表!G85</f>
        <v>68</v>
      </c>
      <c r="AD85" s="95">
        <f>装备品质表!H85</f>
        <v>68</v>
      </c>
      <c r="AE85" s="95">
        <f>装备品质表!I85</f>
        <v>0</v>
      </c>
      <c r="AF85" s="95">
        <f>装备品质表!J85</f>
        <v>370</v>
      </c>
      <c r="AG85" s="95">
        <f>装备品质表!K85</f>
        <v>0</v>
      </c>
      <c r="AH85" s="95">
        <f>装备品质表!L85</f>
        <v>0</v>
      </c>
      <c r="AI85" s="95">
        <f>装备品质表!M85</f>
        <v>0</v>
      </c>
      <c r="AJ85" s="95">
        <f>装备品质表!N85</f>
        <v>0</v>
      </c>
      <c r="AK85" s="95">
        <f>装备品质表!O85</f>
        <v>0</v>
      </c>
      <c r="AL85" s="95">
        <f>装备品质表!P85</f>
        <v>0</v>
      </c>
      <c r="AM85" s="95">
        <f>装备品质表!Q85</f>
        <v>0</v>
      </c>
      <c r="AN85" s="95">
        <f>装备品质表!R85</f>
        <v>2</v>
      </c>
      <c r="AP85" s="86">
        <v>10083</v>
      </c>
      <c r="AQ85" s="86" t="s">
        <v>588</v>
      </c>
      <c r="AR85" s="86">
        <v>84</v>
      </c>
      <c r="AS85" s="86">
        <v>5</v>
      </c>
      <c r="AT85" s="86">
        <f t="shared" si="47"/>
        <v>7302</v>
      </c>
      <c r="AU85" s="86">
        <v>685</v>
      </c>
      <c r="AV85" s="86">
        <v>685</v>
      </c>
      <c r="AW85" s="86">
        <v>0</v>
      </c>
      <c r="AX85" s="86">
        <v>0</v>
      </c>
      <c r="AY85" s="86">
        <v>10</v>
      </c>
      <c r="AZ85" s="86">
        <v>10</v>
      </c>
      <c r="BA85" s="86">
        <v>860</v>
      </c>
      <c r="BB85" s="86">
        <v>73</v>
      </c>
    </row>
    <row r="86" spans="9:54" x14ac:dyDescent="0.3">
      <c r="I86" s="77">
        <v>72</v>
      </c>
      <c r="J86" s="77">
        <f t="shared" si="48"/>
        <v>270</v>
      </c>
      <c r="K86" s="77">
        <f t="shared" si="49"/>
        <v>270</v>
      </c>
      <c r="L86" s="77">
        <f t="shared" ref="L86:M94" si="53">ROUNDUP(L85+M$9,0)</f>
        <v>234</v>
      </c>
      <c r="M86" s="77">
        <f t="shared" si="53"/>
        <v>234</v>
      </c>
      <c r="N86" s="77">
        <f t="shared" si="50"/>
        <v>1930</v>
      </c>
      <c r="O86" s="79">
        <f t="shared" si="46"/>
        <v>0.8666666666666667</v>
      </c>
      <c r="P86" s="77">
        <f t="shared" si="51"/>
        <v>365</v>
      </c>
      <c r="Q86" s="77">
        <f t="shared" si="52"/>
        <v>294</v>
      </c>
      <c r="R86" s="77">
        <v>7</v>
      </c>
      <c r="S86" s="77">
        <v>7</v>
      </c>
      <c r="T86" s="77">
        <v>7</v>
      </c>
      <c r="U86" s="77">
        <v>8</v>
      </c>
      <c r="V86" s="77">
        <v>8</v>
      </c>
      <c r="X86" s="95" t="str">
        <f>装备品质表!B86</f>
        <v>赤铜裤</v>
      </c>
      <c r="Y86" s="95">
        <f>装备品质表!C86</f>
        <v>4</v>
      </c>
      <c r="Z86" s="95">
        <f>装备品质表!D86</f>
        <v>0</v>
      </c>
      <c r="AA86" s="95">
        <f>装备品质表!E86</f>
        <v>0</v>
      </c>
      <c r="AB86" s="95">
        <f>装备品质表!F86</f>
        <v>0</v>
      </c>
      <c r="AC86" s="95">
        <f>装备品质表!G86</f>
        <v>8</v>
      </c>
      <c r="AD86" s="95">
        <f>装备品质表!H86</f>
        <v>8</v>
      </c>
      <c r="AE86" s="95">
        <f>装备品质表!I86</f>
        <v>0</v>
      </c>
      <c r="AF86" s="95">
        <f>装备品质表!J86</f>
        <v>79</v>
      </c>
      <c r="AG86" s="95">
        <f>装备品质表!K86</f>
        <v>0</v>
      </c>
      <c r="AH86" s="95">
        <f>装备品质表!L86</f>
        <v>0</v>
      </c>
      <c r="AI86" s="95">
        <f>装备品质表!M86</f>
        <v>0</v>
      </c>
      <c r="AJ86" s="95">
        <f>装备品质表!N86</f>
        <v>0</v>
      </c>
      <c r="AK86" s="95">
        <f>装备品质表!O86</f>
        <v>0</v>
      </c>
      <c r="AL86" s="95">
        <f>装备品质表!P86</f>
        <v>0</v>
      </c>
      <c r="AM86" s="95">
        <f>装备品质表!Q86</f>
        <v>0</v>
      </c>
      <c r="AN86" s="95">
        <f>装备品质表!R86</f>
        <v>2</v>
      </c>
      <c r="AP86" s="86">
        <v>10084</v>
      </c>
      <c r="AQ86" s="86" t="s">
        <v>589</v>
      </c>
      <c r="AR86" s="86">
        <v>85</v>
      </c>
      <c r="AS86" s="86">
        <v>5</v>
      </c>
      <c r="AT86" s="86">
        <f t="shared" si="47"/>
        <v>7448</v>
      </c>
      <c r="AU86" s="86">
        <v>700</v>
      </c>
      <c r="AV86" s="86">
        <v>700</v>
      </c>
      <c r="AW86" s="86">
        <v>0</v>
      </c>
      <c r="AX86" s="86">
        <v>0</v>
      </c>
      <c r="AY86" s="86">
        <v>10</v>
      </c>
      <c r="AZ86" s="86">
        <v>10</v>
      </c>
      <c r="BA86" s="86">
        <v>870</v>
      </c>
      <c r="BB86" s="86">
        <v>74</v>
      </c>
    </row>
    <row r="87" spans="9:54" x14ac:dyDescent="0.3">
      <c r="I87" s="77">
        <v>73</v>
      </c>
      <c r="J87" s="77">
        <f t="shared" si="48"/>
        <v>276</v>
      </c>
      <c r="K87" s="77">
        <f t="shared" si="49"/>
        <v>276</v>
      </c>
      <c r="L87" s="77">
        <f t="shared" si="53"/>
        <v>239</v>
      </c>
      <c r="M87" s="77">
        <f t="shared" si="53"/>
        <v>239</v>
      </c>
      <c r="N87" s="77">
        <f t="shared" si="50"/>
        <v>1975</v>
      </c>
      <c r="O87" s="79">
        <f t="shared" si="46"/>
        <v>0.86594202898550721</v>
      </c>
      <c r="P87" s="77">
        <f t="shared" si="51"/>
        <v>370</v>
      </c>
      <c r="Q87" s="77">
        <f t="shared" si="52"/>
        <v>298</v>
      </c>
      <c r="R87" s="77">
        <v>7</v>
      </c>
      <c r="S87" s="77">
        <v>7</v>
      </c>
      <c r="T87" s="77">
        <v>7</v>
      </c>
      <c r="U87" s="77">
        <v>8</v>
      </c>
      <c r="V87" s="77">
        <v>8</v>
      </c>
      <c r="X87" s="95" t="str">
        <f>装备品质表!B87</f>
        <v>星月裤</v>
      </c>
      <c r="Y87" s="95">
        <f>装备品质表!C87</f>
        <v>24</v>
      </c>
      <c r="Z87" s="95">
        <f>装备品质表!D87</f>
        <v>0</v>
      </c>
      <c r="AA87" s="95">
        <f>装备品质表!E87</f>
        <v>0</v>
      </c>
      <c r="AB87" s="95">
        <f>装备品质表!F87</f>
        <v>0</v>
      </c>
      <c r="AC87" s="95">
        <f>装备品质表!G87</f>
        <v>20</v>
      </c>
      <c r="AD87" s="95">
        <f>装备品质表!H87</f>
        <v>20</v>
      </c>
      <c r="AE87" s="95">
        <f>装备品质表!I87</f>
        <v>0</v>
      </c>
      <c r="AF87" s="95">
        <f>装备品质表!J87</f>
        <v>175</v>
      </c>
      <c r="AG87" s="95">
        <f>装备品质表!K87</f>
        <v>0</v>
      </c>
      <c r="AH87" s="95">
        <f>装备品质表!L87</f>
        <v>0</v>
      </c>
      <c r="AI87" s="95">
        <f>装备品质表!M87</f>
        <v>0</v>
      </c>
      <c r="AJ87" s="95">
        <f>装备品质表!N87</f>
        <v>0</v>
      </c>
      <c r="AK87" s="95">
        <f>装备品质表!O87</f>
        <v>0</v>
      </c>
      <c r="AL87" s="95">
        <f>装备品质表!P87</f>
        <v>0</v>
      </c>
      <c r="AM87" s="95">
        <f>装备品质表!Q87</f>
        <v>0</v>
      </c>
      <c r="AN87" s="95">
        <f>装备品质表!R87</f>
        <v>2</v>
      </c>
      <c r="AP87" s="86">
        <v>10085</v>
      </c>
      <c r="AQ87" s="86" t="s">
        <v>590</v>
      </c>
      <c r="AR87" s="86">
        <v>86</v>
      </c>
      <c r="AS87" s="86">
        <v>5</v>
      </c>
      <c r="AT87" s="86">
        <f t="shared" si="47"/>
        <v>7596</v>
      </c>
      <c r="AU87" s="86">
        <v>715</v>
      </c>
      <c r="AV87" s="86">
        <v>715</v>
      </c>
      <c r="AW87" s="86">
        <v>0</v>
      </c>
      <c r="AX87" s="86">
        <v>0</v>
      </c>
      <c r="AY87" s="86">
        <v>10</v>
      </c>
      <c r="AZ87" s="86">
        <v>10</v>
      </c>
      <c r="BA87" s="86">
        <v>880</v>
      </c>
      <c r="BB87" s="86">
        <v>75</v>
      </c>
    </row>
    <row r="88" spans="9:54" x14ac:dyDescent="0.3">
      <c r="I88" s="77">
        <v>74</v>
      </c>
      <c r="J88" s="77">
        <f t="shared" si="48"/>
        <v>282</v>
      </c>
      <c r="K88" s="77">
        <f t="shared" si="49"/>
        <v>282</v>
      </c>
      <c r="L88" s="77">
        <f t="shared" si="53"/>
        <v>244</v>
      </c>
      <c r="M88" s="77">
        <f t="shared" si="53"/>
        <v>244</v>
      </c>
      <c r="N88" s="77">
        <f t="shared" si="50"/>
        <v>2020</v>
      </c>
      <c r="O88" s="79">
        <f t="shared" si="46"/>
        <v>0.86524822695035464</v>
      </c>
      <c r="P88" s="77">
        <f t="shared" si="51"/>
        <v>375</v>
      </c>
      <c r="Q88" s="77">
        <f t="shared" si="52"/>
        <v>302</v>
      </c>
      <c r="R88" s="77">
        <v>7</v>
      </c>
      <c r="S88" s="77">
        <v>7</v>
      </c>
      <c r="T88" s="77">
        <v>7</v>
      </c>
      <c r="U88" s="77">
        <v>8</v>
      </c>
      <c r="V88" s="77">
        <v>8</v>
      </c>
      <c r="X88" s="95" t="str">
        <f>装备品质表!B88</f>
        <v>白虎裤</v>
      </c>
      <c r="Y88" s="95">
        <f>装备品质表!C88</f>
        <v>44</v>
      </c>
      <c r="Z88" s="95">
        <f>装备品质表!D88</f>
        <v>0</v>
      </c>
      <c r="AA88" s="95">
        <f>装备品质表!E88</f>
        <v>0</v>
      </c>
      <c r="AB88" s="95">
        <f>装备品质表!F88</f>
        <v>0</v>
      </c>
      <c r="AC88" s="95">
        <f>装备品质表!G88</f>
        <v>32</v>
      </c>
      <c r="AD88" s="95">
        <f>装备品质表!H88</f>
        <v>32</v>
      </c>
      <c r="AE88" s="95">
        <f>装备品质表!I88</f>
        <v>0</v>
      </c>
      <c r="AF88" s="95">
        <f>装备品质表!J88</f>
        <v>271</v>
      </c>
      <c r="AG88" s="95">
        <f>装备品质表!K88</f>
        <v>0</v>
      </c>
      <c r="AH88" s="95">
        <f>装备品质表!L88</f>
        <v>0</v>
      </c>
      <c r="AI88" s="95">
        <f>装备品质表!M88</f>
        <v>0</v>
      </c>
      <c r="AJ88" s="95">
        <f>装备品质表!N88</f>
        <v>0</v>
      </c>
      <c r="AK88" s="95">
        <f>装备品质表!O88</f>
        <v>0</v>
      </c>
      <c r="AL88" s="95">
        <f>装备品质表!P88</f>
        <v>0</v>
      </c>
      <c r="AM88" s="95">
        <f>装备品质表!Q88</f>
        <v>0</v>
      </c>
      <c r="AN88" s="95">
        <f>装备品质表!R88</f>
        <v>2</v>
      </c>
      <c r="AP88" s="86">
        <v>10086</v>
      </c>
      <c r="AQ88" s="86" t="s">
        <v>591</v>
      </c>
      <c r="AR88" s="86">
        <v>87</v>
      </c>
      <c r="AS88" s="86">
        <v>5</v>
      </c>
      <c r="AT88" s="86">
        <f t="shared" si="47"/>
        <v>7747</v>
      </c>
      <c r="AU88" s="86">
        <v>730</v>
      </c>
      <c r="AV88" s="86">
        <v>730</v>
      </c>
      <c r="AW88" s="86">
        <v>0</v>
      </c>
      <c r="AX88" s="86">
        <v>0</v>
      </c>
      <c r="AY88" s="86">
        <v>10</v>
      </c>
      <c r="AZ88" s="86">
        <v>10</v>
      </c>
      <c r="BA88" s="86">
        <v>890</v>
      </c>
      <c r="BB88" s="86">
        <v>76</v>
      </c>
    </row>
    <row r="89" spans="9:54" x14ac:dyDescent="0.3">
      <c r="I89" s="77">
        <v>75</v>
      </c>
      <c r="J89" s="77">
        <f t="shared" si="48"/>
        <v>288</v>
      </c>
      <c r="K89" s="77">
        <f t="shared" si="49"/>
        <v>288</v>
      </c>
      <c r="L89" s="77">
        <f t="shared" si="53"/>
        <v>249</v>
      </c>
      <c r="M89" s="77">
        <f t="shared" si="53"/>
        <v>249</v>
      </c>
      <c r="N89" s="77">
        <f t="shared" si="50"/>
        <v>2065</v>
      </c>
      <c r="O89" s="79">
        <f t="shared" si="46"/>
        <v>0.86458333333333337</v>
      </c>
      <c r="P89" s="77">
        <f t="shared" si="51"/>
        <v>380</v>
      </c>
      <c r="Q89" s="77">
        <f t="shared" si="52"/>
        <v>306</v>
      </c>
      <c r="R89" s="77">
        <v>7</v>
      </c>
      <c r="S89" s="77">
        <v>7</v>
      </c>
      <c r="T89" s="77">
        <v>7</v>
      </c>
      <c r="U89" s="77">
        <v>8</v>
      </c>
      <c r="V89" s="77">
        <v>8</v>
      </c>
      <c r="X89" s="95" t="str">
        <f>装备品质表!B89</f>
        <v>真龙裤</v>
      </c>
      <c r="Y89" s="95">
        <f>装备品质表!C89</f>
        <v>64</v>
      </c>
      <c r="Z89" s="95">
        <f>装备品质表!D89</f>
        <v>0</v>
      </c>
      <c r="AA89" s="95">
        <f>装备品质表!E89</f>
        <v>0</v>
      </c>
      <c r="AB89" s="95">
        <f>装备品质表!F89</f>
        <v>0</v>
      </c>
      <c r="AC89" s="95">
        <f>装备品质表!G89</f>
        <v>44</v>
      </c>
      <c r="AD89" s="95">
        <f>装备品质表!H89</f>
        <v>44</v>
      </c>
      <c r="AE89" s="95">
        <f>装备品质表!I89</f>
        <v>0</v>
      </c>
      <c r="AF89" s="95">
        <f>装备品质表!J89</f>
        <v>367</v>
      </c>
      <c r="AG89" s="95">
        <f>装备品质表!K89</f>
        <v>0</v>
      </c>
      <c r="AH89" s="95">
        <f>装备品质表!L89</f>
        <v>0</v>
      </c>
      <c r="AI89" s="95">
        <f>装备品质表!M89</f>
        <v>0</v>
      </c>
      <c r="AJ89" s="95">
        <f>装备品质表!N89</f>
        <v>0</v>
      </c>
      <c r="AK89" s="95">
        <f>装备品质表!O89</f>
        <v>0</v>
      </c>
      <c r="AL89" s="95">
        <f>装备品质表!P89</f>
        <v>0</v>
      </c>
      <c r="AM89" s="95">
        <f>装备品质表!Q89</f>
        <v>0</v>
      </c>
      <c r="AN89" s="95">
        <f>装备品质表!R89</f>
        <v>2</v>
      </c>
      <c r="AP89" s="86">
        <v>10087</v>
      </c>
      <c r="AQ89" s="86" t="s">
        <v>592</v>
      </c>
      <c r="AR89" s="86">
        <v>88</v>
      </c>
      <c r="AS89" s="86">
        <v>5</v>
      </c>
      <c r="AT89" s="86">
        <f t="shared" si="47"/>
        <v>7901</v>
      </c>
      <c r="AU89" s="86">
        <v>745</v>
      </c>
      <c r="AV89" s="86">
        <v>745</v>
      </c>
      <c r="AW89" s="86">
        <v>0</v>
      </c>
      <c r="AX89" s="86">
        <v>0</v>
      </c>
      <c r="AY89" s="86">
        <v>10</v>
      </c>
      <c r="AZ89" s="86">
        <v>10</v>
      </c>
      <c r="BA89" s="86">
        <v>900</v>
      </c>
      <c r="BB89" s="86">
        <v>77</v>
      </c>
    </row>
    <row r="90" spans="9:54" x14ac:dyDescent="0.3">
      <c r="I90" s="77">
        <v>76</v>
      </c>
      <c r="J90" s="77">
        <f t="shared" si="48"/>
        <v>294</v>
      </c>
      <c r="K90" s="77">
        <f t="shared" si="49"/>
        <v>294</v>
      </c>
      <c r="L90" s="77">
        <f t="shared" si="53"/>
        <v>254</v>
      </c>
      <c r="M90" s="77">
        <f t="shared" si="53"/>
        <v>254</v>
      </c>
      <c r="N90" s="77">
        <f t="shared" si="50"/>
        <v>2110</v>
      </c>
      <c r="O90" s="79">
        <f t="shared" si="46"/>
        <v>0.86394557823129248</v>
      </c>
      <c r="P90" s="77">
        <f t="shared" si="51"/>
        <v>385</v>
      </c>
      <c r="Q90" s="77">
        <f t="shared" si="52"/>
        <v>310</v>
      </c>
      <c r="R90" s="77">
        <v>7</v>
      </c>
      <c r="S90" s="77">
        <v>7</v>
      </c>
      <c r="T90" s="77">
        <v>7</v>
      </c>
      <c r="U90" s="77">
        <v>8</v>
      </c>
      <c r="V90" s="77">
        <v>8</v>
      </c>
      <c r="X90" s="95" t="str">
        <f>装备品质表!B90</f>
        <v>天残裤</v>
      </c>
      <c r="Y90" s="95">
        <f>装备品质表!C90</f>
        <v>84</v>
      </c>
      <c r="Z90" s="95">
        <f>装备品质表!D90</f>
        <v>0</v>
      </c>
      <c r="AA90" s="95">
        <f>装备品质表!E90</f>
        <v>0</v>
      </c>
      <c r="AB90" s="95">
        <f>装备品质表!F90</f>
        <v>0</v>
      </c>
      <c r="AC90" s="95">
        <f>装备品质表!G90</f>
        <v>56</v>
      </c>
      <c r="AD90" s="95">
        <f>装备品质表!H90</f>
        <v>56</v>
      </c>
      <c r="AE90" s="95">
        <f>装备品质表!I90</f>
        <v>0</v>
      </c>
      <c r="AF90" s="95">
        <f>装备品质表!J90</f>
        <v>463</v>
      </c>
      <c r="AG90" s="95">
        <f>装备品质表!K90</f>
        <v>0</v>
      </c>
      <c r="AH90" s="95">
        <f>装备品质表!L90</f>
        <v>0</v>
      </c>
      <c r="AI90" s="95">
        <f>装备品质表!M90</f>
        <v>0</v>
      </c>
      <c r="AJ90" s="95">
        <f>装备品质表!N90</f>
        <v>0</v>
      </c>
      <c r="AK90" s="95">
        <f>装备品质表!O90</f>
        <v>0</v>
      </c>
      <c r="AL90" s="95">
        <f>装备品质表!P90</f>
        <v>0</v>
      </c>
      <c r="AM90" s="95">
        <f>装备品质表!Q90</f>
        <v>0</v>
      </c>
      <c r="AN90" s="95">
        <f>装备品质表!R90</f>
        <v>2</v>
      </c>
      <c r="AP90" s="86">
        <v>10088</v>
      </c>
      <c r="AQ90" s="86" t="s">
        <v>593</v>
      </c>
      <c r="AR90" s="86">
        <v>89</v>
      </c>
      <c r="AS90" s="86">
        <v>5</v>
      </c>
      <c r="AT90" s="86">
        <f t="shared" si="47"/>
        <v>8059</v>
      </c>
      <c r="AU90" s="86">
        <v>760</v>
      </c>
      <c r="AV90" s="86">
        <v>760</v>
      </c>
      <c r="AW90" s="86">
        <v>0</v>
      </c>
      <c r="AX90" s="86">
        <v>0</v>
      </c>
      <c r="AY90" s="86">
        <v>10</v>
      </c>
      <c r="AZ90" s="86">
        <v>10</v>
      </c>
      <c r="BA90" s="86">
        <v>910</v>
      </c>
      <c r="BB90" s="86">
        <v>78</v>
      </c>
    </row>
    <row r="91" spans="9:54" x14ac:dyDescent="0.3">
      <c r="I91" s="77">
        <v>77</v>
      </c>
      <c r="J91" s="77">
        <f t="shared" si="48"/>
        <v>300</v>
      </c>
      <c r="K91" s="77">
        <f t="shared" si="49"/>
        <v>300</v>
      </c>
      <c r="L91" s="77">
        <f t="shared" si="53"/>
        <v>259</v>
      </c>
      <c r="M91" s="77">
        <f t="shared" si="53"/>
        <v>259</v>
      </c>
      <c r="N91" s="77">
        <f t="shared" si="50"/>
        <v>2155</v>
      </c>
      <c r="O91" s="79">
        <f t="shared" si="46"/>
        <v>0.86333333333333329</v>
      </c>
      <c r="P91" s="77">
        <f t="shared" si="51"/>
        <v>390</v>
      </c>
      <c r="Q91" s="77">
        <f t="shared" si="52"/>
        <v>314</v>
      </c>
      <c r="R91" s="77">
        <v>7</v>
      </c>
      <c r="S91" s="77">
        <v>7</v>
      </c>
      <c r="T91" s="77">
        <v>7</v>
      </c>
      <c r="U91" s="77">
        <v>8</v>
      </c>
      <c r="V91" s="77">
        <v>8</v>
      </c>
      <c r="X91" s="95" t="str">
        <f>装备品质表!B91</f>
        <v>裤子6号</v>
      </c>
      <c r="Y91" s="95">
        <f>装备品质表!C91</f>
        <v>104</v>
      </c>
      <c r="Z91" s="95">
        <f>装备品质表!D91</f>
        <v>0</v>
      </c>
      <c r="AA91" s="95">
        <f>装备品质表!E91</f>
        <v>0</v>
      </c>
      <c r="AB91" s="95">
        <f>装备品质表!F91</f>
        <v>0</v>
      </c>
      <c r="AC91" s="95">
        <f>装备品质表!G91</f>
        <v>68</v>
      </c>
      <c r="AD91" s="95">
        <f>装备品质表!H91</f>
        <v>68</v>
      </c>
      <c r="AE91" s="95">
        <f>装备品质表!I91</f>
        <v>0</v>
      </c>
      <c r="AF91" s="95">
        <f>装备品质表!J91</f>
        <v>559</v>
      </c>
      <c r="AG91" s="95">
        <f>装备品质表!K91</f>
        <v>0</v>
      </c>
      <c r="AH91" s="95">
        <f>装备品质表!L91</f>
        <v>0</v>
      </c>
      <c r="AI91" s="95">
        <f>装备品质表!M91</f>
        <v>0</v>
      </c>
      <c r="AJ91" s="95">
        <f>装备品质表!N91</f>
        <v>0</v>
      </c>
      <c r="AK91" s="95">
        <f>装备品质表!O91</f>
        <v>0</v>
      </c>
      <c r="AL91" s="95">
        <f>装备品质表!P91</f>
        <v>0</v>
      </c>
      <c r="AM91" s="95">
        <f>装备品质表!Q91</f>
        <v>0</v>
      </c>
      <c r="AN91" s="95">
        <f>装备品质表!R91</f>
        <v>2</v>
      </c>
      <c r="AP91" s="86">
        <v>10089</v>
      </c>
      <c r="AQ91" s="86" t="s">
        <v>594</v>
      </c>
      <c r="AR91" s="86">
        <v>90</v>
      </c>
      <c r="AS91" s="86">
        <v>5</v>
      </c>
      <c r="AT91" s="86">
        <f t="shared" si="47"/>
        <v>8220</v>
      </c>
      <c r="AU91" s="86">
        <v>775</v>
      </c>
      <c r="AV91" s="86">
        <v>775</v>
      </c>
      <c r="AW91" s="86">
        <v>0</v>
      </c>
      <c r="AX91" s="86">
        <v>0</v>
      </c>
      <c r="AY91" s="86">
        <v>10</v>
      </c>
      <c r="AZ91" s="86">
        <v>10</v>
      </c>
      <c r="BA91" s="86">
        <v>920</v>
      </c>
      <c r="BB91" s="86">
        <v>79</v>
      </c>
    </row>
    <row r="92" spans="9:54" x14ac:dyDescent="0.3">
      <c r="I92" s="77">
        <v>78</v>
      </c>
      <c r="J92" s="77">
        <f t="shared" si="48"/>
        <v>306</v>
      </c>
      <c r="K92" s="77">
        <f t="shared" si="49"/>
        <v>306</v>
      </c>
      <c r="L92" s="77">
        <f t="shared" si="53"/>
        <v>264</v>
      </c>
      <c r="M92" s="77">
        <f t="shared" si="53"/>
        <v>264</v>
      </c>
      <c r="N92" s="77">
        <f t="shared" si="50"/>
        <v>2200</v>
      </c>
      <c r="O92" s="79">
        <f t="shared" si="46"/>
        <v>0.86274509803921573</v>
      </c>
      <c r="P92" s="77">
        <f t="shared" si="51"/>
        <v>395</v>
      </c>
      <c r="Q92" s="77">
        <f t="shared" si="52"/>
        <v>318</v>
      </c>
      <c r="R92" s="77">
        <v>7</v>
      </c>
      <c r="S92" s="77">
        <v>7</v>
      </c>
      <c r="T92" s="77">
        <v>7</v>
      </c>
      <c r="U92" s="77">
        <v>8</v>
      </c>
      <c r="V92" s="77">
        <v>8</v>
      </c>
      <c r="X92" s="95" t="str">
        <f>装备品质表!B92</f>
        <v>赤铜项链</v>
      </c>
      <c r="Y92" s="95">
        <f>装备品质表!C92</f>
        <v>5</v>
      </c>
      <c r="Z92" s="95">
        <f>装备品质表!D92</f>
        <v>0</v>
      </c>
      <c r="AA92" s="95">
        <f>装备品质表!E92</f>
        <v>4</v>
      </c>
      <c r="AB92" s="95">
        <f>装备品质表!F92</f>
        <v>4</v>
      </c>
      <c r="AC92" s="95">
        <f>装备品质表!G92</f>
        <v>0</v>
      </c>
      <c r="AD92" s="95">
        <f>装备品质表!H92</f>
        <v>0</v>
      </c>
      <c r="AE92" s="95">
        <f>装备品质表!I92</f>
        <v>0</v>
      </c>
      <c r="AF92" s="95">
        <f>装备品质表!J92</f>
        <v>0</v>
      </c>
      <c r="AG92" s="95">
        <f>装备品质表!K92</f>
        <v>100</v>
      </c>
      <c r="AH92" s="95">
        <f>装备品质表!L92</f>
        <v>0</v>
      </c>
      <c r="AI92" s="95">
        <f>装备品质表!M92</f>
        <v>0</v>
      </c>
      <c r="AJ92" s="95">
        <f>装备品质表!N92</f>
        <v>0</v>
      </c>
      <c r="AK92" s="95">
        <f>装备品质表!O92</f>
        <v>0</v>
      </c>
      <c r="AL92" s="95">
        <f>装备品质表!P92</f>
        <v>0</v>
      </c>
      <c r="AM92" s="95">
        <f>装备品质表!Q92</f>
        <v>0</v>
      </c>
      <c r="AN92" s="95">
        <f>装备品质表!R92</f>
        <v>2</v>
      </c>
      <c r="AP92" s="86">
        <v>10090</v>
      </c>
      <c r="AQ92" s="86" t="s">
        <v>595</v>
      </c>
      <c r="AR92" s="86">
        <v>91</v>
      </c>
      <c r="AS92" s="86">
        <v>5</v>
      </c>
      <c r="AT92" s="86">
        <f t="shared" si="47"/>
        <v>8384</v>
      </c>
      <c r="AU92" s="86">
        <v>790</v>
      </c>
      <c r="AV92" s="86">
        <v>790</v>
      </c>
      <c r="AW92" s="86">
        <v>0</v>
      </c>
      <c r="AX92" s="86">
        <v>0</v>
      </c>
      <c r="AY92" s="86">
        <v>10</v>
      </c>
      <c r="AZ92" s="86">
        <v>10</v>
      </c>
      <c r="BA92" s="86">
        <v>930</v>
      </c>
      <c r="BB92" s="86">
        <v>80</v>
      </c>
    </row>
    <row r="93" spans="9:54" x14ac:dyDescent="0.3">
      <c r="I93" s="77">
        <v>79</v>
      </c>
      <c r="J93" s="77">
        <f t="shared" si="48"/>
        <v>312</v>
      </c>
      <c r="K93" s="77">
        <f t="shared" si="49"/>
        <v>312</v>
      </c>
      <c r="L93" s="77">
        <f t="shared" si="53"/>
        <v>269</v>
      </c>
      <c r="M93" s="77">
        <f t="shared" si="53"/>
        <v>269</v>
      </c>
      <c r="N93" s="77">
        <f t="shared" si="50"/>
        <v>2245</v>
      </c>
      <c r="O93" s="79">
        <f t="shared" si="46"/>
        <v>0.86217948717948723</v>
      </c>
      <c r="P93" s="77">
        <f t="shared" si="51"/>
        <v>400</v>
      </c>
      <c r="Q93" s="77">
        <f t="shared" si="52"/>
        <v>322</v>
      </c>
      <c r="R93" s="77">
        <v>7</v>
      </c>
      <c r="S93" s="77">
        <v>7</v>
      </c>
      <c r="T93" s="77">
        <v>7</v>
      </c>
      <c r="U93" s="77">
        <v>8</v>
      </c>
      <c r="V93" s="77">
        <v>8</v>
      </c>
      <c r="X93" s="95" t="str">
        <f>装备品质表!B93</f>
        <v>星月项链</v>
      </c>
      <c r="Y93" s="95">
        <f>装备品质表!C93</f>
        <v>25</v>
      </c>
      <c r="Z93" s="95">
        <f>装备品质表!D93</f>
        <v>0</v>
      </c>
      <c r="AA93" s="95">
        <f>装备品质表!E93</f>
        <v>12</v>
      </c>
      <c r="AB93" s="95">
        <f>装备品质表!F93</f>
        <v>12</v>
      </c>
      <c r="AC93" s="95">
        <f>装备品质表!G93</f>
        <v>0</v>
      </c>
      <c r="AD93" s="95">
        <f>装备品质表!H93</f>
        <v>0</v>
      </c>
      <c r="AE93" s="95">
        <f>装备品质表!I93</f>
        <v>0</v>
      </c>
      <c r="AF93" s="95">
        <f>装备品质表!J93</f>
        <v>0</v>
      </c>
      <c r="AG93" s="95">
        <f>装备品质表!K93</f>
        <v>150</v>
      </c>
      <c r="AH93" s="95">
        <f>装备品质表!L93</f>
        <v>0</v>
      </c>
      <c r="AI93" s="95">
        <f>装备品质表!M93</f>
        <v>0</v>
      </c>
      <c r="AJ93" s="95">
        <f>装备品质表!N93</f>
        <v>0</v>
      </c>
      <c r="AK93" s="95">
        <f>装备品质表!O93</f>
        <v>0</v>
      </c>
      <c r="AL93" s="95">
        <f>装备品质表!P93</f>
        <v>0</v>
      </c>
      <c r="AM93" s="95">
        <f>装备品质表!Q93</f>
        <v>0</v>
      </c>
      <c r="AN93" s="95">
        <f>装备品质表!R93</f>
        <v>2</v>
      </c>
      <c r="AP93" s="86">
        <v>10091</v>
      </c>
      <c r="AQ93" s="86" t="s">
        <v>596</v>
      </c>
      <c r="AR93" s="86">
        <v>92</v>
      </c>
      <c r="AS93" s="86">
        <v>5</v>
      </c>
      <c r="AT93" s="86">
        <f t="shared" si="47"/>
        <v>8551</v>
      </c>
      <c r="AU93" s="86">
        <v>805</v>
      </c>
      <c r="AV93" s="86">
        <v>805</v>
      </c>
      <c r="AW93" s="86">
        <v>0</v>
      </c>
      <c r="AX93" s="86">
        <v>0</v>
      </c>
      <c r="AY93" s="86">
        <v>10</v>
      </c>
      <c r="AZ93" s="86">
        <v>10</v>
      </c>
      <c r="BA93" s="86">
        <v>940</v>
      </c>
      <c r="BB93" s="86">
        <v>81</v>
      </c>
    </row>
    <row r="94" spans="9:54" x14ac:dyDescent="0.3">
      <c r="I94" s="78">
        <v>80</v>
      </c>
      <c r="J94" s="78">
        <f t="shared" si="48"/>
        <v>318</v>
      </c>
      <c r="K94" s="78">
        <f t="shared" si="49"/>
        <v>318</v>
      </c>
      <c r="L94" s="78">
        <f t="shared" si="53"/>
        <v>274</v>
      </c>
      <c r="M94" s="78">
        <f t="shared" si="53"/>
        <v>274</v>
      </c>
      <c r="N94" s="78">
        <f t="shared" si="50"/>
        <v>2290</v>
      </c>
      <c r="O94" s="80">
        <f t="shared" si="46"/>
        <v>0.86163522012578619</v>
      </c>
      <c r="P94" s="78">
        <f t="shared" si="51"/>
        <v>405</v>
      </c>
      <c r="Q94" s="78">
        <f t="shared" si="52"/>
        <v>326</v>
      </c>
      <c r="R94" s="78">
        <v>8</v>
      </c>
      <c r="S94" s="78">
        <v>8</v>
      </c>
      <c r="T94" s="78">
        <v>8</v>
      </c>
      <c r="U94" s="78">
        <v>8</v>
      </c>
      <c r="V94" s="78">
        <v>8</v>
      </c>
      <c r="X94" s="95" t="str">
        <f>装备品质表!B94</f>
        <v>白虎项链</v>
      </c>
      <c r="Y94" s="95">
        <f>装备品质表!C94</f>
        <v>45</v>
      </c>
      <c r="Z94" s="95">
        <f>装备品质表!D94</f>
        <v>0</v>
      </c>
      <c r="AA94" s="95">
        <f>装备品质表!E94</f>
        <v>20</v>
      </c>
      <c r="AB94" s="95">
        <f>装备品质表!F94</f>
        <v>20</v>
      </c>
      <c r="AC94" s="95">
        <f>装备品质表!G94</f>
        <v>0</v>
      </c>
      <c r="AD94" s="95">
        <f>装备品质表!H94</f>
        <v>0</v>
      </c>
      <c r="AE94" s="95">
        <f>装备品质表!I94</f>
        <v>0</v>
      </c>
      <c r="AF94" s="95">
        <f>装备品质表!J94</f>
        <v>0</v>
      </c>
      <c r="AG94" s="95">
        <f>装备品质表!K94</f>
        <v>200</v>
      </c>
      <c r="AH94" s="95">
        <f>装备品质表!L94</f>
        <v>0</v>
      </c>
      <c r="AI94" s="95">
        <f>装备品质表!M94</f>
        <v>0</v>
      </c>
      <c r="AJ94" s="95">
        <f>装备品质表!N94</f>
        <v>0</v>
      </c>
      <c r="AK94" s="95">
        <f>装备品质表!O94</f>
        <v>0</v>
      </c>
      <c r="AL94" s="95">
        <f>装备品质表!P94</f>
        <v>0</v>
      </c>
      <c r="AM94" s="95">
        <f>装备品质表!Q94</f>
        <v>0</v>
      </c>
      <c r="AN94" s="95">
        <f>装备品质表!R94</f>
        <v>2</v>
      </c>
      <c r="AP94" s="86">
        <v>10092</v>
      </c>
      <c r="AQ94" s="86" t="s">
        <v>597</v>
      </c>
      <c r="AR94" s="86">
        <v>93</v>
      </c>
      <c r="AS94" s="86">
        <v>5</v>
      </c>
      <c r="AT94" s="86">
        <f t="shared" si="47"/>
        <v>8722</v>
      </c>
      <c r="AU94" s="86">
        <v>820</v>
      </c>
      <c r="AV94" s="86">
        <v>820</v>
      </c>
      <c r="AW94" s="86">
        <v>0</v>
      </c>
      <c r="AX94" s="86">
        <v>0</v>
      </c>
      <c r="AY94" s="86">
        <v>10</v>
      </c>
      <c r="AZ94" s="86">
        <v>10</v>
      </c>
      <c r="BA94" s="86">
        <v>950</v>
      </c>
      <c r="BB94" s="86">
        <v>82</v>
      </c>
    </row>
    <row r="95" spans="9:54" x14ac:dyDescent="0.3">
      <c r="I95" s="77">
        <v>81</v>
      </c>
      <c r="J95" s="77">
        <f t="shared" si="48"/>
        <v>324</v>
      </c>
      <c r="K95" s="77">
        <f t="shared" si="49"/>
        <v>324</v>
      </c>
      <c r="L95" s="77">
        <f>ROUNDUP(L94+M$9,0)</f>
        <v>279</v>
      </c>
      <c r="M95" s="77">
        <f>ROUNDUP(M94+N$9,0)</f>
        <v>279</v>
      </c>
      <c r="N95" s="77">
        <f t="shared" si="50"/>
        <v>2335</v>
      </c>
      <c r="O95" s="79">
        <f t="shared" si="46"/>
        <v>0.86111111111111116</v>
      </c>
      <c r="P95" s="77">
        <f t="shared" si="51"/>
        <v>410</v>
      </c>
      <c r="Q95" s="77">
        <f t="shared" si="52"/>
        <v>330</v>
      </c>
      <c r="R95" s="77">
        <v>8</v>
      </c>
      <c r="S95" s="77">
        <v>8</v>
      </c>
      <c r="T95" s="77">
        <v>8</v>
      </c>
      <c r="U95" s="77">
        <v>8</v>
      </c>
      <c r="V95" s="77">
        <v>8</v>
      </c>
      <c r="X95" s="95" t="str">
        <f>装备品质表!B95</f>
        <v>真龙项链</v>
      </c>
      <c r="Y95" s="95">
        <f>装备品质表!C95</f>
        <v>65</v>
      </c>
      <c r="Z95" s="95">
        <f>装备品质表!D95</f>
        <v>0</v>
      </c>
      <c r="AA95" s="95">
        <f>装备品质表!E95</f>
        <v>28</v>
      </c>
      <c r="AB95" s="95">
        <f>装备品质表!F95</f>
        <v>28</v>
      </c>
      <c r="AC95" s="95">
        <f>装备品质表!G95</f>
        <v>0</v>
      </c>
      <c r="AD95" s="95">
        <f>装备品质表!H95</f>
        <v>0</v>
      </c>
      <c r="AE95" s="95">
        <f>装备品质表!I95</f>
        <v>0</v>
      </c>
      <c r="AF95" s="95">
        <f>装备品质表!J95</f>
        <v>0</v>
      </c>
      <c r="AG95" s="95">
        <f>装备品质表!K95</f>
        <v>250</v>
      </c>
      <c r="AH95" s="95">
        <f>装备品质表!L95</f>
        <v>0</v>
      </c>
      <c r="AI95" s="95">
        <f>装备品质表!M95</f>
        <v>0</v>
      </c>
      <c r="AJ95" s="95">
        <f>装备品质表!N95</f>
        <v>0</v>
      </c>
      <c r="AK95" s="95">
        <f>装备品质表!O95</f>
        <v>0</v>
      </c>
      <c r="AL95" s="95">
        <f>装备品质表!P95</f>
        <v>0</v>
      </c>
      <c r="AM95" s="95">
        <f>装备品质表!Q95</f>
        <v>0</v>
      </c>
      <c r="AN95" s="95">
        <f>装备品质表!R95</f>
        <v>2</v>
      </c>
      <c r="AP95" s="86">
        <v>10093</v>
      </c>
      <c r="AQ95" s="86" t="s">
        <v>598</v>
      </c>
      <c r="AR95" s="86">
        <v>94</v>
      </c>
      <c r="AS95" s="86">
        <v>5</v>
      </c>
      <c r="AT95" s="86">
        <f t="shared" si="47"/>
        <v>8896</v>
      </c>
      <c r="AU95" s="86">
        <v>835</v>
      </c>
      <c r="AV95" s="86">
        <v>835</v>
      </c>
      <c r="AW95" s="86">
        <v>0</v>
      </c>
      <c r="AX95" s="86">
        <v>0</v>
      </c>
      <c r="AY95" s="86">
        <v>10</v>
      </c>
      <c r="AZ95" s="86">
        <v>10</v>
      </c>
      <c r="BA95" s="86">
        <v>960</v>
      </c>
      <c r="BB95" s="86">
        <v>83</v>
      </c>
    </row>
    <row r="96" spans="9:54" x14ac:dyDescent="0.3">
      <c r="I96" s="77">
        <v>82</v>
      </c>
      <c r="J96" s="77">
        <f t="shared" si="48"/>
        <v>330</v>
      </c>
      <c r="K96" s="77">
        <f t="shared" si="49"/>
        <v>330</v>
      </c>
      <c r="L96" s="77">
        <f t="shared" ref="L96:M104" si="54">ROUNDUP(L95+M$9,0)</f>
        <v>284</v>
      </c>
      <c r="M96" s="77">
        <f t="shared" si="54"/>
        <v>284</v>
      </c>
      <c r="N96" s="77">
        <f t="shared" si="50"/>
        <v>2380</v>
      </c>
      <c r="O96" s="79">
        <f t="shared" si="46"/>
        <v>0.8606060606060606</v>
      </c>
      <c r="P96" s="77">
        <f t="shared" si="51"/>
        <v>415</v>
      </c>
      <c r="Q96" s="77">
        <f t="shared" si="52"/>
        <v>334</v>
      </c>
      <c r="R96" s="77">
        <v>8</v>
      </c>
      <c r="S96" s="77">
        <v>8</v>
      </c>
      <c r="T96" s="77">
        <v>8</v>
      </c>
      <c r="U96" s="77">
        <v>8</v>
      </c>
      <c r="V96" s="77">
        <v>8</v>
      </c>
      <c r="X96" s="95" t="str">
        <f>装备品质表!B96</f>
        <v>天残项链</v>
      </c>
      <c r="Y96" s="95">
        <f>装备品质表!C96</f>
        <v>85</v>
      </c>
      <c r="Z96" s="95">
        <f>装备品质表!D96</f>
        <v>0</v>
      </c>
      <c r="AA96" s="95">
        <f>装备品质表!E96</f>
        <v>36</v>
      </c>
      <c r="AB96" s="95">
        <f>装备品质表!F96</f>
        <v>36</v>
      </c>
      <c r="AC96" s="95">
        <f>装备品质表!G96</f>
        <v>0</v>
      </c>
      <c r="AD96" s="95">
        <f>装备品质表!H96</f>
        <v>0</v>
      </c>
      <c r="AE96" s="95">
        <f>装备品质表!I96</f>
        <v>0</v>
      </c>
      <c r="AF96" s="95">
        <f>装备品质表!J96</f>
        <v>0</v>
      </c>
      <c r="AG96" s="95">
        <f>装备品质表!K96</f>
        <v>300</v>
      </c>
      <c r="AH96" s="95">
        <f>装备品质表!L96</f>
        <v>0</v>
      </c>
      <c r="AI96" s="95">
        <f>装备品质表!M96</f>
        <v>0</v>
      </c>
      <c r="AJ96" s="95">
        <f>装备品质表!N96</f>
        <v>0</v>
      </c>
      <c r="AK96" s="95">
        <f>装备品质表!O96</f>
        <v>0</v>
      </c>
      <c r="AL96" s="95">
        <f>装备品质表!P96</f>
        <v>0</v>
      </c>
      <c r="AM96" s="95">
        <f>装备品质表!Q96</f>
        <v>0</v>
      </c>
      <c r="AN96" s="95">
        <f>装备品质表!R96</f>
        <v>2</v>
      </c>
      <c r="AP96" s="86">
        <v>10094</v>
      </c>
      <c r="AQ96" s="86" t="s">
        <v>599</v>
      </c>
      <c r="AR96" s="86">
        <v>95</v>
      </c>
      <c r="AS96" s="86">
        <v>5</v>
      </c>
      <c r="AT96" s="86">
        <f t="shared" si="47"/>
        <v>9073</v>
      </c>
      <c r="AU96" s="86">
        <v>850</v>
      </c>
      <c r="AV96" s="86">
        <v>850</v>
      </c>
      <c r="AW96" s="86">
        <v>0</v>
      </c>
      <c r="AX96" s="86">
        <v>0</v>
      </c>
      <c r="AY96" s="86">
        <v>10</v>
      </c>
      <c r="AZ96" s="86">
        <v>10</v>
      </c>
      <c r="BA96" s="86">
        <v>970</v>
      </c>
      <c r="BB96" s="86">
        <v>84</v>
      </c>
    </row>
    <row r="97" spans="9:54" x14ac:dyDescent="0.3">
      <c r="I97" s="77">
        <v>83</v>
      </c>
      <c r="J97" s="77">
        <f t="shared" si="48"/>
        <v>336</v>
      </c>
      <c r="K97" s="77">
        <f t="shared" si="49"/>
        <v>336</v>
      </c>
      <c r="L97" s="77">
        <f t="shared" si="54"/>
        <v>289</v>
      </c>
      <c r="M97" s="77">
        <f t="shared" si="54"/>
        <v>289</v>
      </c>
      <c r="N97" s="77">
        <f t="shared" si="50"/>
        <v>2425</v>
      </c>
      <c r="O97" s="79">
        <f t="shared" si="46"/>
        <v>0.86011904761904767</v>
      </c>
      <c r="P97" s="77">
        <f t="shared" si="51"/>
        <v>420</v>
      </c>
      <c r="Q97" s="77">
        <f t="shared" si="52"/>
        <v>338</v>
      </c>
      <c r="R97" s="77">
        <v>8</v>
      </c>
      <c r="S97" s="77">
        <v>8</v>
      </c>
      <c r="T97" s="77">
        <v>8</v>
      </c>
      <c r="U97" s="77">
        <v>8</v>
      </c>
      <c r="V97" s="77">
        <v>8</v>
      </c>
      <c r="X97" s="95" t="str">
        <f>装备品质表!B97</f>
        <v>项链6号</v>
      </c>
      <c r="Y97" s="95">
        <f>装备品质表!C97</f>
        <v>105</v>
      </c>
      <c r="Z97" s="95">
        <f>装备品质表!D97</f>
        <v>0</v>
      </c>
      <c r="AA97" s="95">
        <f>装备品质表!E97</f>
        <v>44</v>
      </c>
      <c r="AB97" s="95">
        <f>装备品质表!F97</f>
        <v>44</v>
      </c>
      <c r="AC97" s="95">
        <f>装备品质表!G97</f>
        <v>0</v>
      </c>
      <c r="AD97" s="95">
        <f>装备品质表!H97</f>
        <v>0</v>
      </c>
      <c r="AE97" s="95">
        <f>装备品质表!I97</f>
        <v>0</v>
      </c>
      <c r="AF97" s="95">
        <f>装备品质表!J97</f>
        <v>0</v>
      </c>
      <c r="AG97" s="95">
        <f>装备品质表!K97</f>
        <v>0</v>
      </c>
      <c r="AH97" s="95">
        <f>装备品质表!L97</f>
        <v>0</v>
      </c>
      <c r="AI97" s="95">
        <f>装备品质表!M97</f>
        <v>0</v>
      </c>
      <c r="AJ97" s="95">
        <f>装备品质表!N97</f>
        <v>0</v>
      </c>
      <c r="AK97" s="95">
        <f>装备品质表!O97</f>
        <v>0</v>
      </c>
      <c r="AL97" s="95">
        <f>装备品质表!P97</f>
        <v>0</v>
      </c>
      <c r="AM97" s="95">
        <f>装备品质表!Q97</f>
        <v>0</v>
      </c>
      <c r="AN97" s="95">
        <f>装备品质表!R97</f>
        <v>2</v>
      </c>
      <c r="AP97" s="86">
        <v>10095</v>
      </c>
      <c r="AQ97" s="86" t="s">
        <v>600</v>
      </c>
      <c r="AR97" s="86">
        <v>96</v>
      </c>
      <c r="AS97" s="86">
        <v>5</v>
      </c>
      <c r="AT97" s="86">
        <f t="shared" si="47"/>
        <v>9254</v>
      </c>
      <c r="AU97" s="86">
        <v>865</v>
      </c>
      <c r="AV97" s="86">
        <v>865</v>
      </c>
      <c r="AW97" s="86">
        <v>0</v>
      </c>
      <c r="AX97" s="86">
        <v>0</v>
      </c>
      <c r="AY97" s="86">
        <v>10</v>
      </c>
      <c r="AZ97" s="86">
        <v>10</v>
      </c>
      <c r="BA97" s="86">
        <v>980</v>
      </c>
      <c r="BB97" s="86">
        <v>85</v>
      </c>
    </row>
    <row r="98" spans="9:54" x14ac:dyDescent="0.3">
      <c r="I98" s="77">
        <v>84</v>
      </c>
      <c r="J98" s="77">
        <f t="shared" si="48"/>
        <v>342</v>
      </c>
      <c r="K98" s="77">
        <f t="shared" si="49"/>
        <v>342</v>
      </c>
      <c r="L98" s="77">
        <f t="shared" si="54"/>
        <v>294</v>
      </c>
      <c r="M98" s="77">
        <f t="shared" si="54"/>
        <v>294</v>
      </c>
      <c r="N98" s="77">
        <f t="shared" si="50"/>
        <v>2470</v>
      </c>
      <c r="O98" s="79">
        <f t="shared" si="46"/>
        <v>0.85964912280701755</v>
      </c>
      <c r="P98" s="77">
        <f t="shared" si="51"/>
        <v>425</v>
      </c>
      <c r="Q98" s="77">
        <f t="shared" si="52"/>
        <v>342</v>
      </c>
      <c r="R98" s="77">
        <v>8</v>
      </c>
      <c r="S98" s="77">
        <v>8</v>
      </c>
      <c r="T98" s="77">
        <v>8</v>
      </c>
      <c r="U98" s="77">
        <v>8</v>
      </c>
      <c r="V98" s="77">
        <v>8</v>
      </c>
      <c r="X98" s="95" t="str">
        <f>装备品质表!B98</f>
        <v>赤铜戒指</v>
      </c>
      <c r="Y98" s="95">
        <f>装备品质表!C98</f>
        <v>6</v>
      </c>
      <c r="Z98" s="95">
        <f>装备品质表!D98</f>
        <v>0</v>
      </c>
      <c r="AA98" s="95">
        <f>装备品质表!E98</f>
        <v>4</v>
      </c>
      <c r="AB98" s="95">
        <f>装备品质表!F98</f>
        <v>4</v>
      </c>
      <c r="AC98" s="95">
        <f>装备品质表!G98</f>
        <v>0</v>
      </c>
      <c r="AD98" s="95">
        <f>装备品质表!H98</f>
        <v>0</v>
      </c>
      <c r="AE98" s="95">
        <f>装备品质表!I98</f>
        <v>0</v>
      </c>
      <c r="AF98" s="95">
        <f>装备品质表!J98</f>
        <v>0</v>
      </c>
      <c r="AG98" s="95">
        <f>装备品质表!K98</f>
        <v>0</v>
      </c>
      <c r="AH98" s="95">
        <f>装备品质表!L98</f>
        <v>100</v>
      </c>
      <c r="AI98" s="95">
        <f>装备品质表!M98</f>
        <v>0</v>
      </c>
      <c r="AJ98" s="95">
        <f>装备品质表!N98</f>
        <v>0</v>
      </c>
      <c r="AK98" s="95">
        <f>装备品质表!O98</f>
        <v>0</v>
      </c>
      <c r="AL98" s="95">
        <f>装备品质表!P98</f>
        <v>0</v>
      </c>
      <c r="AM98" s="95">
        <f>装备品质表!Q98</f>
        <v>0</v>
      </c>
      <c r="AN98" s="95">
        <f>装备品质表!R98</f>
        <v>2</v>
      </c>
      <c r="AP98" s="86">
        <v>10096</v>
      </c>
      <c r="AQ98" s="86" t="s">
        <v>601</v>
      </c>
      <c r="AR98" s="86">
        <v>97</v>
      </c>
      <c r="AS98" s="86">
        <v>5</v>
      </c>
      <c r="AT98" s="86">
        <f t="shared" si="47"/>
        <v>9439</v>
      </c>
      <c r="AU98" s="86">
        <v>880</v>
      </c>
      <c r="AV98" s="86">
        <v>880</v>
      </c>
      <c r="AW98" s="86">
        <v>0</v>
      </c>
      <c r="AX98" s="86">
        <v>0</v>
      </c>
      <c r="AY98" s="86">
        <v>10</v>
      </c>
      <c r="AZ98" s="86">
        <v>10</v>
      </c>
      <c r="BA98" s="86">
        <v>990</v>
      </c>
      <c r="BB98" s="86">
        <v>86</v>
      </c>
    </row>
    <row r="99" spans="9:54" x14ac:dyDescent="0.3">
      <c r="I99" s="77">
        <v>85</v>
      </c>
      <c r="J99" s="77">
        <f t="shared" si="48"/>
        <v>348</v>
      </c>
      <c r="K99" s="77">
        <f t="shared" si="49"/>
        <v>348</v>
      </c>
      <c r="L99" s="77">
        <f t="shared" si="54"/>
        <v>299</v>
      </c>
      <c r="M99" s="77">
        <f t="shared" si="54"/>
        <v>299</v>
      </c>
      <c r="N99" s="77">
        <f t="shared" si="50"/>
        <v>2515</v>
      </c>
      <c r="O99" s="79">
        <f t="shared" si="46"/>
        <v>0.85919540229885061</v>
      </c>
      <c r="P99" s="77">
        <f t="shared" si="51"/>
        <v>430</v>
      </c>
      <c r="Q99" s="77">
        <f t="shared" si="52"/>
        <v>346</v>
      </c>
      <c r="R99" s="77">
        <v>8</v>
      </c>
      <c r="S99" s="77">
        <v>8</v>
      </c>
      <c r="T99" s="77">
        <v>8</v>
      </c>
      <c r="U99" s="77">
        <v>8</v>
      </c>
      <c r="V99" s="77">
        <v>8</v>
      </c>
      <c r="X99" s="95" t="str">
        <f>装备品质表!B99</f>
        <v>星月戒指</v>
      </c>
      <c r="Y99" s="95">
        <f>装备品质表!C99</f>
        <v>26</v>
      </c>
      <c r="Z99" s="95">
        <f>装备品质表!D99</f>
        <v>0</v>
      </c>
      <c r="AA99" s="95">
        <f>装备品质表!E99</f>
        <v>12</v>
      </c>
      <c r="AB99" s="95">
        <f>装备品质表!F99</f>
        <v>12</v>
      </c>
      <c r="AC99" s="95">
        <f>装备品质表!G99</f>
        <v>0</v>
      </c>
      <c r="AD99" s="95">
        <f>装备品质表!H99</f>
        <v>0</v>
      </c>
      <c r="AE99" s="95">
        <f>装备品质表!I99</f>
        <v>0</v>
      </c>
      <c r="AF99" s="95">
        <f>装备品质表!J99</f>
        <v>0</v>
      </c>
      <c r="AG99" s="95">
        <f>装备品质表!K99</f>
        <v>0</v>
      </c>
      <c r="AH99" s="95">
        <f>装备品质表!L99</f>
        <v>150</v>
      </c>
      <c r="AI99" s="95">
        <f>装备品质表!M99</f>
        <v>0</v>
      </c>
      <c r="AJ99" s="95">
        <f>装备品质表!N99</f>
        <v>0</v>
      </c>
      <c r="AK99" s="95">
        <f>装备品质表!O99</f>
        <v>0</v>
      </c>
      <c r="AL99" s="95">
        <f>装备品质表!P99</f>
        <v>0</v>
      </c>
      <c r="AM99" s="95">
        <f>装备品质表!Q99</f>
        <v>0</v>
      </c>
      <c r="AN99" s="95">
        <f>装备品质表!R99</f>
        <v>2</v>
      </c>
      <c r="AP99" s="86">
        <v>10097</v>
      </c>
      <c r="AQ99" s="86" t="s">
        <v>602</v>
      </c>
      <c r="AR99" s="86">
        <v>98</v>
      </c>
      <c r="AS99" s="86">
        <v>5</v>
      </c>
      <c r="AT99" s="86">
        <f t="shared" si="47"/>
        <v>9627</v>
      </c>
      <c r="AU99" s="86">
        <v>895</v>
      </c>
      <c r="AV99" s="86">
        <v>895</v>
      </c>
      <c r="AW99" s="86">
        <v>0</v>
      </c>
      <c r="AX99" s="86">
        <v>0</v>
      </c>
      <c r="AY99" s="86">
        <v>10</v>
      </c>
      <c r="AZ99" s="86">
        <v>10</v>
      </c>
      <c r="BA99" s="86">
        <v>1000</v>
      </c>
      <c r="BB99" s="86">
        <v>87</v>
      </c>
    </row>
    <row r="100" spans="9:54" x14ac:dyDescent="0.3">
      <c r="I100" s="77">
        <v>86</v>
      </c>
      <c r="J100" s="77">
        <f t="shared" si="48"/>
        <v>354</v>
      </c>
      <c r="K100" s="77">
        <f t="shared" si="49"/>
        <v>354</v>
      </c>
      <c r="L100" s="77">
        <f t="shared" si="54"/>
        <v>304</v>
      </c>
      <c r="M100" s="77">
        <f t="shared" si="54"/>
        <v>304</v>
      </c>
      <c r="N100" s="77">
        <f t="shared" si="50"/>
        <v>2560</v>
      </c>
      <c r="O100" s="79">
        <f t="shared" si="46"/>
        <v>0.85875706214689262</v>
      </c>
      <c r="P100" s="77">
        <f t="shared" si="51"/>
        <v>435</v>
      </c>
      <c r="Q100" s="77">
        <f t="shared" si="52"/>
        <v>350</v>
      </c>
      <c r="R100" s="77">
        <v>8</v>
      </c>
      <c r="S100" s="77">
        <v>8</v>
      </c>
      <c r="T100" s="77">
        <v>8</v>
      </c>
      <c r="U100" s="77">
        <v>8</v>
      </c>
      <c r="V100" s="77">
        <v>8</v>
      </c>
      <c r="X100" s="95" t="str">
        <f>装备品质表!B100</f>
        <v>白虎戒指</v>
      </c>
      <c r="Y100" s="95">
        <f>装备品质表!C100</f>
        <v>46</v>
      </c>
      <c r="Z100" s="95">
        <f>装备品质表!D100</f>
        <v>0</v>
      </c>
      <c r="AA100" s="95">
        <f>装备品质表!E100</f>
        <v>20</v>
      </c>
      <c r="AB100" s="95">
        <f>装备品质表!F100</f>
        <v>20</v>
      </c>
      <c r="AC100" s="95">
        <f>装备品质表!G100</f>
        <v>0</v>
      </c>
      <c r="AD100" s="95">
        <f>装备品质表!H100</f>
        <v>0</v>
      </c>
      <c r="AE100" s="95">
        <f>装备品质表!I100</f>
        <v>0</v>
      </c>
      <c r="AF100" s="95">
        <f>装备品质表!J100</f>
        <v>0</v>
      </c>
      <c r="AG100" s="95">
        <f>装备品质表!K100</f>
        <v>0</v>
      </c>
      <c r="AH100" s="95">
        <f>装备品质表!L100</f>
        <v>200</v>
      </c>
      <c r="AI100" s="95">
        <f>装备品质表!M100</f>
        <v>0</v>
      </c>
      <c r="AJ100" s="95">
        <f>装备品质表!N100</f>
        <v>0</v>
      </c>
      <c r="AK100" s="95">
        <f>装备品质表!O100</f>
        <v>0</v>
      </c>
      <c r="AL100" s="95">
        <f>装备品质表!P100</f>
        <v>0</v>
      </c>
      <c r="AM100" s="95">
        <f>装备品质表!Q100</f>
        <v>0</v>
      </c>
      <c r="AN100" s="95">
        <f>装备品质表!R100</f>
        <v>2</v>
      </c>
      <c r="AP100" s="86">
        <v>10098</v>
      </c>
      <c r="AQ100" s="86" t="s">
        <v>603</v>
      </c>
      <c r="AR100" s="86">
        <v>99</v>
      </c>
      <c r="AS100" s="86">
        <v>5</v>
      </c>
      <c r="AT100" s="86">
        <f t="shared" si="47"/>
        <v>9819</v>
      </c>
      <c r="AU100" s="86">
        <v>910</v>
      </c>
      <c r="AV100" s="86">
        <v>910</v>
      </c>
      <c r="AW100" s="86">
        <v>0</v>
      </c>
      <c r="AX100" s="86">
        <v>0</v>
      </c>
      <c r="AY100" s="86">
        <v>10</v>
      </c>
      <c r="AZ100" s="86">
        <v>10</v>
      </c>
      <c r="BA100" s="86">
        <v>1010</v>
      </c>
      <c r="BB100" s="86">
        <v>88</v>
      </c>
    </row>
    <row r="101" spans="9:54" x14ac:dyDescent="0.3">
      <c r="I101" s="77">
        <v>87</v>
      </c>
      <c r="J101" s="77">
        <f t="shared" si="48"/>
        <v>360</v>
      </c>
      <c r="K101" s="77">
        <f t="shared" si="49"/>
        <v>360</v>
      </c>
      <c r="L101" s="77">
        <f t="shared" si="54"/>
        <v>309</v>
      </c>
      <c r="M101" s="77">
        <f t="shared" si="54"/>
        <v>309</v>
      </c>
      <c r="N101" s="77">
        <f t="shared" si="50"/>
        <v>2605</v>
      </c>
      <c r="O101" s="79">
        <f t="shared" si="46"/>
        <v>0.85833333333333328</v>
      </c>
      <c r="P101" s="77">
        <f t="shared" si="51"/>
        <v>440</v>
      </c>
      <c r="Q101" s="77">
        <f t="shared" si="52"/>
        <v>354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X101" s="95" t="str">
        <f>装备品质表!B101</f>
        <v>真龙戒指</v>
      </c>
      <c r="Y101" s="95">
        <f>装备品质表!C101</f>
        <v>66</v>
      </c>
      <c r="Z101" s="95">
        <f>装备品质表!D101</f>
        <v>0</v>
      </c>
      <c r="AA101" s="95">
        <f>装备品质表!E101</f>
        <v>28</v>
      </c>
      <c r="AB101" s="95">
        <f>装备品质表!F101</f>
        <v>28</v>
      </c>
      <c r="AC101" s="95">
        <f>装备品质表!G101</f>
        <v>0</v>
      </c>
      <c r="AD101" s="95">
        <f>装备品质表!H101</f>
        <v>0</v>
      </c>
      <c r="AE101" s="95">
        <f>装备品质表!I101</f>
        <v>0</v>
      </c>
      <c r="AF101" s="95">
        <f>装备品质表!J101</f>
        <v>0</v>
      </c>
      <c r="AG101" s="95">
        <f>装备品质表!K101</f>
        <v>0</v>
      </c>
      <c r="AH101" s="95">
        <f>装备品质表!L101</f>
        <v>250</v>
      </c>
      <c r="AI101" s="95">
        <f>装备品质表!M101</f>
        <v>0</v>
      </c>
      <c r="AJ101" s="95">
        <f>装备品质表!N101</f>
        <v>0</v>
      </c>
      <c r="AK101" s="95">
        <f>装备品质表!O101</f>
        <v>0</v>
      </c>
      <c r="AL101" s="95">
        <f>装备品质表!P101</f>
        <v>0</v>
      </c>
      <c r="AM101" s="95">
        <f>装备品质表!Q101</f>
        <v>0</v>
      </c>
      <c r="AN101" s="95">
        <f>装备品质表!R101</f>
        <v>2</v>
      </c>
      <c r="AP101" s="86">
        <v>10099</v>
      </c>
      <c r="AQ101" s="86" t="s">
        <v>604</v>
      </c>
      <c r="AR101" s="86">
        <v>100</v>
      </c>
      <c r="AS101" s="86">
        <v>5</v>
      </c>
      <c r="AT101" s="86">
        <f t="shared" si="47"/>
        <v>10015</v>
      </c>
      <c r="AU101" s="86">
        <v>925</v>
      </c>
      <c r="AV101" s="86">
        <v>925</v>
      </c>
      <c r="AW101" s="86">
        <v>0</v>
      </c>
      <c r="AX101" s="86">
        <v>0</v>
      </c>
      <c r="AY101" s="86">
        <v>10</v>
      </c>
      <c r="AZ101" s="86">
        <v>10</v>
      </c>
      <c r="BA101" s="86">
        <v>1020</v>
      </c>
      <c r="BB101" s="86">
        <v>89</v>
      </c>
    </row>
    <row r="102" spans="9:54" x14ac:dyDescent="0.3">
      <c r="I102" s="77">
        <v>88</v>
      </c>
      <c r="J102" s="77">
        <f t="shared" si="48"/>
        <v>366</v>
      </c>
      <c r="K102" s="77">
        <f t="shared" si="49"/>
        <v>366</v>
      </c>
      <c r="L102" s="77">
        <f t="shared" si="54"/>
        <v>314</v>
      </c>
      <c r="M102" s="77">
        <f t="shared" si="54"/>
        <v>314</v>
      </c>
      <c r="N102" s="77">
        <f t="shared" si="50"/>
        <v>2650</v>
      </c>
      <c r="O102" s="79">
        <f t="shared" si="46"/>
        <v>0.85792349726775952</v>
      </c>
      <c r="P102" s="77">
        <f t="shared" si="51"/>
        <v>445</v>
      </c>
      <c r="Q102" s="77">
        <f t="shared" si="52"/>
        <v>358</v>
      </c>
      <c r="R102" s="77">
        <v>8</v>
      </c>
      <c r="S102" s="77">
        <v>8</v>
      </c>
      <c r="T102" s="77">
        <v>8</v>
      </c>
      <c r="U102" s="77">
        <v>8</v>
      </c>
      <c r="V102" s="77">
        <v>8</v>
      </c>
      <c r="X102" s="95" t="str">
        <f>装备品质表!B102</f>
        <v>天残戒指</v>
      </c>
      <c r="Y102" s="95">
        <f>装备品质表!C102</f>
        <v>86</v>
      </c>
      <c r="Z102" s="95">
        <f>装备品质表!D102</f>
        <v>0</v>
      </c>
      <c r="AA102" s="95">
        <f>装备品质表!E102</f>
        <v>36</v>
      </c>
      <c r="AB102" s="95">
        <f>装备品质表!F102</f>
        <v>36</v>
      </c>
      <c r="AC102" s="95">
        <f>装备品质表!G102</f>
        <v>0</v>
      </c>
      <c r="AD102" s="95">
        <f>装备品质表!H102</f>
        <v>0</v>
      </c>
      <c r="AE102" s="95">
        <f>装备品质表!I102</f>
        <v>0</v>
      </c>
      <c r="AF102" s="95">
        <f>装备品质表!J102</f>
        <v>0</v>
      </c>
      <c r="AG102" s="95">
        <f>装备品质表!K102</f>
        <v>0</v>
      </c>
      <c r="AH102" s="95">
        <f>装备品质表!L102</f>
        <v>300</v>
      </c>
      <c r="AI102" s="95">
        <f>装备品质表!M102</f>
        <v>0</v>
      </c>
      <c r="AJ102" s="95">
        <f>装备品质表!N102</f>
        <v>0</v>
      </c>
      <c r="AK102" s="95">
        <f>装备品质表!O102</f>
        <v>0</v>
      </c>
      <c r="AL102" s="95">
        <f>装备品质表!P102</f>
        <v>0</v>
      </c>
      <c r="AM102" s="95">
        <f>装备品质表!Q102</f>
        <v>0</v>
      </c>
      <c r="AN102" s="95">
        <f>装备品质表!R102</f>
        <v>2</v>
      </c>
    </row>
    <row r="103" spans="9:54" x14ac:dyDescent="0.3">
      <c r="I103" s="77">
        <v>89</v>
      </c>
      <c r="J103" s="77">
        <f t="shared" si="48"/>
        <v>372</v>
      </c>
      <c r="K103" s="77">
        <f t="shared" si="49"/>
        <v>372</v>
      </c>
      <c r="L103" s="77">
        <f t="shared" si="54"/>
        <v>319</v>
      </c>
      <c r="M103" s="77">
        <f t="shared" si="54"/>
        <v>319</v>
      </c>
      <c r="N103" s="77">
        <f t="shared" si="50"/>
        <v>2695</v>
      </c>
      <c r="O103" s="79">
        <f t="shared" si="46"/>
        <v>0.85752688172043012</v>
      </c>
      <c r="P103" s="77">
        <f t="shared" si="51"/>
        <v>450</v>
      </c>
      <c r="Q103" s="77">
        <f t="shared" si="52"/>
        <v>362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X103" s="95" t="str">
        <f>装备品质表!B103</f>
        <v>戒指6号</v>
      </c>
      <c r="Y103" s="95">
        <f>装备品质表!C103</f>
        <v>106</v>
      </c>
      <c r="Z103" s="95">
        <f>装备品质表!D103</f>
        <v>0</v>
      </c>
      <c r="AA103" s="95">
        <f>装备品质表!E103</f>
        <v>44</v>
      </c>
      <c r="AB103" s="95">
        <f>装备品质表!F103</f>
        <v>44</v>
      </c>
      <c r="AC103" s="95">
        <f>装备品质表!G103</f>
        <v>0</v>
      </c>
      <c r="AD103" s="95">
        <f>装备品质表!H103</f>
        <v>0</v>
      </c>
      <c r="AE103" s="95">
        <f>装备品质表!I103</f>
        <v>0</v>
      </c>
      <c r="AF103" s="95">
        <f>装备品质表!J103</f>
        <v>0</v>
      </c>
      <c r="AG103" s="95">
        <f>装备品质表!K103</f>
        <v>0</v>
      </c>
      <c r="AH103" s="95">
        <f>装备品质表!L103</f>
        <v>0</v>
      </c>
      <c r="AI103" s="95">
        <f>装备品质表!M103</f>
        <v>0</v>
      </c>
      <c r="AJ103" s="95">
        <f>装备品质表!N103</f>
        <v>0</v>
      </c>
      <c r="AK103" s="95">
        <f>装备品质表!O103</f>
        <v>0</v>
      </c>
      <c r="AL103" s="95">
        <f>装备品质表!P103</f>
        <v>0</v>
      </c>
      <c r="AM103" s="95">
        <f>装备品质表!Q103</f>
        <v>0</v>
      </c>
      <c r="AN103" s="95">
        <f>装备品质表!R103</f>
        <v>2</v>
      </c>
    </row>
    <row r="104" spans="9:54" x14ac:dyDescent="0.3">
      <c r="I104" s="78">
        <v>90</v>
      </c>
      <c r="J104" s="78">
        <f t="shared" si="48"/>
        <v>378</v>
      </c>
      <c r="K104" s="78">
        <f t="shared" si="49"/>
        <v>378</v>
      </c>
      <c r="L104" s="78">
        <f t="shared" si="54"/>
        <v>324</v>
      </c>
      <c r="M104" s="78">
        <f t="shared" si="54"/>
        <v>324</v>
      </c>
      <c r="N104" s="78">
        <f t="shared" si="50"/>
        <v>2740</v>
      </c>
      <c r="O104" s="80">
        <f t="shared" si="46"/>
        <v>0.8571428571428571</v>
      </c>
      <c r="P104" s="78">
        <f t="shared" si="51"/>
        <v>455</v>
      </c>
      <c r="Q104" s="78">
        <f t="shared" si="52"/>
        <v>366</v>
      </c>
      <c r="R104" s="78">
        <v>9</v>
      </c>
      <c r="S104" s="78">
        <v>9</v>
      </c>
      <c r="T104" s="78">
        <v>9</v>
      </c>
      <c r="U104" s="78">
        <v>9</v>
      </c>
      <c r="V104" s="78">
        <v>9</v>
      </c>
      <c r="X104" s="95" t="str">
        <f>装备品质表!B104</f>
        <v>赤铜靴</v>
      </c>
      <c r="Y104" s="95">
        <f>装备品质表!C104</f>
        <v>7</v>
      </c>
      <c r="Z104" s="95">
        <f>装备品质表!D104</f>
        <v>0</v>
      </c>
      <c r="AA104" s="95">
        <f>装备品质表!E104</f>
        <v>0</v>
      </c>
      <c r="AB104" s="95">
        <f>装备品质表!F104</f>
        <v>0</v>
      </c>
      <c r="AC104" s="95">
        <f>装备品质表!G104</f>
        <v>0</v>
      </c>
      <c r="AD104" s="95">
        <f>装备品质表!H104</f>
        <v>0</v>
      </c>
      <c r="AE104" s="95">
        <f>装备品质表!I104</f>
        <v>0</v>
      </c>
      <c r="AF104" s="95">
        <f>装备品质表!J104</f>
        <v>0</v>
      </c>
      <c r="AG104" s="95">
        <f>装备品质表!K104</f>
        <v>0</v>
      </c>
      <c r="AH104" s="95">
        <f>装备品质表!L104</f>
        <v>0</v>
      </c>
      <c r="AI104" s="95">
        <f>装备品质表!M104</f>
        <v>0</v>
      </c>
      <c r="AJ104" s="95">
        <f>装备品质表!N104</f>
        <v>100</v>
      </c>
      <c r="AK104" s="95">
        <f>装备品质表!O104</f>
        <v>100</v>
      </c>
      <c r="AL104" s="95">
        <f>装备品质表!P104</f>
        <v>0</v>
      </c>
      <c r="AM104" s="95">
        <f>装备品质表!Q104</f>
        <v>2</v>
      </c>
      <c r="AN104" s="95">
        <f>装备品质表!R104</f>
        <v>2</v>
      </c>
    </row>
    <row r="105" spans="9:54" x14ac:dyDescent="0.3">
      <c r="I105" s="77">
        <v>91</v>
      </c>
      <c r="J105" s="77">
        <f t="shared" ref="J105:J114" si="55">J104+K$10</f>
        <v>385</v>
      </c>
      <c r="K105" s="77">
        <f t="shared" ref="K105:K114" si="56">K104+L$10</f>
        <v>385</v>
      </c>
      <c r="L105" s="77">
        <f>ROUNDUP(L104+M$10,0)</f>
        <v>329</v>
      </c>
      <c r="M105" s="77">
        <f>ROUNDUP(M104+N$10,0)</f>
        <v>329</v>
      </c>
      <c r="N105" s="77">
        <f t="shared" ref="N105:N114" si="57">N104+O$10</f>
        <v>2790</v>
      </c>
      <c r="O105" s="79">
        <f t="shared" si="46"/>
        <v>0.8545454545454545</v>
      </c>
      <c r="P105" s="77">
        <f t="shared" ref="P105:P114" si="58">P104+P$10</f>
        <v>460</v>
      </c>
      <c r="Q105" s="77">
        <f t="shared" ref="Q105:Q114" si="59">Q104+Q$10</f>
        <v>370</v>
      </c>
      <c r="R105" s="77">
        <v>9</v>
      </c>
      <c r="S105" s="77">
        <v>9</v>
      </c>
      <c r="T105" s="77">
        <v>9</v>
      </c>
      <c r="U105" s="77">
        <v>9</v>
      </c>
      <c r="V105" s="77">
        <v>9</v>
      </c>
      <c r="X105" s="95" t="str">
        <f>装备品质表!B105</f>
        <v>星月靴</v>
      </c>
      <c r="Y105" s="95">
        <f>装备品质表!C105</f>
        <v>27</v>
      </c>
      <c r="Z105" s="95">
        <f>装备品质表!D105</f>
        <v>0</v>
      </c>
      <c r="AA105" s="95">
        <f>装备品质表!E105</f>
        <v>0</v>
      </c>
      <c r="AB105" s="95">
        <f>装备品质表!F105</f>
        <v>0</v>
      </c>
      <c r="AC105" s="95">
        <f>装备品质表!G105</f>
        <v>0</v>
      </c>
      <c r="AD105" s="95">
        <f>装备品质表!H105</f>
        <v>0</v>
      </c>
      <c r="AE105" s="95">
        <f>装备品质表!I105</f>
        <v>0</v>
      </c>
      <c r="AF105" s="95">
        <f>装备品质表!J105</f>
        <v>0</v>
      </c>
      <c r="AG105" s="95">
        <f>装备品质表!K105</f>
        <v>0</v>
      </c>
      <c r="AH105" s="95">
        <f>装备品质表!L105</f>
        <v>0</v>
      </c>
      <c r="AI105" s="95">
        <f>装备品质表!M105</f>
        <v>0</v>
      </c>
      <c r="AJ105" s="95">
        <f>装备品质表!N105</f>
        <v>400</v>
      </c>
      <c r="AK105" s="95">
        <f>装备品质表!O105</f>
        <v>300</v>
      </c>
      <c r="AL105" s="95">
        <f>装备品质表!P105</f>
        <v>0</v>
      </c>
      <c r="AM105" s="95">
        <f>装备品质表!Q105</f>
        <v>7</v>
      </c>
      <c r="AN105" s="95">
        <f>装备品质表!R105</f>
        <v>2</v>
      </c>
    </row>
    <row r="106" spans="9:54" x14ac:dyDescent="0.3">
      <c r="I106" s="77">
        <v>92</v>
      </c>
      <c r="J106" s="77">
        <f t="shared" si="55"/>
        <v>392</v>
      </c>
      <c r="K106" s="77">
        <f t="shared" si="56"/>
        <v>392</v>
      </c>
      <c r="L106" s="77">
        <f t="shared" ref="L106:M114" si="60">ROUNDUP(L105+M$10,0)</f>
        <v>334</v>
      </c>
      <c r="M106" s="77">
        <f t="shared" si="60"/>
        <v>334</v>
      </c>
      <c r="N106" s="77">
        <f t="shared" si="57"/>
        <v>2840</v>
      </c>
      <c r="O106" s="79">
        <f t="shared" si="46"/>
        <v>0.85204081632653061</v>
      </c>
      <c r="P106" s="77">
        <f t="shared" si="58"/>
        <v>465</v>
      </c>
      <c r="Q106" s="77">
        <f t="shared" si="59"/>
        <v>374</v>
      </c>
      <c r="R106" s="77">
        <v>9</v>
      </c>
      <c r="S106" s="77">
        <v>9</v>
      </c>
      <c r="T106" s="77">
        <v>9</v>
      </c>
      <c r="U106" s="77">
        <v>9</v>
      </c>
      <c r="V106" s="77">
        <v>9</v>
      </c>
      <c r="X106" s="95" t="str">
        <f>装备品质表!B106</f>
        <v>白虎靴</v>
      </c>
      <c r="Y106" s="95">
        <f>装备品质表!C106</f>
        <v>47</v>
      </c>
      <c r="Z106" s="95">
        <f>装备品质表!D106</f>
        <v>0</v>
      </c>
      <c r="AA106" s="95">
        <f>装备品质表!E106</f>
        <v>0</v>
      </c>
      <c r="AB106" s="95">
        <f>装备品质表!F106</f>
        <v>0</v>
      </c>
      <c r="AC106" s="95">
        <f>装备品质表!G106</f>
        <v>0</v>
      </c>
      <c r="AD106" s="95">
        <f>装备品质表!H106</f>
        <v>0</v>
      </c>
      <c r="AE106" s="95">
        <f>装备品质表!I106</f>
        <v>0</v>
      </c>
      <c r="AF106" s="95">
        <f>装备品质表!J106</f>
        <v>0</v>
      </c>
      <c r="AG106" s="95">
        <f>装备品质表!K106</f>
        <v>0</v>
      </c>
      <c r="AH106" s="95">
        <f>装备品质表!L106</f>
        <v>0</v>
      </c>
      <c r="AI106" s="95">
        <f>装备品质表!M106</f>
        <v>0</v>
      </c>
      <c r="AJ106" s="95">
        <f>装备品质表!N106</f>
        <v>600</v>
      </c>
      <c r="AK106" s="95">
        <f>装备品质表!O106</f>
        <v>600</v>
      </c>
      <c r="AL106" s="95">
        <f>装备品质表!P106</f>
        <v>0</v>
      </c>
      <c r="AM106" s="95">
        <f>装备品质表!Q106</f>
        <v>12</v>
      </c>
      <c r="AN106" s="95">
        <f>装备品质表!R106</f>
        <v>2</v>
      </c>
    </row>
    <row r="107" spans="9:54" x14ac:dyDescent="0.3">
      <c r="I107" s="77">
        <v>93</v>
      </c>
      <c r="J107" s="77">
        <f t="shared" si="55"/>
        <v>399</v>
      </c>
      <c r="K107" s="77">
        <f t="shared" si="56"/>
        <v>399</v>
      </c>
      <c r="L107" s="77">
        <f t="shared" si="60"/>
        <v>339</v>
      </c>
      <c r="M107" s="77">
        <f t="shared" si="60"/>
        <v>339</v>
      </c>
      <c r="N107" s="77">
        <f t="shared" si="57"/>
        <v>2890</v>
      </c>
      <c r="O107" s="79">
        <f t="shared" si="46"/>
        <v>0.84962406015037595</v>
      </c>
      <c r="P107" s="77">
        <f t="shared" si="58"/>
        <v>470</v>
      </c>
      <c r="Q107" s="77">
        <f t="shared" si="59"/>
        <v>378</v>
      </c>
      <c r="R107" s="77">
        <v>9</v>
      </c>
      <c r="S107" s="77">
        <v>9</v>
      </c>
      <c r="T107" s="77">
        <v>9</v>
      </c>
      <c r="U107" s="77">
        <v>9</v>
      </c>
      <c r="V107" s="77">
        <v>9</v>
      </c>
      <c r="X107" s="95" t="str">
        <f>装备品质表!B107</f>
        <v>真龙靴</v>
      </c>
      <c r="Y107" s="95">
        <f>装备品质表!C107</f>
        <v>67</v>
      </c>
      <c r="Z107" s="95">
        <f>装备品质表!D107</f>
        <v>0</v>
      </c>
      <c r="AA107" s="95">
        <f>装备品质表!E107</f>
        <v>0</v>
      </c>
      <c r="AB107" s="95">
        <f>装备品质表!F107</f>
        <v>0</v>
      </c>
      <c r="AC107" s="95">
        <f>装备品质表!G107</f>
        <v>0</v>
      </c>
      <c r="AD107" s="95">
        <f>装备品质表!H107</f>
        <v>0</v>
      </c>
      <c r="AE107" s="95">
        <f>装备品质表!I107</f>
        <v>0</v>
      </c>
      <c r="AF107" s="95">
        <f>装备品质表!J107</f>
        <v>0</v>
      </c>
      <c r="AG107" s="95">
        <f>装备品质表!K107</f>
        <v>0</v>
      </c>
      <c r="AH107" s="95">
        <f>装备品质表!L107</f>
        <v>0</v>
      </c>
      <c r="AI107" s="95">
        <f>装备品质表!M107</f>
        <v>0</v>
      </c>
      <c r="AJ107" s="95">
        <f>装备品质表!N107</f>
        <v>900</v>
      </c>
      <c r="AK107" s="95">
        <f>装备品质表!O107</f>
        <v>800</v>
      </c>
      <c r="AL107" s="95">
        <f>装备品质表!P107</f>
        <v>0</v>
      </c>
      <c r="AM107" s="95">
        <f>装备品质表!Q107</f>
        <v>17</v>
      </c>
      <c r="AN107" s="95">
        <f>装备品质表!R107</f>
        <v>2</v>
      </c>
    </row>
    <row r="108" spans="9:54" x14ac:dyDescent="0.3">
      <c r="I108" s="77">
        <v>94</v>
      </c>
      <c r="J108" s="77">
        <f t="shared" si="55"/>
        <v>406</v>
      </c>
      <c r="K108" s="77">
        <f t="shared" si="56"/>
        <v>406</v>
      </c>
      <c r="L108" s="77">
        <f t="shared" si="60"/>
        <v>344</v>
      </c>
      <c r="M108" s="77">
        <f t="shared" si="60"/>
        <v>344</v>
      </c>
      <c r="N108" s="77">
        <f t="shared" si="57"/>
        <v>2940</v>
      </c>
      <c r="O108" s="79">
        <f t="shared" si="46"/>
        <v>0.84729064039408863</v>
      </c>
      <c r="P108" s="77">
        <f t="shared" si="58"/>
        <v>475</v>
      </c>
      <c r="Q108" s="77">
        <f t="shared" si="59"/>
        <v>382</v>
      </c>
      <c r="R108" s="77">
        <v>9</v>
      </c>
      <c r="S108" s="77">
        <v>9</v>
      </c>
      <c r="T108" s="77">
        <v>9</v>
      </c>
      <c r="U108" s="77">
        <v>9</v>
      </c>
      <c r="V108" s="77">
        <v>9</v>
      </c>
      <c r="X108" s="95" t="str">
        <f>装备品质表!B108</f>
        <v>天残靴</v>
      </c>
      <c r="Y108" s="95">
        <f>装备品质表!C108</f>
        <v>87</v>
      </c>
      <c r="Z108" s="95">
        <f>装备品质表!D108</f>
        <v>0</v>
      </c>
      <c r="AA108" s="95">
        <f>装备品质表!E108</f>
        <v>0</v>
      </c>
      <c r="AB108" s="95">
        <f>装备品质表!F108</f>
        <v>0</v>
      </c>
      <c r="AC108" s="95">
        <f>装备品质表!G108</f>
        <v>0</v>
      </c>
      <c r="AD108" s="95">
        <f>装备品质表!H108</f>
        <v>0</v>
      </c>
      <c r="AE108" s="95">
        <f>装备品质表!I108</f>
        <v>0</v>
      </c>
      <c r="AF108" s="95">
        <f>装备品质表!J108</f>
        <v>0</v>
      </c>
      <c r="AG108" s="95">
        <f>装备品质表!K108</f>
        <v>0</v>
      </c>
      <c r="AH108" s="95">
        <f>装备品质表!L108</f>
        <v>0</v>
      </c>
      <c r="AI108" s="95">
        <f>装备品质表!M108</f>
        <v>0</v>
      </c>
      <c r="AJ108" s="95">
        <f>装备品质表!N108</f>
        <v>1000</v>
      </c>
      <c r="AK108" s="95">
        <f>装备品质表!O108</f>
        <v>1000</v>
      </c>
      <c r="AL108" s="95">
        <f>装备品质表!P108</f>
        <v>0</v>
      </c>
      <c r="AM108" s="95">
        <f>装备品质表!Q108</f>
        <v>22</v>
      </c>
      <c r="AN108" s="95">
        <f>装备品质表!R108</f>
        <v>2</v>
      </c>
    </row>
    <row r="109" spans="9:54" x14ac:dyDescent="0.3">
      <c r="I109" s="77">
        <v>95</v>
      </c>
      <c r="J109" s="77">
        <f t="shared" si="55"/>
        <v>413</v>
      </c>
      <c r="K109" s="77">
        <f t="shared" si="56"/>
        <v>413</v>
      </c>
      <c r="L109" s="77">
        <f t="shared" si="60"/>
        <v>349</v>
      </c>
      <c r="M109" s="77">
        <f t="shared" si="60"/>
        <v>349</v>
      </c>
      <c r="N109" s="77">
        <f t="shared" si="57"/>
        <v>2990</v>
      </c>
      <c r="O109" s="79">
        <f t="shared" si="46"/>
        <v>0.84503631961259085</v>
      </c>
      <c r="P109" s="77">
        <f t="shared" si="58"/>
        <v>480</v>
      </c>
      <c r="Q109" s="77">
        <f t="shared" si="59"/>
        <v>386</v>
      </c>
      <c r="R109" s="77">
        <v>9</v>
      </c>
      <c r="S109" s="77">
        <v>9</v>
      </c>
      <c r="T109" s="77">
        <v>9</v>
      </c>
      <c r="U109" s="77">
        <v>9</v>
      </c>
      <c r="V109" s="77">
        <v>9</v>
      </c>
      <c r="X109" s="95" t="str">
        <f>装备品质表!B109</f>
        <v>靴子6号</v>
      </c>
      <c r="Y109" s="95">
        <f>装备品质表!C109</f>
        <v>107</v>
      </c>
      <c r="Z109" s="95">
        <f>装备品质表!D109</f>
        <v>0</v>
      </c>
      <c r="AA109" s="95">
        <f>装备品质表!E109</f>
        <v>0</v>
      </c>
      <c r="AB109" s="95">
        <f>装备品质表!F109</f>
        <v>0</v>
      </c>
      <c r="AC109" s="95">
        <f>装备品质表!G109</f>
        <v>0</v>
      </c>
      <c r="AD109" s="95">
        <f>装备品质表!H109</f>
        <v>0</v>
      </c>
      <c r="AE109" s="95">
        <f>装备品质表!I109</f>
        <v>0</v>
      </c>
      <c r="AF109" s="95">
        <f>装备品质表!J109</f>
        <v>0</v>
      </c>
      <c r="AG109" s="95">
        <f>装备品质表!K109</f>
        <v>0</v>
      </c>
      <c r="AH109" s="95">
        <f>装备品质表!L109</f>
        <v>0</v>
      </c>
      <c r="AI109" s="95">
        <f>装备品质表!M109</f>
        <v>0</v>
      </c>
      <c r="AJ109" s="95">
        <f>装备品质表!N109</f>
        <v>1100</v>
      </c>
      <c r="AK109" s="95">
        <f>装备品质表!O109</f>
        <v>1100</v>
      </c>
      <c r="AL109" s="95">
        <f>装备品质表!P109</f>
        <v>0</v>
      </c>
      <c r="AM109" s="95">
        <f>装备品质表!Q109</f>
        <v>27</v>
      </c>
      <c r="AN109" s="95">
        <f>装备品质表!R109</f>
        <v>2</v>
      </c>
    </row>
    <row r="110" spans="9:54" x14ac:dyDescent="0.3">
      <c r="I110" s="77">
        <v>96</v>
      </c>
      <c r="J110" s="77">
        <f t="shared" si="55"/>
        <v>420</v>
      </c>
      <c r="K110" s="77">
        <f t="shared" si="56"/>
        <v>420</v>
      </c>
      <c r="L110" s="77">
        <f t="shared" si="60"/>
        <v>354</v>
      </c>
      <c r="M110" s="77">
        <f t="shared" si="60"/>
        <v>354</v>
      </c>
      <c r="N110" s="77">
        <f t="shared" si="57"/>
        <v>3040</v>
      </c>
      <c r="O110" s="79">
        <f t="shared" si="46"/>
        <v>0.84285714285714286</v>
      </c>
      <c r="P110" s="77">
        <f t="shared" si="58"/>
        <v>485</v>
      </c>
      <c r="Q110" s="77">
        <f t="shared" si="59"/>
        <v>390</v>
      </c>
      <c r="R110" s="77">
        <v>9</v>
      </c>
      <c r="S110" s="77">
        <v>9</v>
      </c>
      <c r="T110" s="77">
        <v>9</v>
      </c>
      <c r="U110" s="77">
        <v>9</v>
      </c>
      <c r="V110" s="77">
        <v>9</v>
      </c>
      <c r="X110" s="94" t="str">
        <f>装备品质表!B110</f>
        <v>兽角枪</v>
      </c>
      <c r="Y110" s="94">
        <f>装备品质表!C110</f>
        <v>1</v>
      </c>
      <c r="Z110" s="94">
        <f>装备品质表!D110</f>
        <v>0</v>
      </c>
      <c r="AA110" s="94">
        <f>装备品质表!E110</f>
        <v>24</v>
      </c>
      <c r="AB110" s="94">
        <f>装备品质表!F110</f>
        <v>0</v>
      </c>
      <c r="AC110" s="94">
        <f>装备品质表!G110</f>
        <v>0</v>
      </c>
      <c r="AD110" s="94">
        <f>装备品质表!H110</f>
        <v>0</v>
      </c>
      <c r="AE110" s="94">
        <f>装备品质表!I110</f>
        <v>0</v>
      </c>
      <c r="AF110" s="94">
        <f>装备品质表!J110</f>
        <v>0</v>
      </c>
      <c r="AG110" s="94">
        <f>装备品质表!K110</f>
        <v>0</v>
      </c>
      <c r="AH110" s="94">
        <f>装备品质表!L110</f>
        <v>0</v>
      </c>
      <c r="AI110" s="94">
        <f>装备品质表!M110</f>
        <v>0</v>
      </c>
      <c r="AJ110" s="94">
        <f>装备品质表!N110</f>
        <v>0</v>
      </c>
      <c r="AK110" s="94">
        <f>装备品质表!O110</f>
        <v>0</v>
      </c>
      <c r="AL110" s="94">
        <f>装备品质表!P110</f>
        <v>0</v>
      </c>
      <c r="AM110" s="94">
        <f>装备品质表!Q110</f>
        <v>0</v>
      </c>
      <c r="AN110" s="94">
        <f>装备品质表!R110</f>
        <v>3</v>
      </c>
    </row>
    <row r="111" spans="9:54" x14ac:dyDescent="0.3">
      <c r="I111" s="77">
        <v>97</v>
      </c>
      <c r="J111" s="77">
        <f t="shared" si="55"/>
        <v>427</v>
      </c>
      <c r="K111" s="77">
        <f t="shared" si="56"/>
        <v>427</v>
      </c>
      <c r="L111" s="77">
        <f t="shared" si="60"/>
        <v>359</v>
      </c>
      <c r="M111" s="77">
        <f t="shared" si="60"/>
        <v>359</v>
      </c>
      <c r="N111" s="77">
        <f t="shared" si="57"/>
        <v>3090</v>
      </c>
      <c r="O111" s="79">
        <f t="shared" si="46"/>
        <v>0.84074941451990637</v>
      </c>
      <c r="P111" s="77">
        <f t="shared" si="58"/>
        <v>490</v>
      </c>
      <c r="Q111" s="77">
        <f t="shared" si="59"/>
        <v>394</v>
      </c>
      <c r="R111" s="77">
        <v>9</v>
      </c>
      <c r="S111" s="77">
        <v>9</v>
      </c>
      <c r="T111" s="77">
        <v>9</v>
      </c>
      <c r="U111" s="77">
        <v>9</v>
      </c>
      <c r="V111" s="77">
        <v>9</v>
      </c>
      <c r="X111" s="94" t="str">
        <f>装备品质表!B111</f>
        <v>虎牙枪</v>
      </c>
      <c r="Y111" s="94">
        <f>装备品质表!C111</f>
        <v>21</v>
      </c>
      <c r="Z111" s="94">
        <f>装备品质表!D111</f>
        <v>0</v>
      </c>
      <c r="AA111" s="94">
        <f>装备品质表!E111</f>
        <v>56</v>
      </c>
      <c r="AB111" s="94">
        <f>装备品质表!F111</f>
        <v>0</v>
      </c>
      <c r="AC111" s="94">
        <f>装备品质表!G111</f>
        <v>0</v>
      </c>
      <c r="AD111" s="94">
        <f>装备品质表!H111</f>
        <v>0</v>
      </c>
      <c r="AE111" s="94">
        <f>装备品质表!I111</f>
        <v>0</v>
      </c>
      <c r="AF111" s="94">
        <f>装备品质表!J111</f>
        <v>0</v>
      </c>
      <c r="AG111" s="94">
        <f>装备品质表!K111</f>
        <v>0</v>
      </c>
      <c r="AH111" s="94">
        <f>装备品质表!L111</f>
        <v>0</v>
      </c>
      <c r="AI111" s="94">
        <f>装备品质表!M111</f>
        <v>0</v>
      </c>
      <c r="AJ111" s="94">
        <f>装备品质表!N111</f>
        <v>0</v>
      </c>
      <c r="AK111" s="94">
        <f>装备品质表!O111</f>
        <v>0</v>
      </c>
      <c r="AL111" s="94">
        <f>装备品质表!P111</f>
        <v>0</v>
      </c>
      <c r="AM111" s="94">
        <f>装备品质表!Q111</f>
        <v>0</v>
      </c>
      <c r="AN111" s="94">
        <f>装备品质表!R111</f>
        <v>3</v>
      </c>
    </row>
    <row r="112" spans="9:54" x14ac:dyDescent="0.3">
      <c r="I112" s="77">
        <v>98</v>
      </c>
      <c r="J112" s="77">
        <f t="shared" si="55"/>
        <v>434</v>
      </c>
      <c r="K112" s="77">
        <f t="shared" si="56"/>
        <v>434</v>
      </c>
      <c r="L112" s="77">
        <f t="shared" si="60"/>
        <v>364</v>
      </c>
      <c r="M112" s="77">
        <f t="shared" si="60"/>
        <v>364</v>
      </c>
      <c r="N112" s="77">
        <f t="shared" si="57"/>
        <v>3140</v>
      </c>
      <c r="O112" s="79">
        <f t="shared" si="46"/>
        <v>0.83870967741935487</v>
      </c>
      <c r="P112" s="77">
        <f t="shared" si="58"/>
        <v>495</v>
      </c>
      <c r="Q112" s="77">
        <f t="shared" si="59"/>
        <v>398</v>
      </c>
      <c r="R112" s="77">
        <v>9</v>
      </c>
      <c r="S112" s="77">
        <v>9</v>
      </c>
      <c r="T112" s="77">
        <v>9</v>
      </c>
      <c r="U112" s="77">
        <v>9</v>
      </c>
      <c r="V112" s="77">
        <v>9</v>
      </c>
      <c r="X112" s="94" t="str">
        <f>装备品质表!B112</f>
        <v>火尖枪</v>
      </c>
      <c r="Y112" s="94">
        <f>装备品质表!C112</f>
        <v>41</v>
      </c>
      <c r="Z112" s="94">
        <f>装备品质表!D112</f>
        <v>0</v>
      </c>
      <c r="AA112" s="94">
        <f>装备品质表!E112</f>
        <v>88</v>
      </c>
      <c r="AB112" s="94">
        <f>装备品质表!F112</f>
        <v>0</v>
      </c>
      <c r="AC112" s="94">
        <f>装备品质表!G112</f>
        <v>0</v>
      </c>
      <c r="AD112" s="94">
        <f>装备品质表!H112</f>
        <v>0</v>
      </c>
      <c r="AE112" s="94">
        <f>装备品质表!I112</f>
        <v>0</v>
      </c>
      <c r="AF112" s="94">
        <f>装备品质表!J112</f>
        <v>0</v>
      </c>
      <c r="AG112" s="94">
        <f>装备品质表!K112</f>
        <v>0</v>
      </c>
      <c r="AH112" s="94">
        <f>装备品质表!L112</f>
        <v>0</v>
      </c>
      <c r="AI112" s="94">
        <f>装备品质表!M112</f>
        <v>0</v>
      </c>
      <c r="AJ112" s="94">
        <f>装备品质表!N112</f>
        <v>0</v>
      </c>
      <c r="AK112" s="94">
        <f>装备品质表!O112</f>
        <v>0</v>
      </c>
      <c r="AL112" s="94">
        <f>装备品质表!P112</f>
        <v>0</v>
      </c>
      <c r="AM112" s="94">
        <f>装备品质表!Q112</f>
        <v>0</v>
      </c>
      <c r="AN112" s="94">
        <f>装备品质表!R112</f>
        <v>3</v>
      </c>
    </row>
    <row r="113" spans="9:40" x14ac:dyDescent="0.3">
      <c r="I113" s="77">
        <v>99</v>
      </c>
      <c r="J113" s="77">
        <f t="shared" si="55"/>
        <v>441</v>
      </c>
      <c r="K113" s="77">
        <f t="shared" si="56"/>
        <v>441</v>
      </c>
      <c r="L113" s="77">
        <f t="shared" si="60"/>
        <v>369</v>
      </c>
      <c r="M113" s="77">
        <f t="shared" si="60"/>
        <v>369</v>
      </c>
      <c r="N113" s="77">
        <f t="shared" si="57"/>
        <v>3190</v>
      </c>
      <c r="O113" s="79">
        <f t="shared" si="46"/>
        <v>0.83673469387755106</v>
      </c>
      <c r="P113" s="77">
        <f t="shared" si="58"/>
        <v>500</v>
      </c>
      <c r="Q113" s="77">
        <f t="shared" si="59"/>
        <v>402</v>
      </c>
      <c r="R113" s="77">
        <v>9</v>
      </c>
      <c r="S113" s="77">
        <v>9</v>
      </c>
      <c r="T113" s="77">
        <v>9</v>
      </c>
      <c r="U113" s="77">
        <v>9</v>
      </c>
      <c r="V113" s="77">
        <v>9</v>
      </c>
      <c r="X113" s="94" t="str">
        <f>装备品质表!B113</f>
        <v>金凤枪</v>
      </c>
      <c r="Y113" s="94">
        <f>装备品质表!C113</f>
        <v>61</v>
      </c>
      <c r="Z113" s="94">
        <f>装备品质表!D113</f>
        <v>0</v>
      </c>
      <c r="AA113" s="94">
        <f>装备品质表!E113</f>
        <v>120</v>
      </c>
      <c r="AB113" s="94">
        <f>装备品质表!F113</f>
        <v>0</v>
      </c>
      <c r="AC113" s="94">
        <f>装备品质表!G113</f>
        <v>0</v>
      </c>
      <c r="AD113" s="94">
        <f>装备品质表!H113</f>
        <v>0</v>
      </c>
      <c r="AE113" s="94">
        <f>装备品质表!I113</f>
        <v>0</v>
      </c>
      <c r="AF113" s="94">
        <f>装备品质表!J113</f>
        <v>0</v>
      </c>
      <c r="AG113" s="94">
        <f>装备品质表!K113</f>
        <v>0</v>
      </c>
      <c r="AH113" s="94">
        <f>装备品质表!L113</f>
        <v>0</v>
      </c>
      <c r="AI113" s="94">
        <f>装备品质表!M113</f>
        <v>0</v>
      </c>
      <c r="AJ113" s="94">
        <f>装备品质表!N113</f>
        <v>0</v>
      </c>
      <c r="AK113" s="94">
        <f>装备品质表!O113</f>
        <v>0</v>
      </c>
      <c r="AL113" s="94">
        <f>装备品质表!P113</f>
        <v>0</v>
      </c>
      <c r="AM113" s="94">
        <f>装备品质表!Q113</f>
        <v>0</v>
      </c>
      <c r="AN113" s="94">
        <f>装备品质表!R113</f>
        <v>3</v>
      </c>
    </row>
    <row r="114" spans="9:40" x14ac:dyDescent="0.3">
      <c r="I114" s="78">
        <v>100</v>
      </c>
      <c r="J114" s="78">
        <f t="shared" si="55"/>
        <v>448</v>
      </c>
      <c r="K114" s="78">
        <f t="shared" si="56"/>
        <v>448</v>
      </c>
      <c r="L114" s="78">
        <f t="shared" si="60"/>
        <v>374</v>
      </c>
      <c r="M114" s="78">
        <f t="shared" si="60"/>
        <v>374</v>
      </c>
      <c r="N114" s="78">
        <f t="shared" si="57"/>
        <v>3240</v>
      </c>
      <c r="O114" s="80">
        <f t="shared" si="46"/>
        <v>0.8348214285714286</v>
      </c>
      <c r="P114" s="78">
        <f t="shared" si="58"/>
        <v>505</v>
      </c>
      <c r="Q114" s="78">
        <f t="shared" si="59"/>
        <v>406</v>
      </c>
      <c r="R114" s="78">
        <v>10</v>
      </c>
      <c r="S114" s="78">
        <v>10</v>
      </c>
      <c r="T114" s="78">
        <v>10</v>
      </c>
      <c r="U114" s="78">
        <v>9</v>
      </c>
      <c r="V114" s="78">
        <v>9</v>
      </c>
      <c r="X114" s="94" t="str">
        <f>装备品质表!B114</f>
        <v>火龙枪</v>
      </c>
      <c r="Y114" s="94">
        <f>装备品质表!C114</f>
        <v>81</v>
      </c>
      <c r="Z114" s="94">
        <f>装备品质表!D114</f>
        <v>0</v>
      </c>
      <c r="AA114" s="94">
        <f>装备品质表!E114</f>
        <v>152</v>
      </c>
      <c r="AB114" s="94">
        <f>装备品质表!F114</f>
        <v>0</v>
      </c>
      <c r="AC114" s="94">
        <f>装备品质表!G114</f>
        <v>0</v>
      </c>
      <c r="AD114" s="94">
        <f>装备品质表!H114</f>
        <v>0</v>
      </c>
      <c r="AE114" s="94">
        <f>装备品质表!I114</f>
        <v>0</v>
      </c>
      <c r="AF114" s="94">
        <f>装备品质表!J114</f>
        <v>0</v>
      </c>
      <c r="AG114" s="94">
        <f>装备品质表!K114</f>
        <v>0</v>
      </c>
      <c r="AH114" s="94">
        <f>装备品质表!L114</f>
        <v>0</v>
      </c>
      <c r="AI114" s="94">
        <f>装备品质表!M114</f>
        <v>0</v>
      </c>
      <c r="AJ114" s="94">
        <f>装备品质表!N114</f>
        <v>0</v>
      </c>
      <c r="AK114" s="94">
        <f>装备品质表!O114</f>
        <v>0</v>
      </c>
      <c r="AL114" s="94">
        <f>装备品质表!P114</f>
        <v>0</v>
      </c>
      <c r="AM114" s="94">
        <f>装备品质表!Q114</f>
        <v>0</v>
      </c>
      <c r="AN114" s="94">
        <f>装备品质表!R114</f>
        <v>3</v>
      </c>
    </row>
    <row r="115" spans="9:40" x14ac:dyDescent="0.3">
      <c r="X115" s="94" t="str">
        <f>装备品质表!B115</f>
        <v>战士武器6级</v>
      </c>
      <c r="Y115" s="94">
        <f>装备品质表!C115</f>
        <v>101</v>
      </c>
      <c r="Z115" s="94">
        <f>装备品质表!D115</f>
        <v>0</v>
      </c>
      <c r="AA115" s="94">
        <f>装备品质表!E115</f>
        <v>184</v>
      </c>
      <c r="AB115" s="94">
        <f>装备品质表!F115</f>
        <v>0</v>
      </c>
      <c r="AC115" s="94">
        <f>装备品质表!G115</f>
        <v>0</v>
      </c>
      <c r="AD115" s="94">
        <f>装备品质表!H115</f>
        <v>0</v>
      </c>
      <c r="AE115" s="94">
        <f>装备品质表!I115</f>
        <v>0</v>
      </c>
      <c r="AF115" s="94">
        <f>装备品质表!J115</f>
        <v>0</v>
      </c>
      <c r="AG115" s="94">
        <f>装备品质表!K115</f>
        <v>0</v>
      </c>
      <c r="AH115" s="94">
        <f>装备品质表!L115</f>
        <v>0</v>
      </c>
      <c r="AI115" s="94">
        <f>装备品质表!M115</f>
        <v>0</v>
      </c>
      <c r="AJ115" s="94">
        <f>装备品质表!N115</f>
        <v>0</v>
      </c>
      <c r="AK115" s="94">
        <f>装备品质表!O115</f>
        <v>0</v>
      </c>
      <c r="AL115" s="94">
        <f>装备品质表!P115</f>
        <v>0</v>
      </c>
      <c r="AM115" s="94">
        <f>装备品质表!Q115</f>
        <v>0</v>
      </c>
      <c r="AN115" s="94">
        <f>装备品质表!R115</f>
        <v>3</v>
      </c>
    </row>
    <row r="116" spans="9:40" x14ac:dyDescent="0.3">
      <c r="X116" s="94" t="str">
        <f>装备品质表!B116</f>
        <v>八卦扇</v>
      </c>
      <c r="Y116" s="94">
        <f>装备品质表!C116</f>
        <v>1</v>
      </c>
      <c r="Z116" s="94">
        <f>装备品质表!D116</f>
        <v>0</v>
      </c>
      <c r="AA116" s="94">
        <f>装备品质表!E116</f>
        <v>0</v>
      </c>
      <c r="AB116" s="94">
        <f>装备品质表!F116</f>
        <v>24</v>
      </c>
      <c r="AC116" s="94">
        <f>装备品质表!G116</f>
        <v>0</v>
      </c>
      <c r="AD116" s="94">
        <f>装备品质表!H116</f>
        <v>0</v>
      </c>
      <c r="AE116" s="94">
        <f>装备品质表!I116</f>
        <v>0</v>
      </c>
      <c r="AF116" s="94">
        <f>装备品质表!J116</f>
        <v>0</v>
      </c>
      <c r="AG116" s="94">
        <f>装备品质表!K116</f>
        <v>0</v>
      </c>
      <c r="AH116" s="94">
        <f>装备品质表!L116</f>
        <v>0</v>
      </c>
      <c r="AI116" s="94">
        <f>装备品质表!M116</f>
        <v>0</v>
      </c>
      <c r="AJ116" s="94">
        <f>装备品质表!N116</f>
        <v>0</v>
      </c>
      <c r="AK116" s="94">
        <f>装备品质表!O116</f>
        <v>0</v>
      </c>
      <c r="AL116" s="94">
        <f>装备品质表!P116</f>
        <v>0</v>
      </c>
      <c r="AM116" s="94">
        <f>装备品质表!Q116</f>
        <v>0</v>
      </c>
      <c r="AN116" s="94">
        <f>装备品质表!R116</f>
        <v>3</v>
      </c>
    </row>
    <row r="117" spans="9:40" x14ac:dyDescent="0.3">
      <c r="X117" s="94" t="str">
        <f>装备品质表!B117</f>
        <v>烈焰扇</v>
      </c>
      <c r="Y117" s="94">
        <f>装备品质表!C117</f>
        <v>21</v>
      </c>
      <c r="Z117" s="94">
        <f>装备品质表!D117</f>
        <v>0</v>
      </c>
      <c r="AA117" s="94">
        <f>装备品质表!E117</f>
        <v>0</v>
      </c>
      <c r="AB117" s="94">
        <f>装备品质表!F117</f>
        <v>56</v>
      </c>
      <c r="AC117" s="94">
        <f>装备品质表!G117</f>
        <v>0</v>
      </c>
      <c r="AD117" s="94">
        <f>装备品质表!H117</f>
        <v>0</v>
      </c>
      <c r="AE117" s="94">
        <f>装备品质表!I117</f>
        <v>0</v>
      </c>
      <c r="AF117" s="94">
        <f>装备品质表!J117</f>
        <v>0</v>
      </c>
      <c r="AG117" s="94">
        <f>装备品质表!K117</f>
        <v>0</v>
      </c>
      <c r="AH117" s="94">
        <f>装备品质表!L117</f>
        <v>0</v>
      </c>
      <c r="AI117" s="94">
        <f>装备品质表!M117</f>
        <v>0</v>
      </c>
      <c r="AJ117" s="94">
        <f>装备品质表!N117</f>
        <v>0</v>
      </c>
      <c r="AK117" s="94">
        <f>装备品质表!O117</f>
        <v>0</v>
      </c>
      <c r="AL117" s="94">
        <f>装备品质表!P117</f>
        <v>0</v>
      </c>
      <c r="AM117" s="94">
        <f>装备品质表!Q117</f>
        <v>0</v>
      </c>
      <c r="AN117" s="94">
        <f>装备品质表!R117</f>
        <v>3</v>
      </c>
    </row>
    <row r="118" spans="9:40" x14ac:dyDescent="0.3">
      <c r="X118" s="94" t="str">
        <f>装备品质表!B118</f>
        <v>云中扇</v>
      </c>
      <c r="Y118" s="94">
        <f>装备品质表!C118</f>
        <v>41</v>
      </c>
      <c r="Z118" s="94">
        <f>装备品质表!D118</f>
        <v>0</v>
      </c>
      <c r="AA118" s="94">
        <f>装备品质表!E118</f>
        <v>0</v>
      </c>
      <c r="AB118" s="94">
        <f>装备品质表!F118</f>
        <v>88</v>
      </c>
      <c r="AC118" s="94">
        <f>装备品质表!G118</f>
        <v>0</v>
      </c>
      <c r="AD118" s="94">
        <f>装备品质表!H118</f>
        <v>0</v>
      </c>
      <c r="AE118" s="94">
        <f>装备品质表!I118</f>
        <v>0</v>
      </c>
      <c r="AF118" s="94">
        <f>装备品质表!J118</f>
        <v>0</v>
      </c>
      <c r="AG118" s="94">
        <f>装备品质表!K118</f>
        <v>0</v>
      </c>
      <c r="AH118" s="94">
        <f>装备品质表!L118</f>
        <v>0</v>
      </c>
      <c r="AI118" s="94">
        <f>装备品质表!M118</f>
        <v>0</v>
      </c>
      <c r="AJ118" s="94">
        <f>装备品质表!N118</f>
        <v>0</v>
      </c>
      <c r="AK118" s="94">
        <f>装备品质表!O118</f>
        <v>0</v>
      </c>
      <c r="AL118" s="94">
        <f>装备品质表!P118</f>
        <v>0</v>
      </c>
      <c r="AM118" s="94">
        <f>装备品质表!Q118</f>
        <v>0</v>
      </c>
      <c r="AN118" s="94">
        <f>装备品质表!R118</f>
        <v>3</v>
      </c>
    </row>
    <row r="119" spans="9:40" x14ac:dyDescent="0.3">
      <c r="X119" s="94" t="str">
        <f>装备品质表!B119</f>
        <v>龙吟扇</v>
      </c>
      <c r="Y119" s="94">
        <f>装备品质表!C119</f>
        <v>61</v>
      </c>
      <c r="Z119" s="94">
        <f>装备品质表!D119</f>
        <v>0</v>
      </c>
      <c r="AA119" s="94">
        <f>装备品质表!E119</f>
        <v>0</v>
      </c>
      <c r="AB119" s="94">
        <f>装备品质表!F119</f>
        <v>120</v>
      </c>
      <c r="AC119" s="94">
        <f>装备品质表!G119</f>
        <v>0</v>
      </c>
      <c r="AD119" s="94">
        <f>装备品质表!H119</f>
        <v>0</v>
      </c>
      <c r="AE119" s="94">
        <f>装备品质表!I119</f>
        <v>0</v>
      </c>
      <c r="AF119" s="94">
        <f>装备品质表!J119</f>
        <v>0</v>
      </c>
      <c r="AG119" s="94">
        <f>装备品质表!K119</f>
        <v>0</v>
      </c>
      <c r="AH119" s="94">
        <f>装备品质表!L119</f>
        <v>0</v>
      </c>
      <c r="AI119" s="94">
        <f>装备品质表!M119</f>
        <v>0</v>
      </c>
      <c r="AJ119" s="94">
        <f>装备品质表!N119</f>
        <v>0</v>
      </c>
      <c r="AK119" s="94">
        <f>装备品质表!O119</f>
        <v>0</v>
      </c>
      <c r="AL119" s="94">
        <f>装备品质表!P119</f>
        <v>0</v>
      </c>
      <c r="AM119" s="94">
        <f>装备品质表!Q119</f>
        <v>0</v>
      </c>
      <c r="AN119" s="94">
        <f>装备品质表!R119</f>
        <v>3</v>
      </c>
    </row>
    <row r="120" spans="9:40" x14ac:dyDescent="0.3">
      <c r="X120" s="94" t="str">
        <f>装备品质表!B120</f>
        <v>降龙扇</v>
      </c>
      <c r="Y120" s="94">
        <f>装备品质表!C120</f>
        <v>81</v>
      </c>
      <c r="Z120" s="94">
        <f>装备品质表!D120</f>
        <v>0</v>
      </c>
      <c r="AA120" s="94">
        <f>装备品质表!E120</f>
        <v>0</v>
      </c>
      <c r="AB120" s="94">
        <f>装备品质表!F120</f>
        <v>152</v>
      </c>
      <c r="AC120" s="94">
        <f>装备品质表!G120</f>
        <v>0</v>
      </c>
      <c r="AD120" s="94">
        <f>装备品质表!H120</f>
        <v>0</v>
      </c>
      <c r="AE120" s="94">
        <f>装备品质表!I120</f>
        <v>0</v>
      </c>
      <c r="AF120" s="94">
        <f>装备品质表!J120</f>
        <v>0</v>
      </c>
      <c r="AG120" s="94">
        <f>装备品质表!K120</f>
        <v>0</v>
      </c>
      <c r="AH120" s="94">
        <f>装备品质表!L120</f>
        <v>0</v>
      </c>
      <c r="AI120" s="94">
        <f>装备品质表!M120</f>
        <v>0</v>
      </c>
      <c r="AJ120" s="94">
        <f>装备品质表!N120</f>
        <v>0</v>
      </c>
      <c r="AK120" s="94">
        <f>装备品质表!O120</f>
        <v>0</v>
      </c>
      <c r="AL120" s="94">
        <f>装备品质表!P120</f>
        <v>0</v>
      </c>
      <c r="AM120" s="94">
        <f>装备品质表!Q120</f>
        <v>0</v>
      </c>
      <c r="AN120" s="94">
        <f>装备品质表!R120</f>
        <v>3</v>
      </c>
    </row>
    <row r="121" spans="9:40" x14ac:dyDescent="0.3">
      <c r="X121" s="94" t="str">
        <f>装备品质表!B121</f>
        <v>道士武器6级</v>
      </c>
      <c r="Y121" s="94">
        <f>装备品质表!C121</f>
        <v>101</v>
      </c>
      <c r="Z121" s="94">
        <f>装备品质表!D121</f>
        <v>0</v>
      </c>
      <c r="AA121" s="94">
        <f>装备品质表!E121</f>
        <v>0</v>
      </c>
      <c r="AB121" s="94">
        <f>装备品质表!F121</f>
        <v>184</v>
      </c>
      <c r="AC121" s="94">
        <f>装备品质表!G121</f>
        <v>0</v>
      </c>
      <c r="AD121" s="94">
        <f>装备品质表!H121</f>
        <v>0</v>
      </c>
      <c r="AE121" s="94">
        <f>装备品质表!I121</f>
        <v>0</v>
      </c>
      <c r="AF121" s="94">
        <f>装备品质表!J121</f>
        <v>0</v>
      </c>
      <c r="AG121" s="94">
        <f>装备品质表!K121</f>
        <v>0</v>
      </c>
      <c r="AH121" s="94">
        <f>装备品质表!L121</f>
        <v>0</v>
      </c>
      <c r="AI121" s="94">
        <f>装备品质表!M121</f>
        <v>0</v>
      </c>
      <c r="AJ121" s="94">
        <f>装备品质表!N121</f>
        <v>0</v>
      </c>
      <c r="AK121" s="94">
        <f>装备品质表!O121</f>
        <v>0</v>
      </c>
      <c r="AL121" s="94">
        <f>装备品质表!P121</f>
        <v>0</v>
      </c>
      <c r="AM121" s="94">
        <f>装备品质表!Q121</f>
        <v>0</v>
      </c>
      <c r="AN121" s="94">
        <f>装备品质表!R121</f>
        <v>3</v>
      </c>
    </row>
    <row r="122" spans="9:40" x14ac:dyDescent="0.3">
      <c r="X122" s="94" t="str">
        <f>装备品质表!B122</f>
        <v>紫霜剑</v>
      </c>
      <c r="Y122" s="94">
        <f>装备品质表!C122</f>
        <v>1</v>
      </c>
      <c r="Z122" s="94">
        <f>装备品质表!D122</f>
        <v>0</v>
      </c>
      <c r="AA122" s="94">
        <f>装备品质表!E122</f>
        <v>0</v>
      </c>
      <c r="AB122" s="94">
        <f>装备品质表!F122</f>
        <v>24</v>
      </c>
      <c r="AC122" s="94">
        <f>装备品质表!G122</f>
        <v>0</v>
      </c>
      <c r="AD122" s="94">
        <f>装备品质表!H122</f>
        <v>0</v>
      </c>
      <c r="AE122" s="94">
        <f>装备品质表!I122</f>
        <v>0</v>
      </c>
      <c r="AF122" s="94">
        <f>装备品质表!J122</f>
        <v>0</v>
      </c>
      <c r="AG122" s="94">
        <f>装备品质表!K122</f>
        <v>0</v>
      </c>
      <c r="AH122" s="94">
        <f>装备品质表!L122</f>
        <v>0</v>
      </c>
      <c r="AI122" s="94">
        <f>装备品质表!M122</f>
        <v>0</v>
      </c>
      <c r="AJ122" s="94">
        <f>装备品质表!N122</f>
        <v>0</v>
      </c>
      <c r="AK122" s="94">
        <f>装备品质表!O122</f>
        <v>0</v>
      </c>
      <c r="AL122" s="94">
        <f>装备品质表!P122</f>
        <v>0</v>
      </c>
      <c r="AM122" s="94">
        <f>装备品质表!Q122</f>
        <v>0</v>
      </c>
      <c r="AN122" s="94">
        <f>装备品质表!R122</f>
        <v>3</v>
      </c>
    </row>
    <row r="123" spans="9:40" x14ac:dyDescent="0.3">
      <c r="X123" s="94" t="str">
        <f>装备品质表!B123</f>
        <v>碧灵剑</v>
      </c>
      <c r="Y123" s="94">
        <f>装备品质表!C123</f>
        <v>21</v>
      </c>
      <c r="Z123" s="94">
        <f>装备品质表!D123</f>
        <v>0</v>
      </c>
      <c r="AA123" s="94">
        <f>装备品质表!E123</f>
        <v>0</v>
      </c>
      <c r="AB123" s="94">
        <f>装备品质表!F123</f>
        <v>56</v>
      </c>
      <c r="AC123" s="94">
        <f>装备品质表!G123</f>
        <v>0</v>
      </c>
      <c r="AD123" s="94">
        <f>装备品质表!H123</f>
        <v>0</v>
      </c>
      <c r="AE123" s="94">
        <f>装备品质表!I123</f>
        <v>0</v>
      </c>
      <c r="AF123" s="94">
        <f>装备品质表!J123</f>
        <v>0</v>
      </c>
      <c r="AG123" s="94">
        <f>装备品质表!K123</f>
        <v>0</v>
      </c>
      <c r="AH123" s="94">
        <f>装备品质表!L123</f>
        <v>0</v>
      </c>
      <c r="AI123" s="94">
        <f>装备品质表!M123</f>
        <v>0</v>
      </c>
      <c r="AJ123" s="94">
        <f>装备品质表!N123</f>
        <v>0</v>
      </c>
      <c r="AK123" s="94">
        <f>装备品质表!O123</f>
        <v>0</v>
      </c>
      <c r="AL123" s="94">
        <f>装备品质表!P123</f>
        <v>0</v>
      </c>
      <c r="AM123" s="94">
        <f>装备品质表!Q123</f>
        <v>0</v>
      </c>
      <c r="AN123" s="94">
        <f>装备品质表!R123</f>
        <v>3</v>
      </c>
    </row>
    <row r="124" spans="9:40" x14ac:dyDescent="0.3">
      <c r="X124" s="94" t="str">
        <f>装备品质表!B124</f>
        <v>龙泉剑</v>
      </c>
      <c r="Y124" s="94">
        <f>装备品质表!C124</f>
        <v>41</v>
      </c>
      <c r="Z124" s="94">
        <f>装备品质表!D124</f>
        <v>0</v>
      </c>
      <c r="AA124" s="94">
        <f>装备品质表!E124</f>
        <v>0</v>
      </c>
      <c r="AB124" s="94">
        <f>装备品质表!F124</f>
        <v>88</v>
      </c>
      <c r="AC124" s="94">
        <f>装备品质表!G124</f>
        <v>0</v>
      </c>
      <c r="AD124" s="94">
        <f>装备品质表!H124</f>
        <v>0</v>
      </c>
      <c r="AE124" s="94">
        <f>装备品质表!I124</f>
        <v>0</v>
      </c>
      <c r="AF124" s="94">
        <f>装备品质表!J124</f>
        <v>0</v>
      </c>
      <c r="AG124" s="94">
        <f>装备品质表!K124</f>
        <v>0</v>
      </c>
      <c r="AH124" s="94">
        <f>装备品质表!L124</f>
        <v>0</v>
      </c>
      <c r="AI124" s="94">
        <f>装备品质表!M124</f>
        <v>0</v>
      </c>
      <c r="AJ124" s="94">
        <f>装备品质表!N124</f>
        <v>0</v>
      </c>
      <c r="AK124" s="94">
        <f>装备品质表!O124</f>
        <v>0</v>
      </c>
      <c r="AL124" s="94">
        <f>装备品质表!P124</f>
        <v>0</v>
      </c>
      <c r="AM124" s="94">
        <f>装备品质表!Q124</f>
        <v>0</v>
      </c>
      <c r="AN124" s="94">
        <f>装备品质表!R124</f>
        <v>3</v>
      </c>
    </row>
    <row r="125" spans="9:40" x14ac:dyDescent="0.3">
      <c r="X125" s="94" t="str">
        <f>装备品质表!B125</f>
        <v>三皇剑</v>
      </c>
      <c r="Y125" s="94">
        <f>装备品质表!C125</f>
        <v>61</v>
      </c>
      <c r="Z125" s="94">
        <f>装备品质表!D125</f>
        <v>0</v>
      </c>
      <c r="AA125" s="94">
        <f>装备品质表!E125</f>
        <v>0</v>
      </c>
      <c r="AB125" s="94">
        <f>装备品质表!F125</f>
        <v>120</v>
      </c>
      <c r="AC125" s="94">
        <f>装备品质表!G125</f>
        <v>0</v>
      </c>
      <c r="AD125" s="94">
        <f>装备品质表!H125</f>
        <v>0</v>
      </c>
      <c r="AE125" s="94">
        <f>装备品质表!I125</f>
        <v>0</v>
      </c>
      <c r="AF125" s="94">
        <f>装备品质表!J125</f>
        <v>0</v>
      </c>
      <c r="AG125" s="94">
        <f>装备品质表!K125</f>
        <v>0</v>
      </c>
      <c r="AH125" s="94">
        <f>装备品质表!L125</f>
        <v>0</v>
      </c>
      <c r="AI125" s="94">
        <f>装备品质表!M125</f>
        <v>0</v>
      </c>
      <c r="AJ125" s="94">
        <f>装备品质表!N125</f>
        <v>0</v>
      </c>
      <c r="AK125" s="94">
        <f>装备品质表!O125</f>
        <v>0</v>
      </c>
      <c r="AL125" s="94">
        <f>装备品质表!P125</f>
        <v>0</v>
      </c>
      <c r="AM125" s="94">
        <f>装备品质表!Q125</f>
        <v>0</v>
      </c>
      <c r="AN125" s="94">
        <f>装备品质表!R125</f>
        <v>3</v>
      </c>
    </row>
    <row r="126" spans="9:40" x14ac:dyDescent="0.3">
      <c r="X126" s="94" t="str">
        <f>装备品质表!B126</f>
        <v>诛龙剑</v>
      </c>
      <c r="Y126" s="94">
        <f>装备品质表!C126</f>
        <v>81</v>
      </c>
      <c r="Z126" s="94">
        <f>装备品质表!D126</f>
        <v>0</v>
      </c>
      <c r="AA126" s="94">
        <f>装备品质表!E126</f>
        <v>0</v>
      </c>
      <c r="AB126" s="94">
        <f>装备品质表!F126</f>
        <v>152</v>
      </c>
      <c r="AC126" s="94">
        <f>装备品质表!G126</f>
        <v>0</v>
      </c>
      <c r="AD126" s="94">
        <f>装备品质表!H126</f>
        <v>0</v>
      </c>
      <c r="AE126" s="94">
        <f>装备品质表!I126</f>
        <v>0</v>
      </c>
      <c r="AF126" s="94">
        <f>装备品质表!J126</f>
        <v>0</v>
      </c>
      <c r="AG126" s="94">
        <f>装备品质表!K126</f>
        <v>0</v>
      </c>
      <c r="AH126" s="94">
        <f>装备品质表!L126</f>
        <v>0</v>
      </c>
      <c r="AI126" s="94">
        <f>装备品质表!M126</f>
        <v>0</v>
      </c>
      <c r="AJ126" s="94">
        <f>装备品质表!N126</f>
        <v>0</v>
      </c>
      <c r="AK126" s="94">
        <f>装备品质表!O126</f>
        <v>0</v>
      </c>
      <c r="AL126" s="94">
        <f>装备品质表!P126</f>
        <v>0</v>
      </c>
      <c r="AM126" s="94">
        <f>装备品质表!Q126</f>
        <v>0</v>
      </c>
      <c r="AN126" s="94">
        <f>装备品质表!R126</f>
        <v>3</v>
      </c>
    </row>
    <row r="127" spans="9:40" x14ac:dyDescent="0.3">
      <c r="X127" s="94" t="str">
        <f>装备品质表!B127</f>
        <v>法师武器6级</v>
      </c>
      <c r="Y127" s="94">
        <f>装备品质表!C127</f>
        <v>101</v>
      </c>
      <c r="Z127" s="94">
        <f>装备品质表!D127</f>
        <v>0</v>
      </c>
      <c r="AA127" s="94">
        <f>装备品质表!E127</f>
        <v>0</v>
      </c>
      <c r="AB127" s="94">
        <f>装备品质表!F127</f>
        <v>184</v>
      </c>
      <c r="AC127" s="94">
        <f>装备品质表!G127</f>
        <v>0</v>
      </c>
      <c r="AD127" s="94">
        <f>装备品质表!H127</f>
        <v>0</v>
      </c>
      <c r="AE127" s="94">
        <f>装备品质表!I127</f>
        <v>0</v>
      </c>
      <c r="AF127" s="94">
        <f>装备品质表!J127</f>
        <v>0</v>
      </c>
      <c r="AG127" s="94">
        <f>装备品质表!K127</f>
        <v>0</v>
      </c>
      <c r="AH127" s="94">
        <f>装备品质表!L127</f>
        <v>0</v>
      </c>
      <c r="AI127" s="94">
        <f>装备品质表!M127</f>
        <v>0</v>
      </c>
      <c r="AJ127" s="94">
        <f>装备品质表!N127</f>
        <v>0</v>
      </c>
      <c r="AK127" s="94">
        <f>装备品质表!O127</f>
        <v>0</v>
      </c>
      <c r="AL127" s="94">
        <f>装备品质表!P127</f>
        <v>0</v>
      </c>
      <c r="AM127" s="94">
        <f>装备品质表!Q127</f>
        <v>0</v>
      </c>
      <c r="AN127" s="94">
        <f>装备品质表!R127</f>
        <v>3</v>
      </c>
    </row>
    <row r="128" spans="9:40" x14ac:dyDescent="0.3">
      <c r="X128" s="94" t="str">
        <f>装备品质表!B128</f>
        <v>赤铜护腕</v>
      </c>
      <c r="Y128" s="94">
        <f>装备品质表!C128</f>
        <v>2</v>
      </c>
      <c r="Z128" s="94">
        <f>装备品质表!D128</f>
        <v>0</v>
      </c>
      <c r="AA128" s="94">
        <f>装备品质表!E128</f>
        <v>0</v>
      </c>
      <c r="AB128" s="94">
        <f>装备品质表!F128</f>
        <v>0</v>
      </c>
      <c r="AC128" s="94">
        <f>装备品质表!G128</f>
        <v>16</v>
      </c>
      <c r="AD128" s="94">
        <f>装备品质表!H128</f>
        <v>16</v>
      </c>
      <c r="AE128" s="94">
        <f>装备品质表!I128</f>
        <v>106</v>
      </c>
      <c r="AF128" s="94">
        <f>装备品质表!J128</f>
        <v>0</v>
      </c>
      <c r="AG128" s="94">
        <f>装备品质表!K128</f>
        <v>0</v>
      </c>
      <c r="AH128" s="94">
        <f>装备品质表!L128</f>
        <v>0</v>
      </c>
      <c r="AI128" s="94">
        <f>装备品质表!M128</f>
        <v>0</v>
      </c>
      <c r="AJ128" s="94">
        <f>装备品质表!N128</f>
        <v>0</v>
      </c>
      <c r="AK128" s="94">
        <f>装备品质表!O128</f>
        <v>0</v>
      </c>
      <c r="AL128" s="94">
        <f>装备品质表!P128</f>
        <v>0</v>
      </c>
      <c r="AM128" s="94">
        <f>装备品质表!Q128</f>
        <v>0</v>
      </c>
      <c r="AN128" s="94">
        <f>装备品质表!R128</f>
        <v>3</v>
      </c>
    </row>
    <row r="129" spans="24:40" x14ac:dyDescent="0.3">
      <c r="X129" s="94" t="str">
        <f>装备品质表!B129</f>
        <v>星月护腕</v>
      </c>
      <c r="Y129" s="94">
        <f>装备品质表!C129</f>
        <v>22</v>
      </c>
      <c r="Z129" s="94">
        <f>装备品质表!D129</f>
        <v>0</v>
      </c>
      <c r="AA129" s="94">
        <f>装备品质表!E129</f>
        <v>0</v>
      </c>
      <c r="AB129" s="94">
        <f>装备品质表!F129</f>
        <v>0</v>
      </c>
      <c r="AC129" s="94">
        <f>装备品质表!G129</f>
        <v>36</v>
      </c>
      <c r="AD129" s="94">
        <f>装备品质表!H129</f>
        <v>26</v>
      </c>
      <c r="AE129" s="94">
        <f>装备品质表!I129</f>
        <v>170</v>
      </c>
      <c r="AF129" s="94">
        <f>装备品质表!J129</f>
        <v>0</v>
      </c>
      <c r="AG129" s="94">
        <f>装备品质表!K129</f>
        <v>0</v>
      </c>
      <c r="AH129" s="94">
        <f>装备品质表!L129</f>
        <v>0</v>
      </c>
      <c r="AI129" s="94">
        <f>装备品质表!M129</f>
        <v>0</v>
      </c>
      <c r="AJ129" s="94">
        <f>装备品质表!N129</f>
        <v>0</v>
      </c>
      <c r="AK129" s="94">
        <f>装备品质表!O129</f>
        <v>0</v>
      </c>
      <c r="AL129" s="94">
        <f>装备品质表!P129</f>
        <v>0</v>
      </c>
      <c r="AM129" s="94">
        <f>装备品质表!Q129</f>
        <v>0</v>
      </c>
      <c r="AN129" s="94">
        <f>装备品质表!R129</f>
        <v>3</v>
      </c>
    </row>
    <row r="130" spans="24:40" x14ac:dyDescent="0.3">
      <c r="X130" s="94" t="str">
        <f>装备品质表!B130</f>
        <v>白虎护腕</v>
      </c>
      <c r="Y130" s="94">
        <f>装备品质表!C130</f>
        <v>42</v>
      </c>
      <c r="Z130" s="94">
        <f>装备品质表!D130</f>
        <v>0</v>
      </c>
      <c r="AA130" s="94">
        <f>装备品质表!E130</f>
        <v>0</v>
      </c>
      <c r="AB130" s="94">
        <f>装备品质表!F130</f>
        <v>0</v>
      </c>
      <c r="AC130" s="94">
        <f>装备品质表!G130</f>
        <v>56</v>
      </c>
      <c r="AD130" s="94">
        <f>装备品质表!H130</f>
        <v>36</v>
      </c>
      <c r="AE130" s="94">
        <f>装备品质表!I130</f>
        <v>234</v>
      </c>
      <c r="AF130" s="94">
        <f>装备品质表!J130</f>
        <v>0</v>
      </c>
      <c r="AG130" s="94">
        <f>装备品质表!K130</f>
        <v>0</v>
      </c>
      <c r="AH130" s="94">
        <f>装备品质表!L130</f>
        <v>0</v>
      </c>
      <c r="AI130" s="94">
        <f>装备品质表!M130</f>
        <v>0</v>
      </c>
      <c r="AJ130" s="94">
        <f>装备品质表!N130</f>
        <v>0</v>
      </c>
      <c r="AK130" s="94">
        <f>装备品质表!O130</f>
        <v>0</v>
      </c>
      <c r="AL130" s="94">
        <f>装备品质表!P130</f>
        <v>0</v>
      </c>
      <c r="AM130" s="94">
        <f>装备品质表!Q130</f>
        <v>0</v>
      </c>
      <c r="AN130" s="94">
        <f>装备品质表!R130</f>
        <v>3</v>
      </c>
    </row>
    <row r="131" spans="24:40" x14ac:dyDescent="0.3">
      <c r="X131" s="94" t="str">
        <f>装备品质表!B131</f>
        <v>真龙护腕</v>
      </c>
      <c r="Y131" s="94">
        <f>装备品质表!C131</f>
        <v>62</v>
      </c>
      <c r="Z131" s="94">
        <f>装备品质表!D131</f>
        <v>0</v>
      </c>
      <c r="AA131" s="94">
        <f>装备品质表!E131</f>
        <v>0</v>
      </c>
      <c r="AB131" s="94">
        <f>装备品质表!F131</f>
        <v>0</v>
      </c>
      <c r="AC131" s="94">
        <f>装备品质表!G131</f>
        <v>76</v>
      </c>
      <c r="AD131" s="94">
        <f>装备品质表!H131</f>
        <v>46</v>
      </c>
      <c r="AE131" s="94">
        <f>装备品质表!I131</f>
        <v>298</v>
      </c>
      <c r="AF131" s="94">
        <f>装备品质表!J131</f>
        <v>0</v>
      </c>
      <c r="AG131" s="94">
        <f>装备品质表!K131</f>
        <v>0</v>
      </c>
      <c r="AH131" s="94">
        <f>装备品质表!L131</f>
        <v>0</v>
      </c>
      <c r="AI131" s="94">
        <f>装备品质表!M131</f>
        <v>0</v>
      </c>
      <c r="AJ131" s="94">
        <f>装备品质表!N131</f>
        <v>0</v>
      </c>
      <c r="AK131" s="94">
        <f>装备品质表!O131</f>
        <v>0</v>
      </c>
      <c r="AL131" s="94">
        <f>装备品质表!P131</f>
        <v>0</v>
      </c>
      <c r="AM131" s="94">
        <f>装备品质表!Q131</f>
        <v>0</v>
      </c>
      <c r="AN131" s="94">
        <f>装备品质表!R131</f>
        <v>3</v>
      </c>
    </row>
    <row r="132" spans="24:40" x14ac:dyDescent="0.3">
      <c r="X132" s="94" t="str">
        <f>装备品质表!B132</f>
        <v>天残护腕</v>
      </c>
      <c r="Y132" s="94">
        <f>装备品质表!C132</f>
        <v>82</v>
      </c>
      <c r="Z132" s="94">
        <f>装备品质表!D132</f>
        <v>0</v>
      </c>
      <c r="AA132" s="94">
        <f>装备品质表!E132</f>
        <v>0</v>
      </c>
      <c r="AB132" s="94">
        <f>装备品质表!F132</f>
        <v>0</v>
      </c>
      <c r="AC132" s="94">
        <f>装备品质表!G132</f>
        <v>96</v>
      </c>
      <c r="AD132" s="94">
        <f>装备品质表!H132</f>
        <v>56</v>
      </c>
      <c r="AE132" s="94">
        <f>装备品质表!I132</f>
        <v>362</v>
      </c>
      <c r="AF132" s="94">
        <f>装备品质表!J132</f>
        <v>0</v>
      </c>
      <c r="AG132" s="94">
        <f>装备品质表!K132</f>
        <v>0</v>
      </c>
      <c r="AH132" s="94">
        <f>装备品质表!L132</f>
        <v>0</v>
      </c>
      <c r="AI132" s="94">
        <f>装备品质表!M132</f>
        <v>0</v>
      </c>
      <c r="AJ132" s="94">
        <f>装备品质表!N132</f>
        <v>0</v>
      </c>
      <c r="AK132" s="94">
        <f>装备品质表!O132</f>
        <v>0</v>
      </c>
      <c r="AL132" s="94">
        <f>装备品质表!P132</f>
        <v>0</v>
      </c>
      <c r="AM132" s="94">
        <f>装备品质表!Q132</f>
        <v>0</v>
      </c>
      <c r="AN132" s="94">
        <f>装备品质表!R132</f>
        <v>3</v>
      </c>
    </row>
    <row r="133" spans="24:40" x14ac:dyDescent="0.3">
      <c r="X133" s="94" t="str">
        <f>装备品质表!B133</f>
        <v>护腕6号</v>
      </c>
      <c r="Y133" s="94">
        <f>装备品质表!C133</f>
        <v>102</v>
      </c>
      <c r="Z133" s="94">
        <f>装备品质表!D133</f>
        <v>0</v>
      </c>
      <c r="AA133" s="94">
        <f>装备品质表!E133</f>
        <v>0</v>
      </c>
      <c r="AB133" s="94">
        <f>装备品质表!F133</f>
        <v>0</v>
      </c>
      <c r="AC133" s="94">
        <f>装备品质表!G133</f>
        <v>116</v>
      </c>
      <c r="AD133" s="94">
        <f>装备品质表!H133</f>
        <v>66</v>
      </c>
      <c r="AE133" s="94">
        <f>装备品质表!I133</f>
        <v>426</v>
      </c>
      <c r="AF133" s="94">
        <f>装备品质表!J133</f>
        <v>0</v>
      </c>
      <c r="AG133" s="94">
        <f>装备品质表!K133</f>
        <v>0</v>
      </c>
      <c r="AH133" s="94">
        <f>装备品质表!L133</f>
        <v>0</v>
      </c>
      <c r="AI133" s="94">
        <f>装备品质表!M133</f>
        <v>0</v>
      </c>
      <c r="AJ133" s="94">
        <f>装备品质表!N133</f>
        <v>0</v>
      </c>
      <c r="AK133" s="94">
        <f>装备品质表!O133</f>
        <v>0</v>
      </c>
      <c r="AL133" s="94">
        <f>装备品质表!P133</f>
        <v>0</v>
      </c>
      <c r="AM133" s="94">
        <f>装备品质表!Q133</f>
        <v>0</v>
      </c>
      <c r="AN133" s="94">
        <f>装备品质表!R133</f>
        <v>3</v>
      </c>
    </row>
    <row r="134" spans="24:40" x14ac:dyDescent="0.3">
      <c r="X134" s="94" t="str">
        <f>装备品质表!B134</f>
        <v>赤铜甲</v>
      </c>
      <c r="Y134" s="94">
        <f>装备品质表!C134</f>
        <v>3</v>
      </c>
      <c r="Z134" s="94">
        <f>装备品质表!D134</f>
        <v>500</v>
      </c>
      <c r="AA134" s="94">
        <f>装备品质表!E134</f>
        <v>0</v>
      </c>
      <c r="AB134" s="94">
        <f>装备品质表!F134</f>
        <v>0</v>
      </c>
      <c r="AC134" s="94">
        <f>装备品质表!G134</f>
        <v>11</v>
      </c>
      <c r="AD134" s="94">
        <f>装备品质表!H134</f>
        <v>11</v>
      </c>
      <c r="AE134" s="94">
        <f>装备品质表!I134</f>
        <v>0</v>
      </c>
      <c r="AF134" s="94">
        <f>装备品质表!J134</f>
        <v>56</v>
      </c>
      <c r="AG134" s="94">
        <f>装备品质表!K134</f>
        <v>0</v>
      </c>
      <c r="AH134" s="94">
        <f>装备品质表!L134</f>
        <v>0</v>
      </c>
      <c r="AI134" s="94">
        <f>装备品质表!M134</f>
        <v>0</v>
      </c>
      <c r="AJ134" s="94">
        <f>装备品质表!N134</f>
        <v>0</v>
      </c>
      <c r="AK134" s="94">
        <f>装备品质表!O134</f>
        <v>0</v>
      </c>
      <c r="AL134" s="94">
        <f>装备品质表!P134</f>
        <v>0</v>
      </c>
      <c r="AM134" s="94">
        <f>装备品质表!Q134</f>
        <v>0</v>
      </c>
      <c r="AN134" s="94">
        <f>装备品质表!R134</f>
        <v>3</v>
      </c>
    </row>
    <row r="135" spans="24:40" x14ac:dyDescent="0.3">
      <c r="X135" s="94" t="str">
        <f>装备品质表!B135</f>
        <v>星月甲</v>
      </c>
      <c r="Y135" s="94">
        <f>装备品质表!C135</f>
        <v>23</v>
      </c>
      <c r="Z135" s="94">
        <f>装备品质表!D135</f>
        <v>1300</v>
      </c>
      <c r="AA135" s="94">
        <f>装备品质表!E135</f>
        <v>0</v>
      </c>
      <c r="AB135" s="94">
        <f>装备品质表!F135</f>
        <v>0</v>
      </c>
      <c r="AC135" s="94">
        <f>装备品质表!G135</f>
        <v>23</v>
      </c>
      <c r="AD135" s="94">
        <f>装备品质表!H135</f>
        <v>23</v>
      </c>
      <c r="AE135" s="94">
        <f>装备品质表!I135</f>
        <v>0</v>
      </c>
      <c r="AF135" s="94">
        <f>装备品质表!J135</f>
        <v>120</v>
      </c>
      <c r="AG135" s="94">
        <f>装备品质表!K135</f>
        <v>0</v>
      </c>
      <c r="AH135" s="94">
        <f>装备品质表!L135</f>
        <v>0</v>
      </c>
      <c r="AI135" s="94">
        <f>装备品质表!M135</f>
        <v>0</v>
      </c>
      <c r="AJ135" s="94">
        <f>装备品质表!N135</f>
        <v>0</v>
      </c>
      <c r="AK135" s="94">
        <f>装备品质表!O135</f>
        <v>0</v>
      </c>
      <c r="AL135" s="94">
        <f>装备品质表!P135</f>
        <v>0</v>
      </c>
      <c r="AM135" s="94">
        <f>装备品质表!Q135</f>
        <v>0</v>
      </c>
      <c r="AN135" s="94">
        <f>装备品质表!R135</f>
        <v>3</v>
      </c>
    </row>
    <row r="136" spans="24:40" x14ac:dyDescent="0.3">
      <c r="X136" s="94" t="str">
        <f>装备品质表!B136</f>
        <v>白虎甲</v>
      </c>
      <c r="Y136" s="94">
        <f>装备品质表!C136</f>
        <v>43</v>
      </c>
      <c r="Z136" s="94">
        <f>装备品质表!D136</f>
        <v>2100</v>
      </c>
      <c r="AA136" s="94">
        <f>装备品质表!E136</f>
        <v>0</v>
      </c>
      <c r="AB136" s="94">
        <f>装备品质表!F136</f>
        <v>0</v>
      </c>
      <c r="AC136" s="94">
        <f>装备品质表!G136</f>
        <v>35</v>
      </c>
      <c r="AD136" s="94">
        <f>装备品质表!H136</f>
        <v>35</v>
      </c>
      <c r="AE136" s="94">
        <f>装备品质表!I136</f>
        <v>0</v>
      </c>
      <c r="AF136" s="94">
        <f>装备品质表!J136</f>
        <v>184</v>
      </c>
      <c r="AG136" s="94">
        <f>装备品质表!K136</f>
        <v>0</v>
      </c>
      <c r="AH136" s="94">
        <f>装备品质表!L136</f>
        <v>0</v>
      </c>
      <c r="AI136" s="94">
        <f>装备品质表!M136</f>
        <v>0</v>
      </c>
      <c r="AJ136" s="94">
        <f>装备品质表!N136</f>
        <v>0</v>
      </c>
      <c r="AK136" s="94">
        <f>装备品质表!O136</f>
        <v>0</v>
      </c>
      <c r="AL136" s="94">
        <f>装备品质表!P136</f>
        <v>0</v>
      </c>
      <c r="AM136" s="94">
        <f>装备品质表!Q136</f>
        <v>0</v>
      </c>
      <c r="AN136" s="94">
        <f>装备品质表!R136</f>
        <v>3</v>
      </c>
    </row>
    <row r="137" spans="24:40" x14ac:dyDescent="0.3">
      <c r="X137" s="94" t="str">
        <f>装备品质表!B137</f>
        <v>真龙甲</v>
      </c>
      <c r="Y137" s="94">
        <f>装备品质表!C137</f>
        <v>63</v>
      </c>
      <c r="Z137" s="94">
        <f>装备品质表!D137</f>
        <v>2900</v>
      </c>
      <c r="AA137" s="94">
        <f>装备品质表!E137</f>
        <v>0</v>
      </c>
      <c r="AB137" s="94">
        <f>装备品质表!F137</f>
        <v>0</v>
      </c>
      <c r="AC137" s="94">
        <f>装备品质表!G137</f>
        <v>47</v>
      </c>
      <c r="AD137" s="94">
        <f>装备品质表!H137</f>
        <v>47</v>
      </c>
      <c r="AE137" s="94">
        <f>装备品质表!I137</f>
        <v>0</v>
      </c>
      <c r="AF137" s="94">
        <f>装备品质表!J137</f>
        <v>248</v>
      </c>
      <c r="AG137" s="94">
        <f>装备品质表!K137</f>
        <v>0</v>
      </c>
      <c r="AH137" s="94">
        <f>装备品质表!L137</f>
        <v>0</v>
      </c>
      <c r="AI137" s="94">
        <f>装备品质表!M137</f>
        <v>0</v>
      </c>
      <c r="AJ137" s="94">
        <f>装备品质表!N137</f>
        <v>0</v>
      </c>
      <c r="AK137" s="94">
        <f>装备品质表!O137</f>
        <v>0</v>
      </c>
      <c r="AL137" s="94">
        <f>装备品质表!P137</f>
        <v>0</v>
      </c>
      <c r="AM137" s="94">
        <f>装备品质表!Q137</f>
        <v>0</v>
      </c>
      <c r="AN137" s="94">
        <f>装备品质表!R137</f>
        <v>3</v>
      </c>
    </row>
    <row r="138" spans="24:40" x14ac:dyDescent="0.3">
      <c r="X138" s="94" t="str">
        <f>装备品质表!B138</f>
        <v>天残甲</v>
      </c>
      <c r="Y138" s="94">
        <f>装备品质表!C138</f>
        <v>83</v>
      </c>
      <c r="Z138" s="94">
        <f>装备品质表!D138</f>
        <v>3700</v>
      </c>
      <c r="AA138" s="94">
        <f>装备品质表!E138</f>
        <v>0</v>
      </c>
      <c r="AB138" s="94">
        <f>装备品质表!F138</f>
        <v>0</v>
      </c>
      <c r="AC138" s="94">
        <f>装备品质表!G138</f>
        <v>59</v>
      </c>
      <c r="AD138" s="94">
        <f>装备品质表!H138</f>
        <v>59</v>
      </c>
      <c r="AE138" s="94">
        <f>装备品质表!I138</f>
        <v>0</v>
      </c>
      <c r="AF138" s="94">
        <f>装备品质表!J138</f>
        <v>312</v>
      </c>
      <c r="AG138" s="94">
        <f>装备品质表!K138</f>
        <v>0</v>
      </c>
      <c r="AH138" s="94">
        <f>装备品质表!L138</f>
        <v>0</v>
      </c>
      <c r="AI138" s="94">
        <f>装备品质表!M138</f>
        <v>0</v>
      </c>
      <c r="AJ138" s="94">
        <f>装备品质表!N138</f>
        <v>0</v>
      </c>
      <c r="AK138" s="94">
        <f>装备品质表!O138</f>
        <v>0</v>
      </c>
      <c r="AL138" s="94">
        <f>装备品质表!P138</f>
        <v>0</v>
      </c>
      <c r="AM138" s="94">
        <f>装备品质表!Q138</f>
        <v>0</v>
      </c>
      <c r="AN138" s="94">
        <f>装备品质表!R138</f>
        <v>3</v>
      </c>
    </row>
    <row r="139" spans="24:40" x14ac:dyDescent="0.3">
      <c r="X139" s="94" t="str">
        <f>装备品质表!B139</f>
        <v>衣服6号</v>
      </c>
      <c r="Y139" s="94">
        <f>装备品质表!C139</f>
        <v>103</v>
      </c>
      <c r="Z139" s="94">
        <f>装备品质表!D139</f>
        <v>0</v>
      </c>
      <c r="AA139" s="94">
        <f>装备品质表!E139</f>
        <v>0</v>
      </c>
      <c r="AB139" s="94">
        <f>装备品质表!F139</f>
        <v>0</v>
      </c>
      <c r="AC139" s="94">
        <f>装备品质表!G139</f>
        <v>71</v>
      </c>
      <c r="AD139" s="94">
        <f>装备品质表!H139</f>
        <v>71</v>
      </c>
      <c r="AE139" s="94">
        <f>装备品质表!I139</f>
        <v>0</v>
      </c>
      <c r="AF139" s="94">
        <f>装备品质表!J139</f>
        <v>376</v>
      </c>
      <c r="AG139" s="94">
        <f>装备品质表!K139</f>
        <v>0</v>
      </c>
      <c r="AH139" s="94">
        <f>装备品质表!L139</f>
        <v>0</v>
      </c>
      <c r="AI139" s="94">
        <f>装备品质表!M139</f>
        <v>0</v>
      </c>
      <c r="AJ139" s="94">
        <f>装备品质表!N139</f>
        <v>0</v>
      </c>
      <c r="AK139" s="94">
        <f>装备品质表!O139</f>
        <v>0</v>
      </c>
      <c r="AL139" s="94">
        <f>装备品质表!P139</f>
        <v>0</v>
      </c>
      <c r="AM139" s="94">
        <f>装备品质表!Q139</f>
        <v>0</v>
      </c>
      <c r="AN139" s="94">
        <f>装备品质表!R139</f>
        <v>3</v>
      </c>
    </row>
    <row r="140" spans="24:40" x14ac:dyDescent="0.3">
      <c r="X140" s="94" t="str">
        <f>装备品质表!B140</f>
        <v>赤铜裤</v>
      </c>
      <c r="Y140" s="94">
        <f>装备品质表!C140</f>
        <v>4</v>
      </c>
      <c r="Z140" s="94">
        <f>装备品质表!D140</f>
        <v>0</v>
      </c>
      <c r="AA140" s="94">
        <f>装备品质表!E140</f>
        <v>0</v>
      </c>
      <c r="AB140" s="94">
        <f>装备品质表!F140</f>
        <v>0</v>
      </c>
      <c r="AC140" s="94">
        <f>装备品质表!G140</f>
        <v>11</v>
      </c>
      <c r="AD140" s="94">
        <f>装备品质表!H140</f>
        <v>11</v>
      </c>
      <c r="AE140" s="94">
        <f>装备品质表!I140</f>
        <v>0</v>
      </c>
      <c r="AF140" s="94">
        <f>装备品质表!J140</f>
        <v>88</v>
      </c>
      <c r="AG140" s="94">
        <f>装备品质表!K140</f>
        <v>0</v>
      </c>
      <c r="AH140" s="94">
        <f>装备品质表!L140</f>
        <v>0</v>
      </c>
      <c r="AI140" s="94">
        <f>装备品质表!M140</f>
        <v>0</v>
      </c>
      <c r="AJ140" s="94">
        <f>装备品质表!N140</f>
        <v>0</v>
      </c>
      <c r="AK140" s="94">
        <f>装备品质表!O140</f>
        <v>0</v>
      </c>
      <c r="AL140" s="94">
        <f>装备品质表!P140</f>
        <v>0</v>
      </c>
      <c r="AM140" s="94">
        <f>装备品质表!Q140</f>
        <v>0</v>
      </c>
      <c r="AN140" s="94">
        <f>装备品质表!R140</f>
        <v>3</v>
      </c>
    </row>
    <row r="141" spans="24:40" x14ac:dyDescent="0.3">
      <c r="X141" s="94" t="str">
        <f>装备品质表!B141</f>
        <v>星月裤</v>
      </c>
      <c r="Y141" s="94">
        <f>装备品质表!C141</f>
        <v>24</v>
      </c>
      <c r="Z141" s="94">
        <f>装备品质表!D141</f>
        <v>0</v>
      </c>
      <c r="AA141" s="94">
        <f>装备品质表!E141</f>
        <v>0</v>
      </c>
      <c r="AB141" s="94">
        <f>装备品质表!F141</f>
        <v>0</v>
      </c>
      <c r="AC141" s="94">
        <f>装备品质表!G141</f>
        <v>23</v>
      </c>
      <c r="AD141" s="94">
        <f>装备品质表!H141</f>
        <v>23</v>
      </c>
      <c r="AE141" s="94">
        <f>装备品质表!I141</f>
        <v>0</v>
      </c>
      <c r="AF141" s="94">
        <f>装备品质表!J141</f>
        <v>184</v>
      </c>
      <c r="AG141" s="94">
        <f>装备品质表!K141</f>
        <v>0</v>
      </c>
      <c r="AH141" s="94">
        <f>装备品质表!L141</f>
        <v>0</v>
      </c>
      <c r="AI141" s="94">
        <f>装备品质表!M141</f>
        <v>0</v>
      </c>
      <c r="AJ141" s="94">
        <f>装备品质表!N141</f>
        <v>0</v>
      </c>
      <c r="AK141" s="94">
        <f>装备品质表!O141</f>
        <v>0</v>
      </c>
      <c r="AL141" s="94">
        <f>装备品质表!P141</f>
        <v>0</v>
      </c>
      <c r="AM141" s="94">
        <f>装备品质表!Q141</f>
        <v>0</v>
      </c>
      <c r="AN141" s="94">
        <f>装备品质表!R141</f>
        <v>3</v>
      </c>
    </row>
    <row r="142" spans="24:40" x14ac:dyDescent="0.3">
      <c r="X142" s="94" t="str">
        <f>装备品质表!B142</f>
        <v>白虎裤</v>
      </c>
      <c r="Y142" s="94">
        <f>装备品质表!C142</f>
        <v>44</v>
      </c>
      <c r="Z142" s="94">
        <f>装备品质表!D142</f>
        <v>0</v>
      </c>
      <c r="AA142" s="94">
        <f>装备品质表!E142</f>
        <v>0</v>
      </c>
      <c r="AB142" s="94">
        <f>装备品质表!F142</f>
        <v>0</v>
      </c>
      <c r="AC142" s="94">
        <f>装备品质表!G142</f>
        <v>35</v>
      </c>
      <c r="AD142" s="94">
        <f>装备品质表!H142</f>
        <v>35</v>
      </c>
      <c r="AE142" s="94">
        <f>装备品质表!I142</f>
        <v>0</v>
      </c>
      <c r="AF142" s="94">
        <f>装备品质表!J142</f>
        <v>280</v>
      </c>
      <c r="AG142" s="94">
        <f>装备品质表!K142</f>
        <v>0</v>
      </c>
      <c r="AH142" s="94">
        <f>装备品质表!L142</f>
        <v>0</v>
      </c>
      <c r="AI142" s="94">
        <f>装备品质表!M142</f>
        <v>0</v>
      </c>
      <c r="AJ142" s="94">
        <f>装备品质表!N142</f>
        <v>0</v>
      </c>
      <c r="AK142" s="94">
        <f>装备品质表!O142</f>
        <v>0</v>
      </c>
      <c r="AL142" s="94">
        <f>装备品质表!P142</f>
        <v>0</v>
      </c>
      <c r="AM142" s="94">
        <f>装备品质表!Q142</f>
        <v>0</v>
      </c>
      <c r="AN142" s="94">
        <f>装备品质表!R142</f>
        <v>3</v>
      </c>
    </row>
    <row r="143" spans="24:40" x14ac:dyDescent="0.3">
      <c r="X143" s="94" t="str">
        <f>装备品质表!B143</f>
        <v>真龙裤</v>
      </c>
      <c r="Y143" s="94">
        <f>装备品质表!C143</f>
        <v>64</v>
      </c>
      <c r="Z143" s="94">
        <f>装备品质表!D143</f>
        <v>0</v>
      </c>
      <c r="AA143" s="94">
        <f>装备品质表!E143</f>
        <v>0</v>
      </c>
      <c r="AB143" s="94">
        <f>装备品质表!F143</f>
        <v>0</v>
      </c>
      <c r="AC143" s="94">
        <f>装备品质表!G143</f>
        <v>47</v>
      </c>
      <c r="AD143" s="94">
        <f>装备品质表!H143</f>
        <v>47</v>
      </c>
      <c r="AE143" s="94">
        <f>装备品质表!I143</f>
        <v>0</v>
      </c>
      <c r="AF143" s="94">
        <f>装备品质表!J143</f>
        <v>376</v>
      </c>
      <c r="AG143" s="94">
        <f>装备品质表!K143</f>
        <v>0</v>
      </c>
      <c r="AH143" s="94">
        <f>装备品质表!L143</f>
        <v>0</v>
      </c>
      <c r="AI143" s="94">
        <f>装备品质表!M143</f>
        <v>0</v>
      </c>
      <c r="AJ143" s="94">
        <f>装备品质表!N143</f>
        <v>0</v>
      </c>
      <c r="AK143" s="94">
        <f>装备品质表!O143</f>
        <v>0</v>
      </c>
      <c r="AL143" s="94">
        <f>装备品质表!P143</f>
        <v>0</v>
      </c>
      <c r="AM143" s="94">
        <f>装备品质表!Q143</f>
        <v>0</v>
      </c>
      <c r="AN143" s="94">
        <f>装备品质表!R143</f>
        <v>3</v>
      </c>
    </row>
    <row r="144" spans="24:40" x14ac:dyDescent="0.3">
      <c r="X144" s="94" t="str">
        <f>装备品质表!B144</f>
        <v>天残裤</v>
      </c>
      <c r="Y144" s="94">
        <f>装备品质表!C144</f>
        <v>84</v>
      </c>
      <c r="Z144" s="94">
        <f>装备品质表!D144</f>
        <v>0</v>
      </c>
      <c r="AA144" s="94">
        <f>装备品质表!E144</f>
        <v>0</v>
      </c>
      <c r="AB144" s="94">
        <f>装备品质表!F144</f>
        <v>0</v>
      </c>
      <c r="AC144" s="94">
        <f>装备品质表!G144</f>
        <v>59</v>
      </c>
      <c r="AD144" s="94">
        <f>装备品质表!H144</f>
        <v>59</v>
      </c>
      <c r="AE144" s="94">
        <f>装备品质表!I144</f>
        <v>0</v>
      </c>
      <c r="AF144" s="94">
        <f>装备品质表!J144</f>
        <v>472</v>
      </c>
      <c r="AG144" s="94">
        <f>装备品质表!K144</f>
        <v>0</v>
      </c>
      <c r="AH144" s="94">
        <f>装备品质表!L144</f>
        <v>0</v>
      </c>
      <c r="AI144" s="94">
        <f>装备品质表!M144</f>
        <v>0</v>
      </c>
      <c r="AJ144" s="94">
        <f>装备品质表!N144</f>
        <v>0</v>
      </c>
      <c r="AK144" s="94">
        <f>装备品质表!O144</f>
        <v>0</v>
      </c>
      <c r="AL144" s="94">
        <f>装备品质表!P144</f>
        <v>0</v>
      </c>
      <c r="AM144" s="94">
        <f>装备品质表!Q144</f>
        <v>0</v>
      </c>
      <c r="AN144" s="94">
        <f>装备品质表!R144</f>
        <v>3</v>
      </c>
    </row>
    <row r="145" spans="24:40" x14ac:dyDescent="0.3">
      <c r="X145" s="94" t="str">
        <f>装备品质表!B145</f>
        <v>裤子6号</v>
      </c>
      <c r="Y145" s="94">
        <f>装备品质表!C145</f>
        <v>104</v>
      </c>
      <c r="Z145" s="94">
        <f>装备品质表!D145</f>
        <v>0</v>
      </c>
      <c r="AA145" s="94">
        <f>装备品质表!E145</f>
        <v>0</v>
      </c>
      <c r="AB145" s="94">
        <f>装备品质表!F145</f>
        <v>0</v>
      </c>
      <c r="AC145" s="94">
        <f>装备品质表!G145</f>
        <v>71</v>
      </c>
      <c r="AD145" s="94">
        <f>装备品质表!H145</f>
        <v>71</v>
      </c>
      <c r="AE145" s="94">
        <f>装备品质表!I145</f>
        <v>0</v>
      </c>
      <c r="AF145" s="94">
        <f>装备品质表!J145</f>
        <v>568</v>
      </c>
      <c r="AG145" s="94">
        <f>装备品质表!K145</f>
        <v>0</v>
      </c>
      <c r="AH145" s="94">
        <f>装备品质表!L145</f>
        <v>0</v>
      </c>
      <c r="AI145" s="94">
        <f>装备品质表!M145</f>
        <v>0</v>
      </c>
      <c r="AJ145" s="94">
        <f>装备品质表!N145</f>
        <v>0</v>
      </c>
      <c r="AK145" s="94">
        <f>装备品质表!O145</f>
        <v>0</v>
      </c>
      <c r="AL145" s="94">
        <f>装备品质表!P145</f>
        <v>0</v>
      </c>
      <c r="AM145" s="94">
        <f>装备品质表!Q145</f>
        <v>0</v>
      </c>
      <c r="AN145" s="94">
        <f>装备品质表!R145</f>
        <v>3</v>
      </c>
    </row>
    <row r="146" spans="24:40" x14ac:dyDescent="0.3">
      <c r="X146" s="94" t="str">
        <f>装备品质表!B146</f>
        <v>赤铜项链</v>
      </c>
      <c r="Y146" s="94">
        <f>装备品质表!C146</f>
        <v>5</v>
      </c>
      <c r="Z146" s="94">
        <f>装备品质表!D146</f>
        <v>0</v>
      </c>
      <c r="AA146" s="94">
        <f>装备品质表!E146</f>
        <v>6</v>
      </c>
      <c r="AB146" s="94">
        <f>装备品质表!F146</f>
        <v>6</v>
      </c>
      <c r="AC146" s="94">
        <f>装备品质表!G146</f>
        <v>0</v>
      </c>
      <c r="AD146" s="94">
        <f>装备品质表!H146</f>
        <v>0</v>
      </c>
      <c r="AE146" s="94">
        <f>装备品质表!I146</f>
        <v>0</v>
      </c>
      <c r="AF146" s="94">
        <f>装备品质表!J146</f>
        <v>0</v>
      </c>
      <c r="AG146" s="94">
        <f>装备品质表!K146</f>
        <v>100</v>
      </c>
      <c r="AH146" s="94">
        <f>装备品质表!L146</f>
        <v>0</v>
      </c>
      <c r="AI146" s="94">
        <f>装备品质表!M146</f>
        <v>0</v>
      </c>
      <c r="AJ146" s="94">
        <f>装备品质表!N146</f>
        <v>0</v>
      </c>
      <c r="AK146" s="94">
        <f>装备品质表!O146</f>
        <v>0</v>
      </c>
      <c r="AL146" s="94">
        <f>装备品质表!P146</f>
        <v>0</v>
      </c>
      <c r="AM146" s="94">
        <f>装备品质表!Q146</f>
        <v>0</v>
      </c>
      <c r="AN146" s="94">
        <f>装备品质表!R146</f>
        <v>3</v>
      </c>
    </row>
    <row r="147" spans="24:40" x14ac:dyDescent="0.3">
      <c r="X147" s="94" t="str">
        <f>装备品质表!B147</f>
        <v>星月项链</v>
      </c>
      <c r="Y147" s="94">
        <f>装备品质表!C147</f>
        <v>25</v>
      </c>
      <c r="Z147" s="94">
        <f>装备品质表!D147</f>
        <v>0</v>
      </c>
      <c r="AA147" s="94">
        <f>装备品质表!E147</f>
        <v>14</v>
      </c>
      <c r="AB147" s="94">
        <f>装备品质表!F147</f>
        <v>14</v>
      </c>
      <c r="AC147" s="94">
        <f>装备品质表!G147</f>
        <v>0</v>
      </c>
      <c r="AD147" s="94">
        <f>装备品质表!H147</f>
        <v>0</v>
      </c>
      <c r="AE147" s="94">
        <f>装备品质表!I147</f>
        <v>0</v>
      </c>
      <c r="AF147" s="94">
        <f>装备品质表!J147</f>
        <v>0</v>
      </c>
      <c r="AG147" s="94">
        <f>装备品质表!K147</f>
        <v>150</v>
      </c>
      <c r="AH147" s="94">
        <f>装备品质表!L147</f>
        <v>0</v>
      </c>
      <c r="AI147" s="94">
        <f>装备品质表!M147</f>
        <v>0</v>
      </c>
      <c r="AJ147" s="94">
        <f>装备品质表!N147</f>
        <v>0</v>
      </c>
      <c r="AK147" s="94">
        <f>装备品质表!O147</f>
        <v>0</v>
      </c>
      <c r="AL147" s="94">
        <f>装备品质表!P147</f>
        <v>0</v>
      </c>
      <c r="AM147" s="94">
        <f>装备品质表!Q147</f>
        <v>0</v>
      </c>
      <c r="AN147" s="94">
        <f>装备品质表!R147</f>
        <v>3</v>
      </c>
    </row>
    <row r="148" spans="24:40" x14ac:dyDescent="0.3">
      <c r="X148" s="94" t="str">
        <f>装备品质表!B148</f>
        <v>白虎项链</v>
      </c>
      <c r="Y148" s="94">
        <f>装备品质表!C148</f>
        <v>45</v>
      </c>
      <c r="Z148" s="94">
        <f>装备品质表!D148</f>
        <v>0</v>
      </c>
      <c r="AA148" s="94">
        <f>装备品质表!E148</f>
        <v>22</v>
      </c>
      <c r="AB148" s="94">
        <f>装备品质表!F148</f>
        <v>22</v>
      </c>
      <c r="AC148" s="94">
        <f>装备品质表!G148</f>
        <v>0</v>
      </c>
      <c r="AD148" s="94">
        <f>装备品质表!H148</f>
        <v>0</v>
      </c>
      <c r="AE148" s="94">
        <f>装备品质表!I148</f>
        <v>0</v>
      </c>
      <c r="AF148" s="94">
        <f>装备品质表!J148</f>
        <v>0</v>
      </c>
      <c r="AG148" s="94">
        <f>装备品质表!K148</f>
        <v>200</v>
      </c>
      <c r="AH148" s="94">
        <f>装备品质表!L148</f>
        <v>0</v>
      </c>
      <c r="AI148" s="94">
        <f>装备品质表!M148</f>
        <v>0</v>
      </c>
      <c r="AJ148" s="94">
        <f>装备品质表!N148</f>
        <v>0</v>
      </c>
      <c r="AK148" s="94">
        <f>装备品质表!O148</f>
        <v>0</v>
      </c>
      <c r="AL148" s="94">
        <f>装备品质表!P148</f>
        <v>0</v>
      </c>
      <c r="AM148" s="94">
        <f>装备品质表!Q148</f>
        <v>0</v>
      </c>
      <c r="AN148" s="94">
        <f>装备品质表!R148</f>
        <v>3</v>
      </c>
    </row>
    <row r="149" spans="24:40" x14ac:dyDescent="0.3">
      <c r="X149" s="94" t="str">
        <f>装备品质表!B149</f>
        <v>真龙项链</v>
      </c>
      <c r="Y149" s="94">
        <f>装备品质表!C149</f>
        <v>65</v>
      </c>
      <c r="Z149" s="94">
        <f>装备品质表!D149</f>
        <v>0</v>
      </c>
      <c r="AA149" s="94">
        <f>装备品质表!E149</f>
        <v>30</v>
      </c>
      <c r="AB149" s="94">
        <f>装备品质表!F149</f>
        <v>30</v>
      </c>
      <c r="AC149" s="94">
        <f>装备品质表!G149</f>
        <v>0</v>
      </c>
      <c r="AD149" s="94">
        <f>装备品质表!H149</f>
        <v>0</v>
      </c>
      <c r="AE149" s="94">
        <f>装备品质表!I149</f>
        <v>0</v>
      </c>
      <c r="AF149" s="94">
        <f>装备品质表!J149</f>
        <v>0</v>
      </c>
      <c r="AG149" s="94">
        <f>装备品质表!K149</f>
        <v>250</v>
      </c>
      <c r="AH149" s="94">
        <f>装备品质表!L149</f>
        <v>0</v>
      </c>
      <c r="AI149" s="94">
        <f>装备品质表!M149</f>
        <v>0</v>
      </c>
      <c r="AJ149" s="94">
        <f>装备品质表!N149</f>
        <v>0</v>
      </c>
      <c r="AK149" s="94">
        <f>装备品质表!O149</f>
        <v>0</v>
      </c>
      <c r="AL149" s="94">
        <f>装备品质表!P149</f>
        <v>0</v>
      </c>
      <c r="AM149" s="94">
        <f>装备品质表!Q149</f>
        <v>0</v>
      </c>
      <c r="AN149" s="94">
        <f>装备品质表!R149</f>
        <v>3</v>
      </c>
    </row>
    <row r="150" spans="24:40" x14ac:dyDescent="0.3">
      <c r="X150" s="94" t="str">
        <f>装备品质表!B150</f>
        <v>天残项链</v>
      </c>
      <c r="Y150" s="94">
        <f>装备品质表!C150</f>
        <v>85</v>
      </c>
      <c r="Z150" s="94">
        <f>装备品质表!D150</f>
        <v>0</v>
      </c>
      <c r="AA150" s="94">
        <f>装备品质表!E150</f>
        <v>38</v>
      </c>
      <c r="AB150" s="94">
        <f>装备品质表!F150</f>
        <v>38</v>
      </c>
      <c r="AC150" s="94">
        <f>装备品质表!G150</f>
        <v>0</v>
      </c>
      <c r="AD150" s="94">
        <f>装备品质表!H150</f>
        <v>0</v>
      </c>
      <c r="AE150" s="94">
        <f>装备品质表!I150</f>
        <v>0</v>
      </c>
      <c r="AF150" s="94">
        <f>装备品质表!J150</f>
        <v>0</v>
      </c>
      <c r="AG150" s="94">
        <f>装备品质表!K150</f>
        <v>300</v>
      </c>
      <c r="AH150" s="94">
        <f>装备品质表!L150</f>
        <v>0</v>
      </c>
      <c r="AI150" s="94">
        <f>装备品质表!M150</f>
        <v>0</v>
      </c>
      <c r="AJ150" s="94">
        <f>装备品质表!N150</f>
        <v>0</v>
      </c>
      <c r="AK150" s="94">
        <f>装备品质表!O150</f>
        <v>0</v>
      </c>
      <c r="AL150" s="94">
        <f>装备品质表!P150</f>
        <v>0</v>
      </c>
      <c r="AM150" s="94">
        <f>装备品质表!Q150</f>
        <v>0</v>
      </c>
      <c r="AN150" s="94">
        <f>装备品质表!R150</f>
        <v>3</v>
      </c>
    </row>
    <row r="151" spans="24:40" x14ac:dyDescent="0.3">
      <c r="X151" s="94" t="str">
        <f>装备品质表!B151</f>
        <v>项链6号</v>
      </c>
      <c r="Y151" s="94">
        <f>装备品质表!C151</f>
        <v>105</v>
      </c>
      <c r="Z151" s="94">
        <f>装备品质表!D151</f>
        <v>0</v>
      </c>
      <c r="AA151" s="94">
        <f>装备品质表!E151</f>
        <v>46</v>
      </c>
      <c r="AB151" s="94">
        <f>装备品质表!F151</f>
        <v>46</v>
      </c>
      <c r="AC151" s="94">
        <f>装备品质表!G151</f>
        <v>0</v>
      </c>
      <c r="AD151" s="94">
        <f>装备品质表!H151</f>
        <v>0</v>
      </c>
      <c r="AE151" s="94">
        <f>装备品质表!I151</f>
        <v>0</v>
      </c>
      <c r="AF151" s="94">
        <f>装备品质表!J151</f>
        <v>0</v>
      </c>
      <c r="AG151" s="94">
        <f>装备品质表!K151</f>
        <v>0</v>
      </c>
      <c r="AH151" s="94">
        <f>装备品质表!L151</f>
        <v>0</v>
      </c>
      <c r="AI151" s="94">
        <f>装备品质表!M151</f>
        <v>0</v>
      </c>
      <c r="AJ151" s="94">
        <f>装备品质表!N151</f>
        <v>0</v>
      </c>
      <c r="AK151" s="94">
        <f>装备品质表!O151</f>
        <v>0</v>
      </c>
      <c r="AL151" s="94">
        <f>装备品质表!P151</f>
        <v>0</v>
      </c>
      <c r="AM151" s="94">
        <f>装备品质表!Q151</f>
        <v>0</v>
      </c>
      <c r="AN151" s="94">
        <f>装备品质表!R151</f>
        <v>3</v>
      </c>
    </row>
    <row r="152" spans="24:40" x14ac:dyDescent="0.3">
      <c r="X152" s="94" t="str">
        <f>装备品质表!B152</f>
        <v>赤铜戒指</v>
      </c>
      <c r="Y152" s="94">
        <f>装备品质表!C152</f>
        <v>6</v>
      </c>
      <c r="Z152" s="94">
        <f>装备品质表!D152</f>
        <v>0</v>
      </c>
      <c r="AA152" s="94">
        <f>装备品质表!E152</f>
        <v>6</v>
      </c>
      <c r="AB152" s="94">
        <f>装备品质表!F152</f>
        <v>6</v>
      </c>
      <c r="AC152" s="94">
        <f>装备品质表!G152</f>
        <v>0</v>
      </c>
      <c r="AD152" s="94">
        <f>装备品质表!H152</f>
        <v>0</v>
      </c>
      <c r="AE152" s="94">
        <f>装备品质表!I152</f>
        <v>0</v>
      </c>
      <c r="AF152" s="94">
        <f>装备品质表!J152</f>
        <v>0</v>
      </c>
      <c r="AG152" s="94">
        <f>装备品质表!K152</f>
        <v>0</v>
      </c>
      <c r="AH152" s="94">
        <f>装备品质表!L152</f>
        <v>100</v>
      </c>
      <c r="AI152" s="94">
        <f>装备品质表!M152</f>
        <v>0</v>
      </c>
      <c r="AJ152" s="94">
        <f>装备品质表!N152</f>
        <v>0</v>
      </c>
      <c r="AK152" s="94">
        <f>装备品质表!O152</f>
        <v>0</v>
      </c>
      <c r="AL152" s="94">
        <f>装备品质表!P152</f>
        <v>0</v>
      </c>
      <c r="AM152" s="94">
        <f>装备品质表!Q152</f>
        <v>0</v>
      </c>
      <c r="AN152" s="94">
        <f>装备品质表!R152</f>
        <v>3</v>
      </c>
    </row>
    <row r="153" spans="24:40" x14ac:dyDescent="0.3">
      <c r="X153" s="94" t="str">
        <f>装备品质表!B153</f>
        <v>星月戒指</v>
      </c>
      <c r="Y153" s="94">
        <f>装备品质表!C153</f>
        <v>26</v>
      </c>
      <c r="Z153" s="94">
        <f>装备品质表!D153</f>
        <v>0</v>
      </c>
      <c r="AA153" s="94">
        <f>装备品质表!E153</f>
        <v>14</v>
      </c>
      <c r="AB153" s="94">
        <f>装备品质表!F153</f>
        <v>14</v>
      </c>
      <c r="AC153" s="94">
        <f>装备品质表!G153</f>
        <v>0</v>
      </c>
      <c r="AD153" s="94">
        <f>装备品质表!H153</f>
        <v>0</v>
      </c>
      <c r="AE153" s="94">
        <f>装备品质表!I153</f>
        <v>0</v>
      </c>
      <c r="AF153" s="94">
        <f>装备品质表!J153</f>
        <v>0</v>
      </c>
      <c r="AG153" s="94">
        <f>装备品质表!K153</f>
        <v>0</v>
      </c>
      <c r="AH153" s="94">
        <f>装备品质表!L153</f>
        <v>150</v>
      </c>
      <c r="AI153" s="94">
        <f>装备品质表!M153</f>
        <v>0</v>
      </c>
      <c r="AJ153" s="94">
        <f>装备品质表!N153</f>
        <v>0</v>
      </c>
      <c r="AK153" s="94">
        <f>装备品质表!O153</f>
        <v>0</v>
      </c>
      <c r="AL153" s="94">
        <f>装备品质表!P153</f>
        <v>0</v>
      </c>
      <c r="AM153" s="94">
        <f>装备品质表!Q153</f>
        <v>0</v>
      </c>
      <c r="AN153" s="94">
        <f>装备品质表!R153</f>
        <v>3</v>
      </c>
    </row>
    <row r="154" spans="24:40" x14ac:dyDescent="0.3">
      <c r="X154" s="94" t="str">
        <f>装备品质表!B154</f>
        <v>白虎戒指</v>
      </c>
      <c r="Y154" s="94">
        <f>装备品质表!C154</f>
        <v>46</v>
      </c>
      <c r="Z154" s="94">
        <f>装备品质表!D154</f>
        <v>0</v>
      </c>
      <c r="AA154" s="94">
        <f>装备品质表!E154</f>
        <v>22</v>
      </c>
      <c r="AB154" s="94">
        <f>装备品质表!F154</f>
        <v>22</v>
      </c>
      <c r="AC154" s="94">
        <f>装备品质表!G154</f>
        <v>0</v>
      </c>
      <c r="AD154" s="94">
        <f>装备品质表!H154</f>
        <v>0</v>
      </c>
      <c r="AE154" s="94">
        <f>装备品质表!I154</f>
        <v>0</v>
      </c>
      <c r="AF154" s="94">
        <f>装备品质表!J154</f>
        <v>0</v>
      </c>
      <c r="AG154" s="94">
        <f>装备品质表!K154</f>
        <v>0</v>
      </c>
      <c r="AH154" s="94">
        <f>装备品质表!L154</f>
        <v>200</v>
      </c>
      <c r="AI154" s="94">
        <f>装备品质表!M154</f>
        <v>0</v>
      </c>
      <c r="AJ154" s="94">
        <f>装备品质表!N154</f>
        <v>0</v>
      </c>
      <c r="AK154" s="94">
        <f>装备品质表!O154</f>
        <v>0</v>
      </c>
      <c r="AL154" s="94">
        <f>装备品质表!P154</f>
        <v>0</v>
      </c>
      <c r="AM154" s="94">
        <f>装备品质表!Q154</f>
        <v>0</v>
      </c>
      <c r="AN154" s="94">
        <f>装备品质表!R154</f>
        <v>3</v>
      </c>
    </row>
    <row r="155" spans="24:40" x14ac:dyDescent="0.3">
      <c r="X155" s="94" t="str">
        <f>装备品质表!B155</f>
        <v>真龙戒指</v>
      </c>
      <c r="Y155" s="94">
        <f>装备品质表!C155</f>
        <v>66</v>
      </c>
      <c r="Z155" s="94">
        <f>装备品质表!D155</f>
        <v>0</v>
      </c>
      <c r="AA155" s="94">
        <f>装备品质表!E155</f>
        <v>30</v>
      </c>
      <c r="AB155" s="94">
        <f>装备品质表!F155</f>
        <v>30</v>
      </c>
      <c r="AC155" s="94">
        <f>装备品质表!G155</f>
        <v>0</v>
      </c>
      <c r="AD155" s="94">
        <f>装备品质表!H155</f>
        <v>0</v>
      </c>
      <c r="AE155" s="94">
        <f>装备品质表!I155</f>
        <v>0</v>
      </c>
      <c r="AF155" s="94">
        <f>装备品质表!J155</f>
        <v>0</v>
      </c>
      <c r="AG155" s="94">
        <f>装备品质表!K155</f>
        <v>0</v>
      </c>
      <c r="AH155" s="94">
        <f>装备品质表!L155</f>
        <v>250</v>
      </c>
      <c r="AI155" s="94">
        <f>装备品质表!M155</f>
        <v>0</v>
      </c>
      <c r="AJ155" s="94">
        <f>装备品质表!N155</f>
        <v>0</v>
      </c>
      <c r="AK155" s="94">
        <f>装备品质表!O155</f>
        <v>0</v>
      </c>
      <c r="AL155" s="94">
        <f>装备品质表!P155</f>
        <v>0</v>
      </c>
      <c r="AM155" s="94">
        <f>装备品质表!Q155</f>
        <v>0</v>
      </c>
      <c r="AN155" s="94">
        <f>装备品质表!R155</f>
        <v>3</v>
      </c>
    </row>
    <row r="156" spans="24:40" x14ac:dyDescent="0.3">
      <c r="X156" s="94" t="str">
        <f>装备品质表!B156</f>
        <v>天残戒指</v>
      </c>
      <c r="Y156" s="94">
        <f>装备品质表!C156</f>
        <v>86</v>
      </c>
      <c r="Z156" s="94">
        <f>装备品质表!D156</f>
        <v>0</v>
      </c>
      <c r="AA156" s="94">
        <f>装备品质表!E156</f>
        <v>38</v>
      </c>
      <c r="AB156" s="94">
        <f>装备品质表!F156</f>
        <v>38</v>
      </c>
      <c r="AC156" s="94">
        <f>装备品质表!G156</f>
        <v>0</v>
      </c>
      <c r="AD156" s="94">
        <f>装备品质表!H156</f>
        <v>0</v>
      </c>
      <c r="AE156" s="94">
        <f>装备品质表!I156</f>
        <v>0</v>
      </c>
      <c r="AF156" s="94">
        <f>装备品质表!J156</f>
        <v>0</v>
      </c>
      <c r="AG156" s="94">
        <f>装备品质表!K156</f>
        <v>0</v>
      </c>
      <c r="AH156" s="94">
        <f>装备品质表!L156</f>
        <v>300</v>
      </c>
      <c r="AI156" s="94">
        <f>装备品质表!M156</f>
        <v>0</v>
      </c>
      <c r="AJ156" s="94">
        <f>装备品质表!N156</f>
        <v>0</v>
      </c>
      <c r="AK156" s="94">
        <f>装备品质表!O156</f>
        <v>0</v>
      </c>
      <c r="AL156" s="94">
        <f>装备品质表!P156</f>
        <v>0</v>
      </c>
      <c r="AM156" s="94">
        <f>装备品质表!Q156</f>
        <v>0</v>
      </c>
      <c r="AN156" s="94">
        <f>装备品质表!R156</f>
        <v>3</v>
      </c>
    </row>
    <row r="157" spans="24:40" x14ac:dyDescent="0.3">
      <c r="X157" s="94" t="str">
        <f>装备品质表!B157</f>
        <v>戒指6号</v>
      </c>
      <c r="Y157" s="94">
        <f>装备品质表!C157</f>
        <v>106</v>
      </c>
      <c r="Z157" s="94">
        <f>装备品质表!D157</f>
        <v>0</v>
      </c>
      <c r="AA157" s="94">
        <f>装备品质表!E157</f>
        <v>46</v>
      </c>
      <c r="AB157" s="94">
        <f>装备品质表!F157</f>
        <v>46</v>
      </c>
      <c r="AC157" s="94">
        <f>装备品质表!G157</f>
        <v>0</v>
      </c>
      <c r="AD157" s="94">
        <f>装备品质表!H157</f>
        <v>0</v>
      </c>
      <c r="AE157" s="94">
        <f>装备品质表!I157</f>
        <v>0</v>
      </c>
      <c r="AF157" s="94">
        <f>装备品质表!J157</f>
        <v>0</v>
      </c>
      <c r="AG157" s="94">
        <f>装备品质表!K157</f>
        <v>0</v>
      </c>
      <c r="AH157" s="94">
        <f>装备品质表!L157</f>
        <v>0</v>
      </c>
      <c r="AI157" s="94">
        <f>装备品质表!M157</f>
        <v>0</v>
      </c>
      <c r="AJ157" s="94">
        <f>装备品质表!N157</f>
        <v>0</v>
      </c>
      <c r="AK157" s="94">
        <f>装备品质表!O157</f>
        <v>0</v>
      </c>
      <c r="AL157" s="94">
        <f>装备品质表!P157</f>
        <v>0</v>
      </c>
      <c r="AM157" s="94">
        <f>装备品质表!Q157</f>
        <v>0</v>
      </c>
      <c r="AN157" s="94">
        <f>装备品质表!R157</f>
        <v>3</v>
      </c>
    </row>
    <row r="158" spans="24:40" x14ac:dyDescent="0.3">
      <c r="X158" s="94" t="str">
        <f>装备品质表!B158</f>
        <v>赤铜靴</v>
      </c>
      <c r="Y158" s="94">
        <f>装备品质表!C158</f>
        <v>7</v>
      </c>
      <c r="Z158" s="94">
        <f>装备品质表!D158</f>
        <v>0</v>
      </c>
      <c r="AA158" s="94">
        <f>装备品质表!E158</f>
        <v>0</v>
      </c>
      <c r="AB158" s="94">
        <f>装备品质表!F158</f>
        <v>0</v>
      </c>
      <c r="AC158" s="94">
        <f>装备品质表!G158</f>
        <v>0</v>
      </c>
      <c r="AD158" s="94">
        <f>装备品质表!H158</f>
        <v>0</v>
      </c>
      <c r="AE158" s="94">
        <f>装备品质表!I158</f>
        <v>0</v>
      </c>
      <c r="AF158" s="94">
        <f>装备品质表!J158</f>
        <v>0</v>
      </c>
      <c r="AG158" s="94">
        <f>装备品质表!K158</f>
        <v>0</v>
      </c>
      <c r="AH158" s="94">
        <f>装备品质表!L158</f>
        <v>0</v>
      </c>
      <c r="AI158" s="94">
        <f>装备品质表!M158</f>
        <v>0</v>
      </c>
      <c r="AJ158" s="94">
        <f>装备品质表!N158</f>
        <v>200</v>
      </c>
      <c r="AK158" s="94">
        <f>装备品质表!O158</f>
        <v>100</v>
      </c>
      <c r="AL158" s="94">
        <f>装备品质表!P158</f>
        <v>0</v>
      </c>
      <c r="AM158" s="94">
        <f>装备品质表!Q158</f>
        <v>3</v>
      </c>
      <c r="AN158" s="94">
        <f>装备品质表!R158</f>
        <v>3</v>
      </c>
    </row>
    <row r="159" spans="24:40" x14ac:dyDescent="0.3">
      <c r="X159" s="94" t="str">
        <f>装备品质表!B159</f>
        <v>星月靴</v>
      </c>
      <c r="Y159" s="94">
        <f>装备品质表!C159</f>
        <v>27</v>
      </c>
      <c r="Z159" s="94">
        <f>装备品质表!D159</f>
        <v>0</v>
      </c>
      <c r="AA159" s="94">
        <f>装备品质表!E159</f>
        <v>0</v>
      </c>
      <c r="AB159" s="94">
        <f>装备品质表!F159</f>
        <v>0</v>
      </c>
      <c r="AC159" s="94">
        <f>装备品质表!G159</f>
        <v>0</v>
      </c>
      <c r="AD159" s="94">
        <f>装备品质表!H159</f>
        <v>0</v>
      </c>
      <c r="AE159" s="94">
        <f>装备品质表!I159</f>
        <v>0</v>
      </c>
      <c r="AF159" s="94">
        <f>装备品质表!J159</f>
        <v>0</v>
      </c>
      <c r="AG159" s="94">
        <f>装备品质表!K159</f>
        <v>0</v>
      </c>
      <c r="AH159" s="94">
        <f>装备品质表!L159</f>
        <v>0</v>
      </c>
      <c r="AI159" s="94">
        <f>装备品质表!M159</f>
        <v>0</v>
      </c>
      <c r="AJ159" s="94">
        <f>装备品质表!N159</f>
        <v>400</v>
      </c>
      <c r="AK159" s="94">
        <f>装备品质表!O159</f>
        <v>400</v>
      </c>
      <c r="AL159" s="94">
        <f>装备品质表!P159</f>
        <v>0</v>
      </c>
      <c r="AM159" s="94">
        <f>装备品质表!Q159</f>
        <v>8</v>
      </c>
      <c r="AN159" s="94">
        <f>装备品质表!R159</f>
        <v>3</v>
      </c>
    </row>
    <row r="160" spans="24:40" x14ac:dyDescent="0.3">
      <c r="X160" s="94" t="str">
        <f>装备品质表!B160</f>
        <v>白虎靴</v>
      </c>
      <c r="Y160" s="94">
        <f>装备品质表!C160</f>
        <v>47</v>
      </c>
      <c r="Z160" s="94">
        <f>装备品质表!D160</f>
        <v>0</v>
      </c>
      <c r="AA160" s="94">
        <f>装备品质表!E160</f>
        <v>0</v>
      </c>
      <c r="AB160" s="94">
        <f>装备品质表!F160</f>
        <v>0</v>
      </c>
      <c r="AC160" s="94">
        <f>装备品质表!G160</f>
        <v>0</v>
      </c>
      <c r="AD160" s="94">
        <f>装备品质表!H160</f>
        <v>0</v>
      </c>
      <c r="AE160" s="94">
        <f>装备品质表!I160</f>
        <v>0</v>
      </c>
      <c r="AF160" s="94">
        <f>装备品质表!J160</f>
        <v>0</v>
      </c>
      <c r="AG160" s="94">
        <f>装备品质表!K160</f>
        <v>0</v>
      </c>
      <c r="AH160" s="94">
        <f>装备品质表!L160</f>
        <v>0</v>
      </c>
      <c r="AI160" s="94">
        <f>装备品质表!M160</f>
        <v>0</v>
      </c>
      <c r="AJ160" s="94">
        <f>装备品质表!N160</f>
        <v>700</v>
      </c>
      <c r="AK160" s="94">
        <f>装备品质表!O160</f>
        <v>600</v>
      </c>
      <c r="AL160" s="94">
        <f>装备品质表!P160</f>
        <v>0</v>
      </c>
      <c r="AM160" s="94">
        <f>装备品质表!Q160</f>
        <v>13</v>
      </c>
      <c r="AN160" s="94">
        <f>装备品质表!R160</f>
        <v>3</v>
      </c>
    </row>
    <row r="161" spans="24:40" x14ac:dyDescent="0.3">
      <c r="X161" s="94" t="str">
        <f>装备品质表!B161</f>
        <v>真龙靴</v>
      </c>
      <c r="Y161" s="94">
        <f>装备品质表!C161</f>
        <v>67</v>
      </c>
      <c r="Z161" s="94">
        <f>装备品质表!D161</f>
        <v>0</v>
      </c>
      <c r="AA161" s="94">
        <f>装备品质表!E161</f>
        <v>0</v>
      </c>
      <c r="AB161" s="94">
        <f>装备品质表!F161</f>
        <v>0</v>
      </c>
      <c r="AC161" s="94">
        <f>装备品质表!G161</f>
        <v>0</v>
      </c>
      <c r="AD161" s="94">
        <f>装备品质表!H161</f>
        <v>0</v>
      </c>
      <c r="AE161" s="94">
        <f>装备品质表!I161</f>
        <v>0</v>
      </c>
      <c r="AF161" s="94">
        <f>装备品质表!J161</f>
        <v>0</v>
      </c>
      <c r="AG161" s="94">
        <f>装备品质表!K161</f>
        <v>0</v>
      </c>
      <c r="AH161" s="94">
        <f>装备品质表!L161</f>
        <v>0</v>
      </c>
      <c r="AI161" s="94">
        <f>装备品质表!M161</f>
        <v>0</v>
      </c>
      <c r="AJ161" s="94">
        <f>装备品质表!N161</f>
        <v>900</v>
      </c>
      <c r="AK161" s="94">
        <f>装备品质表!O161</f>
        <v>900</v>
      </c>
      <c r="AL161" s="94">
        <f>装备品质表!P161</f>
        <v>0</v>
      </c>
      <c r="AM161" s="94">
        <f>装备品质表!Q161</f>
        <v>18</v>
      </c>
      <c r="AN161" s="94">
        <f>装备品质表!R161</f>
        <v>3</v>
      </c>
    </row>
    <row r="162" spans="24:40" x14ac:dyDescent="0.3">
      <c r="X162" s="94" t="str">
        <f>装备品质表!B162</f>
        <v>天残靴</v>
      </c>
      <c r="Y162" s="94">
        <f>装备品质表!C162</f>
        <v>87</v>
      </c>
      <c r="Z162" s="94">
        <f>装备品质表!D162</f>
        <v>0</v>
      </c>
      <c r="AA162" s="94">
        <f>装备品质表!E162</f>
        <v>0</v>
      </c>
      <c r="AB162" s="94">
        <f>装备品质表!F162</f>
        <v>0</v>
      </c>
      <c r="AC162" s="94">
        <f>装备品质表!G162</f>
        <v>0</v>
      </c>
      <c r="AD162" s="94">
        <f>装备品质表!H162</f>
        <v>0</v>
      </c>
      <c r="AE162" s="94">
        <f>装备品质表!I162</f>
        <v>0</v>
      </c>
      <c r="AF162" s="94">
        <f>装备品质表!J162</f>
        <v>0</v>
      </c>
      <c r="AG162" s="94">
        <f>装备品质表!K162</f>
        <v>0</v>
      </c>
      <c r="AH162" s="94">
        <f>装备品质表!L162</f>
        <v>0</v>
      </c>
      <c r="AI162" s="94">
        <f>装备品质表!M162</f>
        <v>0</v>
      </c>
      <c r="AJ162" s="94">
        <f>装备品质表!N162</f>
        <v>1000</v>
      </c>
      <c r="AK162" s="94">
        <f>装备品质表!O162</f>
        <v>1000</v>
      </c>
      <c r="AL162" s="94">
        <f>装备品质表!P162</f>
        <v>0</v>
      </c>
      <c r="AM162" s="94">
        <f>装备品质表!Q162</f>
        <v>23</v>
      </c>
      <c r="AN162" s="94">
        <f>装备品质表!R162</f>
        <v>3</v>
      </c>
    </row>
    <row r="163" spans="24:40" x14ac:dyDescent="0.3">
      <c r="X163" s="94" t="str">
        <f>装备品质表!B163</f>
        <v>靴子6号</v>
      </c>
      <c r="Y163" s="94">
        <f>装备品质表!C163</f>
        <v>107</v>
      </c>
      <c r="Z163" s="94">
        <f>装备品质表!D163</f>
        <v>0</v>
      </c>
      <c r="AA163" s="94">
        <f>装备品质表!E163</f>
        <v>0</v>
      </c>
      <c r="AB163" s="94">
        <f>装备品质表!F163</f>
        <v>0</v>
      </c>
      <c r="AC163" s="94">
        <f>装备品质表!G163</f>
        <v>0</v>
      </c>
      <c r="AD163" s="94">
        <f>装备品质表!H163</f>
        <v>0</v>
      </c>
      <c r="AE163" s="94">
        <f>装备品质表!I163</f>
        <v>0</v>
      </c>
      <c r="AF163" s="94">
        <f>装备品质表!J163</f>
        <v>0</v>
      </c>
      <c r="AG163" s="94">
        <f>装备品质表!K163</f>
        <v>0</v>
      </c>
      <c r="AH163" s="94">
        <f>装备品质表!L163</f>
        <v>0</v>
      </c>
      <c r="AI163" s="94">
        <f>装备品质表!M163</f>
        <v>0</v>
      </c>
      <c r="AJ163" s="94">
        <f>装备品质表!N163</f>
        <v>1100</v>
      </c>
      <c r="AK163" s="94">
        <f>装备品质表!O163</f>
        <v>1100</v>
      </c>
      <c r="AL163" s="94">
        <f>装备品质表!P163</f>
        <v>0</v>
      </c>
      <c r="AM163" s="94">
        <f>装备品质表!Q163</f>
        <v>28</v>
      </c>
      <c r="AN163" s="94">
        <f>装备品质表!R163</f>
        <v>3</v>
      </c>
    </row>
    <row r="164" spans="24:40" x14ac:dyDescent="0.3">
      <c r="X164" s="96" t="str">
        <f>装备品质表!B164</f>
        <v>兽角枪</v>
      </c>
      <c r="Y164" s="96">
        <f>装备品质表!C164</f>
        <v>1</v>
      </c>
      <c r="Z164" s="96">
        <f>装备品质表!D164</f>
        <v>0</v>
      </c>
      <c r="AA164" s="96">
        <f>装备品质表!E164</f>
        <v>32</v>
      </c>
      <c r="AB164" s="96">
        <f>装备品质表!F164</f>
        <v>0</v>
      </c>
      <c r="AC164" s="96">
        <f>装备品质表!G164</f>
        <v>0</v>
      </c>
      <c r="AD164" s="96">
        <f>装备品质表!H164</f>
        <v>0</v>
      </c>
      <c r="AE164" s="96">
        <f>装备品质表!I164</f>
        <v>0</v>
      </c>
      <c r="AF164" s="96">
        <f>装备品质表!J164</f>
        <v>0</v>
      </c>
      <c r="AG164" s="96">
        <f>装备品质表!K164</f>
        <v>0</v>
      </c>
      <c r="AH164" s="96">
        <f>装备品质表!L164</f>
        <v>0</v>
      </c>
      <c r="AI164" s="96">
        <f>装备品质表!M164</f>
        <v>0</v>
      </c>
      <c r="AJ164" s="96">
        <f>装备品质表!N164</f>
        <v>0</v>
      </c>
      <c r="AK164" s="96">
        <f>装备品质表!O164</f>
        <v>0</v>
      </c>
      <c r="AL164" s="96">
        <f>装备品质表!P164</f>
        <v>0</v>
      </c>
      <c r="AM164" s="96">
        <f>装备品质表!Q164</f>
        <v>0</v>
      </c>
      <c r="AN164" s="96">
        <f>装备品质表!R164</f>
        <v>4</v>
      </c>
    </row>
    <row r="165" spans="24:40" x14ac:dyDescent="0.3">
      <c r="X165" s="96" t="str">
        <f>装备品质表!B165</f>
        <v>虎牙枪</v>
      </c>
      <c r="Y165" s="96">
        <f>装备品质表!C165</f>
        <v>21</v>
      </c>
      <c r="Z165" s="96">
        <f>装备品质表!D165</f>
        <v>0</v>
      </c>
      <c r="AA165" s="96">
        <f>装备品质表!E165</f>
        <v>64</v>
      </c>
      <c r="AB165" s="96">
        <f>装备品质表!F165</f>
        <v>0</v>
      </c>
      <c r="AC165" s="96">
        <f>装备品质表!G165</f>
        <v>0</v>
      </c>
      <c r="AD165" s="96">
        <f>装备品质表!H165</f>
        <v>0</v>
      </c>
      <c r="AE165" s="96">
        <f>装备品质表!I165</f>
        <v>0</v>
      </c>
      <c r="AF165" s="96">
        <f>装备品质表!J165</f>
        <v>0</v>
      </c>
      <c r="AG165" s="96">
        <f>装备品质表!K165</f>
        <v>0</v>
      </c>
      <c r="AH165" s="96">
        <f>装备品质表!L165</f>
        <v>0</v>
      </c>
      <c r="AI165" s="96">
        <f>装备品质表!M165</f>
        <v>0</v>
      </c>
      <c r="AJ165" s="96">
        <f>装备品质表!N165</f>
        <v>0</v>
      </c>
      <c r="AK165" s="96">
        <f>装备品质表!O165</f>
        <v>0</v>
      </c>
      <c r="AL165" s="96">
        <f>装备品质表!P165</f>
        <v>0</v>
      </c>
      <c r="AM165" s="96">
        <f>装备品质表!Q165</f>
        <v>0</v>
      </c>
      <c r="AN165" s="96">
        <f>装备品质表!R165</f>
        <v>4</v>
      </c>
    </row>
    <row r="166" spans="24:40" x14ac:dyDescent="0.3">
      <c r="X166" s="96" t="str">
        <f>装备品质表!B166</f>
        <v>火尖枪</v>
      </c>
      <c r="Y166" s="96">
        <f>装备品质表!C166</f>
        <v>41</v>
      </c>
      <c r="Z166" s="96">
        <f>装备品质表!D166</f>
        <v>0</v>
      </c>
      <c r="AA166" s="96">
        <f>装备品质表!E166</f>
        <v>96</v>
      </c>
      <c r="AB166" s="96">
        <f>装备品质表!F166</f>
        <v>0</v>
      </c>
      <c r="AC166" s="96">
        <f>装备品质表!G166</f>
        <v>0</v>
      </c>
      <c r="AD166" s="96">
        <f>装备品质表!H166</f>
        <v>0</v>
      </c>
      <c r="AE166" s="96">
        <f>装备品质表!I166</f>
        <v>0</v>
      </c>
      <c r="AF166" s="96">
        <f>装备品质表!J166</f>
        <v>0</v>
      </c>
      <c r="AG166" s="96">
        <f>装备品质表!K166</f>
        <v>0</v>
      </c>
      <c r="AH166" s="96">
        <f>装备品质表!L166</f>
        <v>0</v>
      </c>
      <c r="AI166" s="96">
        <f>装备品质表!M166</f>
        <v>0</v>
      </c>
      <c r="AJ166" s="96">
        <f>装备品质表!N166</f>
        <v>0</v>
      </c>
      <c r="AK166" s="96">
        <f>装备品质表!O166</f>
        <v>0</v>
      </c>
      <c r="AL166" s="96">
        <f>装备品质表!P166</f>
        <v>0</v>
      </c>
      <c r="AM166" s="96">
        <f>装备品质表!Q166</f>
        <v>0</v>
      </c>
      <c r="AN166" s="96">
        <f>装备品质表!R166</f>
        <v>4</v>
      </c>
    </row>
    <row r="167" spans="24:40" x14ac:dyDescent="0.3">
      <c r="X167" s="96" t="str">
        <f>装备品质表!B167</f>
        <v>金凤枪</v>
      </c>
      <c r="Y167" s="96">
        <f>装备品质表!C167</f>
        <v>61</v>
      </c>
      <c r="Z167" s="96">
        <f>装备品质表!D167</f>
        <v>0</v>
      </c>
      <c r="AA167" s="96">
        <f>装备品质表!E167</f>
        <v>128</v>
      </c>
      <c r="AB167" s="96">
        <f>装备品质表!F167</f>
        <v>0</v>
      </c>
      <c r="AC167" s="96">
        <f>装备品质表!G167</f>
        <v>0</v>
      </c>
      <c r="AD167" s="96">
        <f>装备品质表!H167</f>
        <v>0</v>
      </c>
      <c r="AE167" s="96">
        <f>装备品质表!I167</f>
        <v>0</v>
      </c>
      <c r="AF167" s="96">
        <f>装备品质表!J167</f>
        <v>0</v>
      </c>
      <c r="AG167" s="96">
        <f>装备品质表!K167</f>
        <v>0</v>
      </c>
      <c r="AH167" s="96">
        <f>装备品质表!L167</f>
        <v>0</v>
      </c>
      <c r="AI167" s="96">
        <f>装备品质表!M167</f>
        <v>0</v>
      </c>
      <c r="AJ167" s="96">
        <f>装备品质表!N167</f>
        <v>0</v>
      </c>
      <c r="AK167" s="96">
        <f>装备品质表!O167</f>
        <v>0</v>
      </c>
      <c r="AL167" s="96">
        <f>装备品质表!P167</f>
        <v>0</v>
      </c>
      <c r="AM167" s="96">
        <f>装备品质表!Q167</f>
        <v>0</v>
      </c>
      <c r="AN167" s="96">
        <f>装备品质表!R167</f>
        <v>4</v>
      </c>
    </row>
    <row r="168" spans="24:40" x14ac:dyDescent="0.3">
      <c r="X168" s="96" t="str">
        <f>装备品质表!B168</f>
        <v>火龙枪</v>
      </c>
      <c r="Y168" s="96">
        <f>装备品质表!C168</f>
        <v>81</v>
      </c>
      <c r="Z168" s="96">
        <f>装备品质表!D168</f>
        <v>0</v>
      </c>
      <c r="AA168" s="96">
        <f>装备品质表!E168</f>
        <v>160</v>
      </c>
      <c r="AB168" s="96">
        <f>装备品质表!F168</f>
        <v>0</v>
      </c>
      <c r="AC168" s="96">
        <f>装备品质表!G168</f>
        <v>0</v>
      </c>
      <c r="AD168" s="96">
        <f>装备品质表!H168</f>
        <v>0</v>
      </c>
      <c r="AE168" s="96">
        <f>装备品质表!I168</f>
        <v>0</v>
      </c>
      <c r="AF168" s="96">
        <f>装备品质表!J168</f>
        <v>0</v>
      </c>
      <c r="AG168" s="96">
        <f>装备品质表!K168</f>
        <v>0</v>
      </c>
      <c r="AH168" s="96">
        <f>装备品质表!L168</f>
        <v>0</v>
      </c>
      <c r="AI168" s="96">
        <f>装备品质表!M168</f>
        <v>0</v>
      </c>
      <c r="AJ168" s="96">
        <f>装备品质表!N168</f>
        <v>0</v>
      </c>
      <c r="AK168" s="96">
        <f>装备品质表!O168</f>
        <v>0</v>
      </c>
      <c r="AL168" s="96">
        <f>装备品质表!P168</f>
        <v>0</v>
      </c>
      <c r="AM168" s="96">
        <f>装备品质表!Q168</f>
        <v>0</v>
      </c>
      <c r="AN168" s="96">
        <f>装备品质表!R168</f>
        <v>4</v>
      </c>
    </row>
    <row r="169" spans="24:40" x14ac:dyDescent="0.3">
      <c r="X169" s="96" t="str">
        <f>装备品质表!B169</f>
        <v>战士武器6级</v>
      </c>
      <c r="Y169" s="96">
        <f>装备品质表!C169</f>
        <v>101</v>
      </c>
      <c r="Z169" s="96">
        <f>装备品质表!D169</f>
        <v>0</v>
      </c>
      <c r="AA169" s="96">
        <f>装备品质表!E169</f>
        <v>192</v>
      </c>
      <c r="AB169" s="96">
        <f>装备品质表!F169</f>
        <v>0</v>
      </c>
      <c r="AC169" s="96">
        <f>装备品质表!G169</f>
        <v>0</v>
      </c>
      <c r="AD169" s="96">
        <f>装备品质表!H169</f>
        <v>0</v>
      </c>
      <c r="AE169" s="96">
        <f>装备品质表!I169</f>
        <v>0</v>
      </c>
      <c r="AF169" s="96">
        <f>装备品质表!J169</f>
        <v>0</v>
      </c>
      <c r="AG169" s="96">
        <f>装备品质表!K169</f>
        <v>0</v>
      </c>
      <c r="AH169" s="96">
        <f>装备品质表!L169</f>
        <v>0</v>
      </c>
      <c r="AI169" s="96">
        <f>装备品质表!M169</f>
        <v>0</v>
      </c>
      <c r="AJ169" s="96">
        <f>装备品质表!N169</f>
        <v>0</v>
      </c>
      <c r="AK169" s="96">
        <f>装备品质表!O169</f>
        <v>0</v>
      </c>
      <c r="AL169" s="96">
        <f>装备品质表!P169</f>
        <v>0</v>
      </c>
      <c r="AM169" s="96">
        <f>装备品质表!Q169</f>
        <v>0</v>
      </c>
      <c r="AN169" s="96">
        <f>装备品质表!R169</f>
        <v>4</v>
      </c>
    </row>
    <row r="170" spans="24:40" x14ac:dyDescent="0.3">
      <c r="X170" s="96" t="str">
        <f>装备品质表!B170</f>
        <v>八卦扇</v>
      </c>
      <c r="Y170" s="96">
        <f>装备品质表!C170</f>
        <v>1</v>
      </c>
      <c r="Z170" s="96">
        <f>装备品质表!D170</f>
        <v>0</v>
      </c>
      <c r="AA170" s="96">
        <f>装备品质表!E170</f>
        <v>0</v>
      </c>
      <c r="AB170" s="96">
        <f>装备品质表!F170</f>
        <v>32</v>
      </c>
      <c r="AC170" s="96">
        <f>装备品质表!G170</f>
        <v>0</v>
      </c>
      <c r="AD170" s="96">
        <f>装备品质表!H170</f>
        <v>0</v>
      </c>
      <c r="AE170" s="96">
        <f>装备品质表!I170</f>
        <v>0</v>
      </c>
      <c r="AF170" s="96">
        <f>装备品质表!J170</f>
        <v>0</v>
      </c>
      <c r="AG170" s="96">
        <f>装备品质表!K170</f>
        <v>0</v>
      </c>
      <c r="AH170" s="96">
        <f>装备品质表!L170</f>
        <v>0</v>
      </c>
      <c r="AI170" s="96">
        <f>装备品质表!M170</f>
        <v>0</v>
      </c>
      <c r="AJ170" s="96">
        <f>装备品质表!N170</f>
        <v>0</v>
      </c>
      <c r="AK170" s="96">
        <f>装备品质表!O170</f>
        <v>0</v>
      </c>
      <c r="AL170" s="96">
        <f>装备品质表!P170</f>
        <v>0</v>
      </c>
      <c r="AM170" s="96">
        <f>装备品质表!Q170</f>
        <v>0</v>
      </c>
      <c r="AN170" s="96">
        <f>装备品质表!R170</f>
        <v>4</v>
      </c>
    </row>
    <row r="171" spans="24:40" x14ac:dyDescent="0.3">
      <c r="X171" s="96" t="str">
        <f>装备品质表!B171</f>
        <v>烈焰扇</v>
      </c>
      <c r="Y171" s="96">
        <f>装备品质表!C171</f>
        <v>21</v>
      </c>
      <c r="Z171" s="96">
        <f>装备品质表!D171</f>
        <v>0</v>
      </c>
      <c r="AA171" s="96">
        <f>装备品质表!E171</f>
        <v>0</v>
      </c>
      <c r="AB171" s="96">
        <f>装备品质表!F171</f>
        <v>64</v>
      </c>
      <c r="AC171" s="96">
        <f>装备品质表!G171</f>
        <v>0</v>
      </c>
      <c r="AD171" s="96">
        <f>装备品质表!H171</f>
        <v>0</v>
      </c>
      <c r="AE171" s="96">
        <f>装备品质表!I171</f>
        <v>0</v>
      </c>
      <c r="AF171" s="96">
        <f>装备品质表!J171</f>
        <v>0</v>
      </c>
      <c r="AG171" s="96">
        <f>装备品质表!K171</f>
        <v>0</v>
      </c>
      <c r="AH171" s="96">
        <f>装备品质表!L171</f>
        <v>0</v>
      </c>
      <c r="AI171" s="96">
        <f>装备品质表!M171</f>
        <v>0</v>
      </c>
      <c r="AJ171" s="96">
        <f>装备品质表!N171</f>
        <v>0</v>
      </c>
      <c r="AK171" s="96">
        <f>装备品质表!O171</f>
        <v>0</v>
      </c>
      <c r="AL171" s="96">
        <f>装备品质表!P171</f>
        <v>0</v>
      </c>
      <c r="AM171" s="96">
        <f>装备品质表!Q171</f>
        <v>0</v>
      </c>
      <c r="AN171" s="96">
        <f>装备品质表!R171</f>
        <v>4</v>
      </c>
    </row>
    <row r="172" spans="24:40" x14ac:dyDescent="0.3">
      <c r="X172" s="96" t="str">
        <f>装备品质表!B172</f>
        <v>云中扇</v>
      </c>
      <c r="Y172" s="96">
        <f>装备品质表!C172</f>
        <v>41</v>
      </c>
      <c r="Z172" s="96">
        <f>装备品质表!D172</f>
        <v>0</v>
      </c>
      <c r="AA172" s="96">
        <f>装备品质表!E172</f>
        <v>0</v>
      </c>
      <c r="AB172" s="96">
        <f>装备品质表!F172</f>
        <v>96</v>
      </c>
      <c r="AC172" s="96">
        <f>装备品质表!G172</f>
        <v>0</v>
      </c>
      <c r="AD172" s="96">
        <f>装备品质表!H172</f>
        <v>0</v>
      </c>
      <c r="AE172" s="96">
        <f>装备品质表!I172</f>
        <v>0</v>
      </c>
      <c r="AF172" s="96">
        <f>装备品质表!J172</f>
        <v>0</v>
      </c>
      <c r="AG172" s="96">
        <f>装备品质表!K172</f>
        <v>0</v>
      </c>
      <c r="AH172" s="96">
        <f>装备品质表!L172</f>
        <v>0</v>
      </c>
      <c r="AI172" s="96">
        <f>装备品质表!M172</f>
        <v>0</v>
      </c>
      <c r="AJ172" s="96">
        <f>装备品质表!N172</f>
        <v>0</v>
      </c>
      <c r="AK172" s="96">
        <f>装备品质表!O172</f>
        <v>0</v>
      </c>
      <c r="AL172" s="96">
        <f>装备品质表!P172</f>
        <v>0</v>
      </c>
      <c r="AM172" s="96">
        <f>装备品质表!Q172</f>
        <v>0</v>
      </c>
      <c r="AN172" s="96">
        <f>装备品质表!R172</f>
        <v>4</v>
      </c>
    </row>
    <row r="173" spans="24:40" x14ac:dyDescent="0.3">
      <c r="X173" s="96" t="str">
        <f>装备品质表!B173</f>
        <v>龙吟扇</v>
      </c>
      <c r="Y173" s="96">
        <f>装备品质表!C173</f>
        <v>61</v>
      </c>
      <c r="Z173" s="96">
        <f>装备品质表!D173</f>
        <v>0</v>
      </c>
      <c r="AA173" s="96">
        <f>装备品质表!E173</f>
        <v>0</v>
      </c>
      <c r="AB173" s="96">
        <f>装备品质表!F173</f>
        <v>128</v>
      </c>
      <c r="AC173" s="96">
        <f>装备品质表!G173</f>
        <v>0</v>
      </c>
      <c r="AD173" s="96">
        <f>装备品质表!H173</f>
        <v>0</v>
      </c>
      <c r="AE173" s="96">
        <f>装备品质表!I173</f>
        <v>0</v>
      </c>
      <c r="AF173" s="96">
        <f>装备品质表!J173</f>
        <v>0</v>
      </c>
      <c r="AG173" s="96">
        <f>装备品质表!K173</f>
        <v>0</v>
      </c>
      <c r="AH173" s="96">
        <f>装备品质表!L173</f>
        <v>0</v>
      </c>
      <c r="AI173" s="96">
        <f>装备品质表!M173</f>
        <v>0</v>
      </c>
      <c r="AJ173" s="96">
        <f>装备品质表!N173</f>
        <v>0</v>
      </c>
      <c r="AK173" s="96">
        <f>装备品质表!O173</f>
        <v>0</v>
      </c>
      <c r="AL173" s="96">
        <f>装备品质表!P173</f>
        <v>0</v>
      </c>
      <c r="AM173" s="96">
        <f>装备品质表!Q173</f>
        <v>0</v>
      </c>
      <c r="AN173" s="96">
        <f>装备品质表!R173</f>
        <v>4</v>
      </c>
    </row>
    <row r="174" spans="24:40" x14ac:dyDescent="0.3">
      <c r="X174" s="96" t="str">
        <f>装备品质表!B174</f>
        <v>降龙扇</v>
      </c>
      <c r="Y174" s="96">
        <f>装备品质表!C174</f>
        <v>81</v>
      </c>
      <c r="Z174" s="96">
        <f>装备品质表!D174</f>
        <v>0</v>
      </c>
      <c r="AA174" s="96">
        <f>装备品质表!E174</f>
        <v>0</v>
      </c>
      <c r="AB174" s="96">
        <f>装备品质表!F174</f>
        <v>160</v>
      </c>
      <c r="AC174" s="96">
        <f>装备品质表!G174</f>
        <v>0</v>
      </c>
      <c r="AD174" s="96">
        <f>装备品质表!H174</f>
        <v>0</v>
      </c>
      <c r="AE174" s="96">
        <f>装备品质表!I174</f>
        <v>0</v>
      </c>
      <c r="AF174" s="96">
        <f>装备品质表!J174</f>
        <v>0</v>
      </c>
      <c r="AG174" s="96">
        <f>装备品质表!K174</f>
        <v>0</v>
      </c>
      <c r="AH174" s="96">
        <f>装备品质表!L174</f>
        <v>0</v>
      </c>
      <c r="AI174" s="96">
        <f>装备品质表!M174</f>
        <v>0</v>
      </c>
      <c r="AJ174" s="96">
        <f>装备品质表!N174</f>
        <v>0</v>
      </c>
      <c r="AK174" s="96">
        <f>装备品质表!O174</f>
        <v>0</v>
      </c>
      <c r="AL174" s="96">
        <f>装备品质表!P174</f>
        <v>0</v>
      </c>
      <c r="AM174" s="96">
        <f>装备品质表!Q174</f>
        <v>0</v>
      </c>
      <c r="AN174" s="96">
        <f>装备品质表!R174</f>
        <v>4</v>
      </c>
    </row>
    <row r="175" spans="24:40" x14ac:dyDescent="0.3">
      <c r="X175" s="96" t="str">
        <f>装备品质表!B175</f>
        <v>道士武器6级</v>
      </c>
      <c r="Y175" s="96">
        <f>装备品质表!C175</f>
        <v>101</v>
      </c>
      <c r="Z175" s="96">
        <f>装备品质表!D175</f>
        <v>0</v>
      </c>
      <c r="AA175" s="96">
        <f>装备品质表!E175</f>
        <v>0</v>
      </c>
      <c r="AB175" s="96">
        <f>装备品质表!F175</f>
        <v>192</v>
      </c>
      <c r="AC175" s="96">
        <f>装备品质表!G175</f>
        <v>0</v>
      </c>
      <c r="AD175" s="96">
        <f>装备品质表!H175</f>
        <v>0</v>
      </c>
      <c r="AE175" s="96">
        <f>装备品质表!I175</f>
        <v>0</v>
      </c>
      <c r="AF175" s="96">
        <f>装备品质表!J175</f>
        <v>0</v>
      </c>
      <c r="AG175" s="96">
        <f>装备品质表!K175</f>
        <v>0</v>
      </c>
      <c r="AH175" s="96">
        <f>装备品质表!L175</f>
        <v>0</v>
      </c>
      <c r="AI175" s="96">
        <f>装备品质表!M175</f>
        <v>0</v>
      </c>
      <c r="AJ175" s="96">
        <f>装备品质表!N175</f>
        <v>0</v>
      </c>
      <c r="AK175" s="96">
        <f>装备品质表!O175</f>
        <v>0</v>
      </c>
      <c r="AL175" s="96">
        <f>装备品质表!P175</f>
        <v>0</v>
      </c>
      <c r="AM175" s="96">
        <f>装备品质表!Q175</f>
        <v>0</v>
      </c>
      <c r="AN175" s="96">
        <f>装备品质表!R175</f>
        <v>4</v>
      </c>
    </row>
    <row r="176" spans="24:40" x14ac:dyDescent="0.3">
      <c r="X176" s="96" t="str">
        <f>装备品质表!B176</f>
        <v>紫霜剑</v>
      </c>
      <c r="Y176" s="96">
        <f>装备品质表!C176</f>
        <v>1</v>
      </c>
      <c r="Z176" s="96">
        <f>装备品质表!D176</f>
        <v>0</v>
      </c>
      <c r="AA176" s="96">
        <f>装备品质表!E176</f>
        <v>0</v>
      </c>
      <c r="AB176" s="96">
        <f>装备品质表!F176</f>
        <v>32</v>
      </c>
      <c r="AC176" s="96">
        <f>装备品质表!G176</f>
        <v>0</v>
      </c>
      <c r="AD176" s="96">
        <f>装备品质表!H176</f>
        <v>0</v>
      </c>
      <c r="AE176" s="96">
        <f>装备品质表!I176</f>
        <v>0</v>
      </c>
      <c r="AF176" s="96">
        <f>装备品质表!J176</f>
        <v>0</v>
      </c>
      <c r="AG176" s="96">
        <f>装备品质表!K176</f>
        <v>0</v>
      </c>
      <c r="AH176" s="96">
        <f>装备品质表!L176</f>
        <v>0</v>
      </c>
      <c r="AI176" s="96">
        <f>装备品质表!M176</f>
        <v>0</v>
      </c>
      <c r="AJ176" s="96">
        <f>装备品质表!N176</f>
        <v>0</v>
      </c>
      <c r="AK176" s="96">
        <f>装备品质表!O176</f>
        <v>0</v>
      </c>
      <c r="AL176" s="96">
        <f>装备品质表!P176</f>
        <v>0</v>
      </c>
      <c r="AM176" s="96">
        <f>装备品质表!Q176</f>
        <v>0</v>
      </c>
      <c r="AN176" s="96">
        <f>装备品质表!R176</f>
        <v>4</v>
      </c>
    </row>
    <row r="177" spans="24:40" x14ac:dyDescent="0.3">
      <c r="X177" s="96" t="str">
        <f>装备品质表!B177</f>
        <v>碧灵剑</v>
      </c>
      <c r="Y177" s="96">
        <f>装备品质表!C177</f>
        <v>21</v>
      </c>
      <c r="Z177" s="96">
        <f>装备品质表!D177</f>
        <v>0</v>
      </c>
      <c r="AA177" s="96">
        <f>装备品质表!E177</f>
        <v>0</v>
      </c>
      <c r="AB177" s="96">
        <f>装备品质表!F177</f>
        <v>64</v>
      </c>
      <c r="AC177" s="96">
        <f>装备品质表!G177</f>
        <v>0</v>
      </c>
      <c r="AD177" s="96">
        <f>装备品质表!H177</f>
        <v>0</v>
      </c>
      <c r="AE177" s="96">
        <f>装备品质表!I177</f>
        <v>0</v>
      </c>
      <c r="AF177" s="96">
        <f>装备品质表!J177</f>
        <v>0</v>
      </c>
      <c r="AG177" s="96">
        <f>装备品质表!K177</f>
        <v>0</v>
      </c>
      <c r="AH177" s="96">
        <f>装备品质表!L177</f>
        <v>0</v>
      </c>
      <c r="AI177" s="96">
        <f>装备品质表!M177</f>
        <v>0</v>
      </c>
      <c r="AJ177" s="96">
        <f>装备品质表!N177</f>
        <v>0</v>
      </c>
      <c r="AK177" s="96">
        <f>装备品质表!O177</f>
        <v>0</v>
      </c>
      <c r="AL177" s="96">
        <f>装备品质表!P177</f>
        <v>0</v>
      </c>
      <c r="AM177" s="96">
        <f>装备品质表!Q177</f>
        <v>0</v>
      </c>
      <c r="AN177" s="96">
        <f>装备品质表!R177</f>
        <v>4</v>
      </c>
    </row>
    <row r="178" spans="24:40" x14ac:dyDescent="0.3">
      <c r="X178" s="96" t="str">
        <f>装备品质表!B178</f>
        <v>龙泉剑</v>
      </c>
      <c r="Y178" s="96">
        <f>装备品质表!C178</f>
        <v>41</v>
      </c>
      <c r="Z178" s="96">
        <f>装备品质表!D178</f>
        <v>0</v>
      </c>
      <c r="AA178" s="96">
        <f>装备品质表!E178</f>
        <v>0</v>
      </c>
      <c r="AB178" s="96">
        <f>装备品质表!F178</f>
        <v>96</v>
      </c>
      <c r="AC178" s="96">
        <f>装备品质表!G178</f>
        <v>0</v>
      </c>
      <c r="AD178" s="96">
        <f>装备品质表!H178</f>
        <v>0</v>
      </c>
      <c r="AE178" s="96">
        <f>装备品质表!I178</f>
        <v>0</v>
      </c>
      <c r="AF178" s="96">
        <f>装备品质表!J178</f>
        <v>0</v>
      </c>
      <c r="AG178" s="96">
        <f>装备品质表!K178</f>
        <v>0</v>
      </c>
      <c r="AH178" s="96">
        <f>装备品质表!L178</f>
        <v>0</v>
      </c>
      <c r="AI178" s="96">
        <f>装备品质表!M178</f>
        <v>0</v>
      </c>
      <c r="AJ178" s="96">
        <f>装备品质表!N178</f>
        <v>0</v>
      </c>
      <c r="AK178" s="96">
        <f>装备品质表!O178</f>
        <v>0</v>
      </c>
      <c r="AL178" s="96">
        <f>装备品质表!P178</f>
        <v>0</v>
      </c>
      <c r="AM178" s="96">
        <f>装备品质表!Q178</f>
        <v>0</v>
      </c>
      <c r="AN178" s="96">
        <f>装备品质表!R178</f>
        <v>4</v>
      </c>
    </row>
    <row r="179" spans="24:40" x14ac:dyDescent="0.3">
      <c r="X179" s="96" t="str">
        <f>装备品质表!B179</f>
        <v>三皇剑</v>
      </c>
      <c r="Y179" s="96">
        <f>装备品质表!C179</f>
        <v>61</v>
      </c>
      <c r="Z179" s="96">
        <f>装备品质表!D179</f>
        <v>0</v>
      </c>
      <c r="AA179" s="96">
        <f>装备品质表!E179</f>
        <v>0</v>
      </c>
      <c r="AB179" s="96">
        <f>装备品质表!F179</f>
        <v>128</v>
      </c>
      <c r="AC179" s="96">
        <f>装备品质表!G179</f>
        <v>0</v>
      </c>
      <c r="AD179" s="96">
        <f>装备品质表!H179</f>
        <v>0</v>
      </c>
      <c r="AE179" s="96">
        <f>装备品质表!I179</f>
        <v>0</v>
      </c>
      <c r="AF179" s="96">
        <f>装备品质表!J179</f>
        <v>0</v>
      </c>
      <c r="AG179" s="96">
        <f>装备品质表!K179</f>
        <v>0</v>
      </c>
      <c r="AH179" s="96">
        <f>装备品质表!L179</f>
        <v>0</v>
      </c>
      <c r="AI179" s="96">
        <f>装备品质表!M179</f>
        <v>0</v>
      </c>
      <c r="AJ179" s="96">
        <f>装备品质表!N179</f>
        <v>0</v>
      </c>
      <c r="AK179" s="96">
        <f>装备品质表!O179</f>
        <v>0</v>
      </c>
      <c r="AL179" s="96">
        <f>装备品质表!P179</f>
        <v>0</v>
      </c>
      <c r="AM179" s="96">
        <f>装备品质表!Q179</f>
        <v>0</v>
      </c>
      <c r="AN179" s="96">
        <f>装备品质表!R179</f>
        <v>4</v>
      </c>
    </row>
    <row r="180" spans="24:40" x14ac:dyDescent="0.3">
      <c r="X180" s="96" t="str">
        <f>装备品质表!B180</f>
        <v>诛龙剑</v>
      </c>
      <c r="Y180" s="96">
        <f>装备品质表!C180</f>
        <v>81</v>
      </c>
      <c r="Z180" s="96">
        <f>装备品质表!D180</f>
        <v>0</v>
      </c>
      <c r="AA180" s="96">
        <f>装备品质表!E180</f>
        <v>0</v>
      </c>
      <c r="AB180" s="96">
        <f>装备品质表!F180</f>
        <v>160</v>
      </c>
      <c r="AC180" s="96">
        <f>装备品质表!G180</f>
        <v>0</v>
      </c>
      <c r="AD180" s="96">
        <f>装备品质表!H180</f>
        <v>0</v>
      </c>
      <c r="AE180" s="96">
        <f>装备品质表!I180</f>
        <v>0</v>
      </c>
      <c r="AF180" s="96">
        <f>装备品质表!J180</f>
        <v>0</v>
      </c>
      <c r="AG180" s="96">
        <f>装备品质表!K180</f>
        <v>0</v>
      </c>
      <c r="AH180" s="96">
        <f>装备品质表!L180</f>
        <v>0</v>
      </c>
      <c r="AI180" s="96">
        <f>装备品质表!M180</f>
        <v>0</v>
      </c>
      <c r="AJ180" s="96">
        <f>装备品质表!N180</f>
        <v>0</v>
      </c>
      <c r="AK180" s="96">
        <f>装备品质表!O180</f>
        <v>0</v>
      </c>
      <c r="AL180" s="96">
        <f>装备品质表!P180</f>
        <v>0</v>
      </c>
      <c r="AM180" s="96">
        <f>装备品质表!Q180</f>
        <v>0</v>
      </c>
      <c r="AN180" s="96">
        <f>装备品质表!R180</f>
        <v>4</v>
      </c>
    </row>
    <row r="181" spans="24:40" x14ac:dyDescent="0.3">
      <c r="X181" s="96" t="str">
        <f>装备品质表!B181</f>
        <v>法师武器6级</v>
      </c>
      <c r="Y181" s="96">
        <f>装备品质表!C181</f>
        <v>101</v>
      </c>
      <c r="Z181" s="96">
        <f>装备品质表!D181</f>
        <v>0</v>
      </c>
      <c r="AA181" s="96">
        <f>装备品质表!E181</f>
        <v>0</v>
      </c>
      <c r="AB181" s="96">
        <f>装备品质表!F181</f>
        <v>192</v>
      </c>
      <c r="AC181" s="96">
        <f>装备品质表!G181</f>
        <v>0</v>
      </c>
      <c r="AD181" s="96">
        <f>装备品质表!H181</f>
        <v>0</v>
      </c>
      <c r="AE181" s="96">
        <f>装备品质表!I181</f>
        <v>0</v>
      </c>
      <c r="AF181" s="96">
        <f>装备品质表!J181</f>
        <v>0</v>
      </c>
      <c r="AG181" s="96">
        <f>装备品质表!K181</f>
        <v>0</v>
      </c>
      <c r="AH181" s="96">
        <f>装备品质表!L181</f>
        <v>0</v>
      </c>
      <c r="AI181" s="96">
        <f>装备品质表!M181</f>
        <v>0</v>
      </c>
      <c r="AJ181" s="96">
        <f>装备品质表!N181</f>
        <v>0</v>
      </c>
      <c r="AK181" s="96">
        <f>装备品质表!O181</f>
        <v>0</v>
      </c>
      <c r="AL181" s="96">
        <f>装备品质表!P181</f>
        <v>0</v>
      </c>
      <c r="AM181" s="96">
        <f>装备品质表!Q181</f>
        <v>0</v>
      </c>
      <c r="AN181" s="96">
        <f>装备品质表!R181</f>
        <v>4</v>
      </c>
    </row>
    <row r="182" spans="24:40" x14ac:dyDescent="0.3">
      <c r="X182" s="96" t="str">
        <f>装备品质表!B182</f>
        <v>赤铜护腕</v>
      </c>
      <c r="Y182" s="96">
        <f>装备品质表!C182</f>
        <v>2</v>
      </c>
      <c r="Z182" s="96">
        <f>装备品质表!D182</f>
        <v>0</v>
      </c>
      <c r="AA182" s="96">
        <f>装备品质表!E182</f>
        <v>0</v>
      </c>
      <c r="AB182" s="96">
        <f>装备品质表!F182</f>
        <v>0</v>
      </c>
      <c r="AC182" s="96">
        <f>装备品质表!G182</f>
        <v>21</v>
      </c>
      <c r="AD182" s="96">
        <f>装备品质表!H182</f>
        <v>21</v>
      </c>
      <c r="AE182" s="96">
        <f>装备品质表!I182</f>
        <v>112</v>
      </c>
      <c r="AF182" s="96">
        <f>装备品质表!J182</f>
        <v>0</v>
      </c>
      <c r="AG182" s="96">
        <f>装备品质表!K182</f>
        <v>0</v>
      </c>
      <c r="AH182" s="96">
        <f>装备品质表!L182</f>
        <v>0</v>
      </c>
      <c r="AI182" s="96">
        <f>装备品质表!M182</f>
        <v>0</v>
      </c>
      <c r="AJ182" s="96">
        <f>装备品质表!N182</f>
        <v>0</v>
      </c>
      <c r="AK182" s="96">
        <f>装备品质表!O182</f>
        <v>0</v>
      </c>
      <c r="AL182" s="96">
        <f>装备品质表!P182</f>
        <v>0</v>
      </c>
      <c r="AM182" s="96">
        <f>装备品质表!Q182</f>
        <v>0</v>
      </c>
      <c r="AN182" s="96">
        <f>装备品质表!R182</f>
        <v>4</v>
      </c>
    </row>
    <row r="183" spans="24:40" x14ac:dyDescent="0.3">
      <c r="X183" s="96" t="str">
        <f>装备品质表!B183</f>
        <v>星月护腕</v>
      </c>
      <c r="Y183" s="96">
        <f>装备品质表!C183</f>
        <v>22</v>
      </c>
      <c r="Z183" s="96">
        <f>装备品质表!D183</f>
        <v>0</v>
      </c>
      <c r="AA183" s="96">
        <f>装备品质表!E183</f>
        <v>0</v>
      </c>
      <c r="AB183" s="96">
        <f>装备品质表!F183</f>
        <v>0</v>
      </c>
      <c r="AC183" s="96">
        <f>装备品质表!G183</f>
        <v>41</v>
      </c>
      <c r="AD183" s="96">
        <f>装备品质表!H183</f>
        <v>31</v>
      </c>
      <c r="AE183" s="96">
        <f>装备品质表!I183</f>
        <v>176</v>
      </c>
      <c r="AF183" s="96">
        <f>装备品质表!J183</f>
        <v>0</v>
      </c>
      <c r="AG183" s="96">
        <f>装备品质表!K183</f>
        <v>0</v>
      </c>
      <c r="AH183" s="96">
        <f>装备品质表!L183</f>
        <v>0</v>
      </c>
      <c r="AI183" s="96">
        <f>装备品质表!M183</f>
        <v>0</v>
      </c>
      <c r="AJ183" s="96">
        <f>装备品质表!N183</f>
        <v>0</v>
      </c>
      <c r="AK183" s="96">
        <f>装备品质表!O183</f>
        <v>0</v>
      </c>
      <c r="AL183" s="96">
        <f>装备品质表!P183</f>
        <v>0</v>
      </c>
      <c r="AM183" s="96">
        <f>装备品质表!Q183</f>
        <v>0</v>
      </c>
      <c r="AN183" s="96">
        <f>装备品质表!R183</f>
        <v>4</v>
      </c>
    </row>
    <row r="184" spans="24:40" x14ac:dyDescent="0.3">
      <c r="X184" s="96" t="str">
        <f>装备品质表!B184</f>
        <v>白虎护腕</v>
      </c>
      <c r="Y184" s="96">
        <f>装备品质表!C184</f>
        <v>42</v>
      </c>
      <c r="Z184" s="96">
        <f>装备品质表!D184</f>
        <v>0</v>
      </c>
      <c r="AA184" s="96">
        <f>装备品质表!E184</f>
        <v>0</v>
      </c>
      <c r="AB184" s="96">
        <f>装备品质表!F184</f>
        <v>0</v>
      </c>
      <c r="AC184" s="96">
        <f>装备品质表!G184</f>
        <v>61</v>
      </c>
      <c r="AD184" s="96">
        <f>装备品质表!H184</f>
        <v>41</v>
      </c>
      <c r="AE184" s="96">
        <f>装备品质表!I184</f>
        <v>240</v>
      </c>
      <c r="AF184" s="96">
        <f>装备品质表!J184</f>
        <v>0</v>
      </c>
      <c r="AG184" s="96">
        <f>装备品质表!K184</f>
        <v>0</v>
      </c>
      <c r="AH184" s="96">
        <f>装备品质表!L184</f>
        <v>0</v>
      </c>
      <c r="AI184" s="96">
        <f>装备品质表!M184</f>
        <v>0</v>
      </c>
      <c r="AJ184" s="96">
        <f>装备品质表!N184</f>
        <v>0</v>
      </c>
      <c r="AK184" s="96">
        <f>装备品质表!O184</f>
        <v>0</v>
      </c>
      <c r="AL184" s="96">
        <f>装备品质表!P184</f>
        <v>0</v>
      </c>
      <c r="AM184" s="96">
        <f>装备品质表!Q184</f>
        <v>0</v>
      </c>
      <c r="AN184" s="96">
        <f>装备品质表!R184</f>
        <v>4</v>
      </c>
    </row>
    <row r="185" spans="24:40" x14ac:dyDescent="0.3">
      <c r="X185" s="96" t="str">
        <f>装备品质表!B185</f>
        <v>真龙护腕</v>
      </c>
      <c r="Y185" s="96">
        <f>装备品质表!C185</f>
        <v>62</v>
      </c>
      <c r="Z185" s="96">
        <f>装备品质表!D185</f>
        <v>0</v>
      </c>
      <c r="AA185" s="96">
        <f>装备品质表!E185</f>
        <v>0</v>
      </c>
      <c r="AB185" s="96">
        <f>装备品质表!F185</f>
        <v>0</v>
      </c>
      <c r="AC185" s="96">
        <f>装备品质表!G185</f>
        <v>81</v>
      </c>
      <c r="AD185" s="96">
        <f>装备品质表!H185</f>
        <v>51</v>
      </c>
      <c r="AE185" s="96">
        <f>装备品质表!I185</f>
        <v>304</v>
      </c>
      <c r="AF185" s="96">
        <f>装备品质表!J185</f>
        <v>0</v>
      </c>
      <c r="AG185" s="96">
        <f>装备品质表!K185</f>
        <v>0</v>
      </c>
      <c r="AH185" s="96">
        <f>装备品质表!L185</f>
        <v>0</v>
      </c>
      <c r="AI185" s="96">
        <f>装备品质表!M185</f>
        <v>0</v>
      </c>
      <c r="AJ185" s="96">
        <f>装备品质表!N185</f>
        <v>0</v>
      </c>
      <c r="AK185" s="96">
        <f>装备品质表!O185</f>
        <v>0</v>
      </c>
      <c r="AL185" s="96">
        <f>装备品质表!P185</f>
        <v>0</v>
      </c>
      <c r="AM185" s="96">
        <f>装备品质表!Q185</f>
        <v>0</v>
      </c>
      <c r="AN185" s="96">
        <f>装备品质表!R185</f>
        <v>4</v>
      </c>
    </row>
    <row r="186" spans="24:40" x14ac:dyDescent="0.3">
      <c r="X186" s="96" t="str">
        <f>装备品质表!B186</f>
        <v>天残护腕</v>
      </c>
      <c r="Y186" s="96">
        <f>装备品质表!C186</f>
        <v>82</v>
      </c>
      <c r="Z186" s="96">
        <f>装备品质表!D186</f>
        <v>0</v>
      </c>
      <c r="AA186" s="96">
        <f>装备品质表!E186</f>
        <v>0</v>
      </c>
      <c r="AB186" s="96">
        <f>装备品质表!F186</f>
        <v>0</v>
      </c>
      <c r="AC186" s="96">
        <f>装备品质表!G186</f>
        <v>101</v>
      </c>
      <c r="AD186" s="96">
        <f>装备品质表!H186</f>
        <v>61</v>
      </c>
      <c r="AE186" s="96">
        <f>装备品质表!I186</f>
        <v>368</v>
      </c>
      <c r="AF186" s="96">
        <f>装备品质表!J186</f>
        <v>0</v>
      </c>
      <c r="AG186" s="96">
        <f>装备品质表!K186</f>
        <v>0</v>
      </c>
      <c r="AH186" s="96">
        <f>装备品质表!L186</f>
        <v>0</v>
      </c>
      <c r="AI186" s="96">
        <f>装备品质表!M186</f>
        <v>0</v>
      </c>
      <c r="AJ186" s="96">
        <f>装备品质表!N186</f>
        <v>0</v>
      </c>
      <c r="AK186" s="96">
        <f>装备品质表!O186</f>
        <v>0</v>
      </c>
      <c r="AL186" s="96">
        <f>装备品质表!P186</f>
        <v>0</v>
      </c>
      <c r="AM186" s="96">
        <f>装备品质表!Q186</f>
        <v>0</v>
      </c>
      <c r="AN186" s="96">
        <f>装备品质表!R186</f>
        <v>4</v>
      </c>
    </row>
    <row r="187" spans="24:40" x14ac:dyDescent="0.3">
      <c r="X187" s="96" t="str">
        <f>装备品质表!B187</f>
        <v>护腕6号</v>
      </c>
      <c r="Y187" s="96">
        <f>装备品质表!C187</f>
        <v>102</v>
      </c>
      <c r="Z187" s="96">
        <f>装备品质表!D187</f>
        <v>0</v>
      </c>
      <c r="AA187" s="96">
        <f>装备品质表!E187</f>
        <v>0</v>
      </c>
      <c r="AB187" s="96">
        <f>装备品质表!F187</f>
        <v>0</v>
      </c>
      <c r="AC187" s="96">
        <f>装备品质表!G187</f>
        <v>121</v>
      </c>
      <c r="AD187" s="96">
        <f>装备品质表!H187</f>
        <v>71</v>
      </c>
      <c r="AE187" s="96">
        <f>装备品质表!I187</f>
        <v>432</v>
      </c>
      <c r="AF187" s="96">
        <f>装备品质表!J187</f>
        <v>0</v>
      </c>
      <c r="AG187" s="96">
        <f>装备品质表!K187</f>
        <v>0</v>
      </c>
      <c r="AH187" s="96">
        <f>装备品质表!L187</f>
        <v>0</v>
      </c>
      <c r="AI187" s="96">
        <f>装备品质表!M187</f>
        <v>0</v>
      </c>
      <c r="AJ187" s="96">
        <f>装备品质表!N187</f>
        <v>0</v>
      </c>
      <c r="AK187" s="96">
        <f>装备品质表!O187</f>
        <v>0</v>
      </c>
      <c r="AL187" s="96">
        <f>装备品质表!P187</f>
        <v>0</v>
      </c>
      <c r="AM187" s="96">
        <f>装备品质表!Q187</f>
        <v>0</v>
      </c>
      <c r="AN187" s="96">
        <f>装备品质表!R187</f>
        <v>4</v>
      </c>
    </row>
    <row r="188" spans="24:40" x14ac:dyDescent="0.3">
      <c r="X188" s="96" t="str">
        <f>装备品质表!B188</f>
        <v>赤铜甲</v>
      </c>
      <c r="Y188" s="96">
        <f>装备品质表!C188</f>
        <v>3</v>
      </c>
      <c r="Z188" s="96">
        <f>装备品质表!D188</f>
        <v>700</v>
      </c>
      <c r="AA188" s="96">
        <f>装备品质表!E188</f>
        <v>0</v>
      </c>
      <c r="AB188" s="96">
        <f>装备品质表!F188</f>
        <v>0</v>
      </c>
      <c r="AC188" s="96">
        <f>装备品质表!G188</f>
        <v>14</v>
      </c>
      <c r="AD188" s="96">
        <f>装备品质表!H188</f>
        <v>14</v>
      </c>
      <c r="AE188" s="96">
        <f>装备品质表!I188</f>
        <v>0</v>
      </c>
      <c r="AF188" s="96">
        <f>装备品质表!J188</f>
        <v>62</v>
      </c>
      <c r="AG188" s="96">
        <f>装备品质表!K188</f>
        <v>0</v>
      </c>
      <c r="AH188" s="96">
        <f>装备品质表!L188</f>
        <v>0</v>
      </c>
      <c r="AI188" s="96">
        <f>装备品质表!M188</f>
        <v>0</v>
      </c>
      <c r="AJ188" s="96">
        <f>装备品质表!N188</f>
        <v>0</v>
      </c>
      <c r="AK188" s="96">
        <f>装备品质表!O188</f>
        <v>0</v>
      </c>
      <c r="AL188" s="96">
        <f>装备品质表!P188</f>
        <v>0</v>
      </c>
      <c r="AM188" s="96">
        <f>装备品质表!Q188</f>
        <v>0</v>
      </c>
      <c r="AN188" s="96">
        <f>装备品质表!R188</f>
        <v>4</v>
      </c>
    </row>
    <row r="189" spans="24:40" x14ac:dyDescent="0.3">
      <c r="X189" s="96" t="str">
        <f>装备品质表!B189</f>
        <v>星月甲</v>
      </c>
      <c r="Y189" s="96">
        <f>装备品质表!C189</f>
        <v>23</v>
      </c>
      <c r="Z189" s="96">
        <f>装备品质表!D189</f>
        <v>1500</v>
      </c>
      <c r="AA189" s="96">
        <f>装备品质表!E189</f>
        <v>0</v>
      </c>
      <c r="AB189" s="96">
        <f>装备品质表!F189</f>
        <v>0</v>
      </c>
      <c r="AC189" s="96">
        <f>装备品质表!G189</f>
        <v>26</v>
      </c>
      <c r="AD189" s="96">
        <f>装备品质表!H189</f>
        <v>26</v>
      </c>
      <c r="AE189" s="96">
        <f>装备品质表!I189</f>
        <v>0</v>
      </c>
      <c r="AF189" s="96">
        <f>装备品质表!J189</f>
        <v>126</v>
      </c>
      <c r="AG189" s="96">
        <f>装备品质表!K189</f>
        <v>0</v>
      </c>
      <c r="AH189" s="96">
        <f>装备品质表!L189</f>
        <v>0</v>
      </c>
      <c r="AI189" s="96">
        <f>装备品质表!M189</f>
        <v>0</v>
      </c>
      <c r="AJ189" s="96">
        <f>装备品质表!N189</f>
        <v>0</v>
      </c>
      <c r="AK189" s="96">
        <f>装备品质表!O189</f>
        <v>0</v>
      </c>
      <c r="AL189" s="96">
        <f>装备品质表!P189</f>
        <v>0</v>
      </c>
      <c r="AM189" s="96">
        <f>装备品质表!Q189</f>
        <v>0</v>
      </c>
      <c r="AN189" s="96">
        <f>装备品质表!R189</f>
        <v>4</v>
      </c>
    </row>
    <row r="190" spans="24:40" x14ac:dyDescent="0.3">
      <c r="X190" s="96" t="str">
        <f>装备品质表!B190</f>
        <v>白虎甲</v>
      </c>
      <c r="Y190" s="96">
        <f>装备品质表!C190</f>
        <v>43</v>
      </c>
      <c r="Z190" s="96">
        <f>装备品质表!D190</f>
        <v>2300</v>
      </c>
      <c r="AA190" s="96">
        <f>装备品质表!E190</f>
        <v>0</v>
      </c>
      <c r="AB190" s="96">
        <f>装备品质表!F190</f>
        <v>0</v>
      </c>
      <c r="AC190" s="96">
        <f>装备品质表!G190</f>
        <v>38</v>
      </c>
      <c r="AD190" s="96">
        <f>装备品质表!H190</f>
        <v>38</v>
      </c>
      <c r="AE190" s="96">
        <f>装备品质表!I190</f>
        <v>0</v>
      </c>
      <c r="AF190" s="96">
        <f>装备品质表!J190</f>
        <v>190</v>
      </c>
      <c r="AG190" s="96">
        <f>装备品质表!K190</f>
        <v>0</v>
      </c>
      <c r="AH190" s="96">
        <f>装备品质表!L190</f>
        <v>0</v>
      </c>
      <c r="AI190" s="96">
        <f>装备品质表!M190</f>
        <v>0</v>
      </c>
      <c r="AJ190" s="96">
        <f>装备品质表!N190</f>
        <v>0</v>
      </c>
      <c r="AK190" s="96">
        <f>装备品质表!O190</f>
        <v>0</v>
      </c>
      <c r="AL190" s="96">
        <f>装备品质表!P190</f>
        <v>0</v>
      </c>
      <c r="AM190" s="96">
        <f>装备品质表!Q190</f>
        <v>0</v>
      </c>
      <c r="AN190" s="96">
        <f>装备品质表!R190</f>
        <v>4</v>
      </c>
    </row>
    <row r="191" spans="24:40" x14ac:dyDescent="0.3">
      <c r="X191" s="96" t="str">
        <f>装备品质表!B191</f>
        <v>真龙甲</v>
      </c>
      <c r="Y191" s="96">
        <f>装备品质表!C191</f>
        <v>63</v>
      </c>
      <c r="Z191" s="96">
        <f>装备品质表!D191</f>
        <v>3100</v>
      </c>
      <c r="AA191" s="96">
        <f>装备品质表!E191</f>
        <v>0</v>
      </c>
      <c r="AB191" s="96">
        <f>装备品质表!F191</f>
        <v>0</v>
      </c>
      <c r="AC191" s="96">
        <f>装备品质表!G191</f>
        <v>50</v>
      </c>
      <c r="AD191" s="96">
        <f>装备品质表!H191</f>
        <v>50</v>
      </c>
      <c r="AE191" s="96">
        <f>装备品质表!I191</f>
        <v>0</v>
      </c>
      <c r="AF191" s="96">
        <f>装备品质表!J191</f>
        <v>254</v>
      </c>
      <c r="AG191" s="96">
        <f>装备品质表!K191</f>
        <v>0</v>
      </c>
      <c r="AH191" s="96">
        <f>装备品质表!L191</f>
        <v>0</v>
      </c>
      <c r="AI191" s="96">
        <f>装备品质表!M191</f>
        <v>0</v>
      </c>
      <c r="AJ191" s="96">
        <f>装备品质表!N191</f>
        <v>0</v>
      </c>
      <c r="AK191" s="96">
        <f>装备品质表!O191</f>
        <v>0</v>
      </c>
      <c r="AL191" s="96">
        <f>装备品质表!P191</f>
        <v>0</v>
      </c>
      <c r="AM191" s="96">
        <f>装备品质表!Q191</f>
        <v>0</v>
      </c>
      <c r="AN191" s="96">
        <f>装备品质表!R191</f>
        <v>4</v>
      </c>
    </row>
    <row r="192" spans="24:40" x14ac:dyDescent="0.3">
      <c r="X192" s="96" t="str">
        <f>装备品质表!B192</f>
        <v>天残甲</v>
      </c>
      <c r="Y192" s="96">
        <f>装备品质表!C192</f>
        <v>83</v>
      </c>
      <c r="Z192" s="96">
        <f>装备品质表!D192</f>
        <v>3900</v>
      </c>
      <c r="AA192" s="96">
        <f>装备品质表!E192</f>
        <v>0</v>
      </c>
      <c r="AB192" s="96">
        <f>装备品质表!F192</f>
        <v>0</v>
      </c>
      <c r="AC192" s="96">
        <f>装备品质表!G192</f>
        <v>62</v>
      </c>
      <c r="AD192" s="96">
        <f>装备品质表!H192</f>
        <v>62</v>
      </c>
      <c r="AE192" s="96">
        <f>装备品质表!I192</f>
        <v>0</v>
      </c>
      <c r="AF192" s="96">
        <f>装备品质表!J192</f>
        <v>318</v>
      </c>
      <c r="AG192" s="96">
        <f>装备品质表!K192</f>
        <v>0</v>
      </c>
      <c r="AH192" s="96">
        <f>装备品质表!L192</f>
        <v>0</v>
      </c>
      <c r="AI192" s="96">
        <f>装备品质表!M192</f>
        <v>0</v>
      </c>
      <c r="AJ192" s="96">
        <f>装备品质表!N192</f>
        <v>0</v>
      </c>
      <c r="AK192" s="96">
        <f>装备品质表!O192</f>
        <v>0</v>
      </c>
      <c r="AL192" s="96">
        <f>装备品质表!P192</f>
        <v>0</v>
      </c>
      <c r="AM192" s="96">
        <f>装备品质表!Q192</f>
        <v>0</v>
      </c>
      <c r="AN192" s="96">
        <f>装备品质表!R192</f>
        <v>4</v>
      </c>
    </row>
    <row r="193" spans="24:40" x14ac:dyDescent="0.3">
      <c r="X193" s="96" t="str">
        <f>装备品质表!B193</f>
        <v>衣服6号</v>
      </c>
      <c r="Y193" s="96">
        <f>装备品质表!C193</f>
        <v>103</v>
      </c>
      <c r="Z193" s="96">
        <f>装备品质表!D193</f>
        <v>0</v>
      </c>
      <c r="AA193" s="96">
        <f>装备品质表!E193</f>
        <v>0</v>
      </c>
      <c r="AB193" s="96">
        <f>装备品质表!F193</f>
        <v>0</v>
      </c>
      <c r="AC193" s="96">
        <f>装备品质表!G193</f>
        <v>74</v>
      </c>
      <c r="AD193" s="96">
        <f>装备品质表!H193</f>
        <v>74</v>
      </c>
      <c r="AE193" s="96">
        <f>装备品质表!I193</f>
        <v>0</v>
      </c>
      <c r="AF193" s="96">
        <f>装备品质表!J193</f>
        <v>382</v>
      </c>
      <c r="AG193" s="96">
        <f>装备品质表!K193</f>
        <v>0</v>
      </c>
      <c r="AH193" s="96">
        <f>装备品质表!L193</f>
        <v>0</v>
      </c>
      <c r="AI193" s="96">
        <f>装备品质表!M193</f>
        <v>0</v>
      </c>
      <c r="AJ193" s="96">
        <f>装备品质表!N193</f>
        <v>0</v>
      </c>
      <c r="AK193" s="96">
        <f>装备品质表!O193</f>
        <v>0</v>
      </c>
      <c r="AL193" s="96">
        <f>装备品质表!P193</f>
        <v>0</v>
      </c>
      <c r="AM193" s="96">
        <f>装备品质表!Q193</f>
        <v>0</v>
      </c>
      <c r="AN193" s="96">
        <f>装备品质表!R193</f>
        <v>4</v>
      </c>
    </row>
    <row r="194" spans="24:40" x14ac:dyDescent="0.3">
      <c r="X194" s="96" t="str">
        <f>装备品质表!B194</f>
        <v>赤铜裤</v>
      </c>
      <c r="Y194" s="96">
        <f>装备品质表!C194</f>
        <v>4</v>
      </c>
      <c r="Z194" s="96">
        <f>装备品质表!D194</f>
        <v>0</v>
      </c>
      <c r="AA194" s="96">
        <f>装备品质表!E194</f>
        <v>0</v>
      </c>
      <c r="AB194" s="96">
        <f>装备品质表!F194</f>
        <v>0</v>
      </c>
      <c r="AC194" s="96">
        <f>装备品质表!G194</f>
        <v>14</v>
      </c>
      <c r="AD194" s="96">
        <f>装备品质表!H194</f>
        <v>14</v>
      </c>
      <c r="AE194" s="96">
        <f>装备品质表!I194</f>
        <v>0</v>
      </c>
      <c r="AF194" s="96">
        <f>装备品质表!J194</f>
        <v>97</v>
      </c>
      <c r="AG194" s="96">
        <f>装备品质表!K194</f>
        <v>0</v>
      </c>
      <c r="AH194" s="96">
        <f>装备品质表!L194</f>
        <v>0</v>
      </c>
      <c r="AI194" s="96">
        <f>装备品质表!M194</f>
        <v>0</v>
      </c>
      <c r="AJ194" s="96">
        <f>装备品质表!N194</f>
        <v>0</v>
      </c>
      <c r="AK194" s="96">
        <f>装备品质表!O194</f>
        <v>0</v>
      </c>
      <c r="AL194" s="96">
        <f>装备品质表!P194</f>
        <v>0</v>
      </c>
      <c r="AM194" s="96">
        <f>装备品质表!Q194</f>
        <v>0</v>
      </c>
      <c r="AN194" s="96">
        <f>装备品质表!R194</f>
        <v>4</v>
      </c>
    </row>
    <row r="195" spans="24:40" x14ac:dyDescent="0.3">
      <c r="X195" s="96" t="str">
        <f>装备品质表!B195</f>
        <v>星月裤</v>
      </c>
      <c r="Y195" s="96">
        <f>装备品质表!C195</f>
        <v>24</v>
      </c>
      <c r="Z195" s="96">
        <f>装备品质表!D195</f>
        <v>0</v>
      </c>
      <c r="AA195" s="96">
        <f>装备品质表!E195</f>
        <v>0</v>
      </c>
      <c r="AB195" s="96">
        <f>装备品质表!F195</f>
        <v>0</v>
      </c>
      <c r="AC195" s="96">
        <f>装备品质表!G195</f>
        <v>26</v>
      </c>
      <c r="AD195" s="96">
        <f>装备品质表!H195</f>
        <v>26</v>
      </c>
      <c r="AE195" s="96">
        <f>装备品质表!I195</f>
        <v>0</v>
      </c>
      <c r="AF195" s="96">
        <f>装备品质表!J195</f>
        <v>193</v>
      </c>
      <c r="AG195" s="96">
        <f>装备品质表!K195</f>
        <v>0</v>
      </c>
      <c r="AH195" s="96">
        <f>装备品质表!L195</f>
        <v>0</v>
      </c>
      <c r="AI195" s="96">
        <f>装备品质表!M195</f>
        <v>0</v>
      </c>
      <c r="AJ195" s="96">
        <f>装备品质表!N195</f>
        <v>0</v>
      </c>
      <c r="AK195" s="96">
        <f>装备品质表!O195</f>
        <v>0</v>
      </c>
      <c r="AL195" s="96">
        <f>装备品质表!P195</f>
        <v>0</v>
      </c>
      <c r="AM195" s="96">
        <f>装备品质表!Q195</f>
        <v>0</v>
      </c>
      <c r="AN195" s="96">
        <f>装备品质表!R195</f>
        <v>4</v>
      </c>
    </row>
    <row r="196" spans="24:40" x14ac:dyDescent="0.3">
      <c r="X196" s="96" t="str">
        <f>装备品质表!B196</f>
        <v>白虎裤</v>
      </c>
      <c r="Y196" s="96">
        <f>装备品质表!C196</f>
        <v>44</v>
      </c>
      <c r="Z196" s="96">
        <f>装备品质表!D196</f>
        <v>0</v>
      </c>
      <c r="AA196" s="96">
        <f>装备品质表!E196</f>
        <v>0</v>
      </c>
      <c r="AB196" s="96">
        <f>装备品质表!F196</f>
        <v>0</v>
      </c>
      <c r="AC196" s="96">
        <f>装备品质表!G196</f>
        <v>38</v>
      </c>
      <c r="AD196" s="96">
        <f>装备品质表!H196</f>
        <v>38</v>
      </c>
      <c r="AE196" s="96">
        <f>装备品质表!I196</f>
        <v>0</v>
      </c>
      <c r="AF196" s="96">
        <f>装备品质表!J196</f>
        <v>289</v>
      </c>
      <c r="AG196" s="96">
        <f>装备品质表!K196</f>
        <v>0</v>
      </c>
      <c r="AH196" s="96">
        <f>装备品质表!L196</f>
        <v>0</v>
      </c>
      <c r="AI196" s="96">
        <f>装备品质表!M196</f>
        <v>0</v>
      </c>
      <c r="AJ196" s="96">
        <f>装备品质表!N196</f>
        <v>0</v>
      </c>
      <c r="AK196" s="96">
        <f>装备品质表!O196</f>
        <v>0</v>
      </c>
      <c r="AL196" s="96">
        <f>装备品质表!P196</f>
        <v>0</v>
      </c>
      <c r="AM196" s="96">
        <f>装备品质表!Q196</f>
        <v>0</v>
      </c>
      <c r="AN196" s="96">
        <f>装备品质表!R196</f>
        <v>4</v>
      </c>
    </row>
    <row r="197" spans="24:40" x14ac:dyDescent="0.3">
      <c r="X197" s="96" t="str">
        <f>装备品质表!B197</f>
        <v>真龙裤</v>
      </c>
      <c r="Y197" s="96">
        <f>装备品质表!C197</f>
        <v>64</v>
      </c>
      <c r="Z197" s="96">
        <f>装备品质表!D197</f>
        <v>0</v>
      </c>
      <c r="AA197" s="96">
        <f>装备品质表!E197</f>
        <v>0</v>
      </c>
      <c r="AB197" s="96">
        <f>装备品质表!F197</f>
        <v>0</v>
      </c>
      <c r="AC197" s="96">
        <f>装备品质表!G197</f>
        <v>50</v>
      </c>
      <c r="AD197" s="96">
        <f>装备品质表!H197</f>
        <v>50</v>
      </c>
      <c r="AE197" s="96">
        <f>装备品质表!I197</f>
        <v>0</v>
      </c>
      <c r="AF197" s="96">
        <f>装备品质表!J197</f>
        <v>385</v>
      </c>
      <c r="AG197" s="96">
        <f>装备品质表!K197</f>
        <v>0</v>
      </c>
      <c r="AH197" s="96">
        <f>装备品质表!L197</f>
        <v>0</v>
      </c>
      <c r="AI197" s="96">
        <f>装备品质表!M197</f>
        <v>0</v>
      </c>
      <c r="AJ197" s="96">
        <f>装备品质表!N197</f>
        <v>0</v>
      </c>
      <c r="AK197" s="96">
        <f>装备品质表!O197</f>
        <v>0</v>
      </c>
      <c r="AL197" s="96">
        <f>装备品质表!P197</f>
        <v>0</v>
      </c>
      <c r="AM197" s="96">
        <f>装备品质表!Q197</f>
        <v>0</v>
      </c>
      <c r="AN197" s="96">
        <f>装备品质表!R197</f>
        <v>4</v>
      </c>
    </row>
    <row r="198" spans="24:40" x14ac:dyDescent="0.3">
      <c r="X198" s="96" t="str">
        <f>装备品质表!B198</f>
        <v>天残裤</v>
      </c>
      <c r="Y198" s="96">
        <f>装备品质表!C198</f>
        <v>84</v>
      </c>
      <c r="Z198" s="96">
        <f>装备品质表!D198</f>
        <v>0</v>
      </c>
      <c r="AA198" s="96">
        <f>装备品质表!E198</f>
        <v>0</v>
      </c>
      <c r="AB198" s="96">
        <f>装备品质表!F198</f>
        <v>0</v>
      </c>
      <c r="AC198" s="96">
        <f>装备品质表!G198</f>
        <v>62</v>
      </c>
      <c r="AD198" s="96">
        <f>装备品质表!H198</f>
        <v>62</v>
      </c>
      <c r="AE198" s="96">
        <f>装备品质表!I198</f>
        <v>0</v>
      </c>
      <c r="AF198" s="96">
        <f>装备品质表!J198</f>
        <v>481</v>
      </c>
      <c r="AG198" s="96">
        <f>装备品质表!K198</f>
        <v>0</v>
      </c>
      <c r="AH198" s="96">
        <f>装备品质表!L198</f>
        <v>0</v>
      </c>
      <c r="AI198" s="96">
        <f>装备品质表!M198</f>
        <v>0</v>
      </c>
      <c r="AJ198" s="96">
        <f>装备品质表!N198</f>
        <v>0</v>
      </c>
      <c r="AK198" s="96">
        <f>装备品质表!O198</f>
        <v>0</v>
      </c>
      <c r="AL198" s="96">
        <f>装备品质表!P198</f>
        <v>0</v>
      </c>
      <c r="AM198" s="96">
        <f>装备品质表!Q198</f>
        <v>0</v>
      </c>
      <c r="AN198" s="96">
        <f>装备品质表!R198</f>
        <v>4</v>
      </c>
    </row>
    <row r="199" spans="24:40" x14ac:dyDescent="0.3">
      <c r="X199" s="96" t="str">
        <f>装备品质表!B199</f>
        <v>裤子6号</v>
      </c>
      <c r="Y199" s="96">
        <f>装备品质表!C199</f>
        <v>104</v>
      </c>
      <c r="Z199" s="96">
        <f>装备品质表!D199</f>
        <v>0</v>
      </c>
      <c r="AA199" s="96">
        <f>装备品质表!E199</f>
        <v>0</v>
      </c>
      <c r="AB199" s="96">
        <f>装备品质表!F199</f>
        <v>0</v>
      </c>
      <c r="AC199" s="96">
        <f>装备品质表!G199</f>
        <v>74</v>
      </c>
      <c r="AD199" s="96">
        <f>装备品质表!H199</f>
        <v>74</v>
      </c>
      <c r="AE199" s="96">
        <f>装备品质表!I199</f>
        <v>0</v>
      </c>
      <c r="AF199" s="96">
        <f>装备品质表!J199</f>
        <v>577</v>
      </c>
      <c r="AG199" s="96">
        <f>装备品质表!K199</f>
        <v>0</v>
      </c>
      <c r="AH199" s="96">
        <f>装备品质表!L199</f>
        <v>0</v>
      </c>
      <c r="AI199" s="96">
        <f>装备品质表!M199</f>
        <v>0</v>
      </c>
      <c r="AJ199" s="96">
        <f>装备品质表!N199</f>
        <v>0</v>
      </c>
      <c r="AK199" s="96">
        <f>装备品质表!O199</f>
        <v>0</v>
      </c>
      <c r="AL199" s="96">
        <f>装备品质表!P199</f>
        <v>0</v>
      </c>
      <c r="AM199" s="96">
        <f>装备品质表!Q199</f>
        <v>0</v>
      </c>
      <c r="AN199" s="96">
        <f>装备品质表!R199</f>
        <v>4</v>
      </c>
    </row>
    <row r="200" spans="24:40" x14ac:dyDescent="0.3">
      <c r="X200" s="96" t="str">
        <f>装备品质表!B200</f>
        <v>赤铜项链</v>
      </c>
      <c r="Y200" s="96">
        <f>装备品质表!C200</f>
        <v>5</v>
      </c>
      <c r="Z200" s="96">
        <f>装备品质表!D200</f>
        <v>0</v>
      </c>
      <c r="AA200" s="96">
        <f>装备品质表!E200</f>
        <v>8</v>
      </c>
      <c r="AB200" s="96">
        <f>装备品质表!F200</f>
        <v>8</v>
      </c>
      <c r="AC200" s="96">
        <f>装备品质表!G200</f>
        <v>0</v>
      </c>
      <c r="AD200" s="96">
        <f>装备品质表!H200</f>
        <v>0</v>
      </c>
      <c r="AE200" s="96">
        <f>装备品质表!I200</f>
        <v>0</v>
      </c>
      <c r="AF200" s="96">
        <f>装备品质表!J200</f>
        <v>0</v>
      </c>
      <c r="AG200" s="96">
        <f>装备品质表!K200</f>
        <v>100</v>
      </c>
      <c r="AH200" s="96">
        <f>装备品质表!L200</f>
        <v>0</v>
      </c>
      <c r="AI200" s="96">
        <f>装备品质表!M200</f>
        <v>0</v>
      </c>
      <c r="AJ200" s="96">
        <f>装备品质表!N200</f>
        <v>0</v>
      </c>
      <c r="AK200" s="96">
        <f>装备品质表!O200</f>
        <v>0</v>
      </c>
      <c r="AL200" s="96">
        <f>装备品质表!P200</f>
        <v>0</v>
      </c>
      <c r="AM200" s="96">
        <f>装备品质表!Q200</f>
        <v>0</v>
      </c>
      <c r="AN200" s="96">
        <f>装备品质表!R200</f>
        <v>4</v>
      </c>
    </row>
    <row r="201" spans="24:40" x14ac:dyDescent="0.3">
      <c r="X201" s="96" t="str">
        <f>装备品质表!B201</f>
        <v>星月项链</v>
      </c>
      <c r="Y201" s="96">
        <f>装备品质表!C201</f>
        <v>25</v>
      </c>
      <c r="Z201" s="96">
        <f>装备品质表!D201</f>
        <v>0</v>
      </c>
      <c r="AA201" s="96">
        <f>装备品质表!E201</f>
        <v>16</v>
      </c>
      <c r="AB201" s="96">
        <f>装备品质表!F201</f>
        <v>16</v>
      </c>
      <c r="AC201" s="96">
        <f>装备品质表!G201</f>
        <v>0</v>
      </c>
      <c r="AD201" s="96">
        <f>装备品质表!H201</f>
        <v>0</v>
      </c>
      <c r="AE201" s="96">
        <f>装备品质表!I201</f>
        <v>0</v>
      </c>
      <c r="AF201" s="96">
        <f>装备品质表!J201</f>
        <v>0</v>
      </c>
      <c r="AG201" s="96">
        <f>装备品质表!K201</f>
        <v>150</v>
      </c>
      <c r="AH201" s="96">
        <f>装备品质表!L201</f>
        <v>0</v>
      </c>
      <c r="AI201" s="96">
        <f>装备品质表!M201</f>
        <v>0</v>
      </c>
      <c r="AJ201" s="96">
        <f>装备品质表!N201</f>
        <v>0</v>
      </c>
      <c r="AK201" s="96">
        <f>装备品质表!O201</f>
        <v>0</v>
      </c>
      <c r="AL201" s="96">
        <f>装备品质表!P201</f>
        <v>0</v>
      </c>
      <c r="AM201" s="96">
        <f>装备品质表!Q201</f>
        <v>0</v>
      </c>
      <c r="AN201" s="96">
        <f>装备品质表!R201</f>
        <v>4</v>
      </c>
    </row>
    <row r="202" spans="24:40" x14ac:dyDescent="0.3">
      <c r="X202" s="96" t="str">
        <f>装备品质表!B202</f>
        <v>白虎项链</v>
      </c>
      <c r="Y202" s="96">
        <f>装备品质表!C202</f>
        <v>45</v>
      </c>
      <c r="Z202" s="96">
        <f>装备品质表!D202</f>
        <v>0</v>
      </c>
      <c r="AA202" s="96">
        <f>装备品质表!E202</f>
        <v>24</v>
      </c>
      <c r="AB202" s="96">
        <f>装备品质表!F202</f>
        <v>24</v>
      </c>
      <c r="AC202" s="96">
        <f>装备品质表!G202</f>
        <v>0</v>
      </c>
      <c r="AD202" s="96">
        <f>装备品质表!H202</f>
        <v>0</v>
      </c>
      <c r="AE202" s="96">
        <f>装备品质表!I202</f>
        <v>0</v>
      </c>
      <c r="AF202" s="96">
        <f>装备品质表!J202</f>
        <v>0</v>
      </c>
      <c r="AG202" s="96">
        <f>装备品质表!K202</f>
        <v>200</v>
      </c>
      <c r="AH202" s="96">
        <f>装备品质表!L202</f>
        <v>0</v>
      </c>
      <c r="AI202" s="96">
        <f>装备品质表!M202</f>
        <v>0</v>
      </c>
      <c r="AJ202" s="96">
        <f>装备品质表!N202</f>
        <v>0</v>
      </c>
      <c r="AK202" s="96">
        <f>装备品质表!O202</f>
        <v>0</v>
      </c>
      <c r="AL202" s="96">
        <f>装备品质表!P202</f>
        <v>0</v>
      </c>
      <c r="AM202" s="96">
        <f>装备品质表!Q202</f>
        <v>0</v>
      </c>
      <c r="AN202" s="96">
        <f>装备品质表!R202</f>
        <v>4</v>
      </c>
    </row>
    <row r="203" spans="24:40" x14ac:dyDescent="0.3">
      <c r="X203" s="96" t="str">
        <f>装备品质表!B203</f>
        <v>真龙项链</v>
      </c>
      <c r="Y203" s="96">
        <f>装备品质表!C203</f>
        <v>65</v>
      </c>
      <c r="Z203" s="96">
        <f>装备品质表!D203</f>
        <v>0</v>
      </c>
      <c r="AA203" s="96">
        <f>装备品质表!E203</f>
        <v>32</v>
      </c>
      <c r="AB203" s="96">
        <f>装备品质表!F203</f>
        <v>32</v>
      </c>
      <c r="AC203" s="96">
        <f>装备品质表!G203</f>
        <v>0</v>
      </c>
      <c r="AD203" s="96">
        <f>装备品质表!H203</f>
        <v>0</v>
      </c>
      <c r="AE203" s="96">
        <f>装备品质表!I203</f>
        <v>0</v>
      </c>
      <c r="AF203" s="96">
        <f>装备品质表!J203</f>
        <v>0</v>
      </c>
      <c r="AG203" s="96">
        <f>装备品质表!K203</f>
        <v>250</v>
      </c>
      <c r="AH203" s="96">
        <f>装备品质表!L203</f>
        <v>0</v>
      </c>
      <c r="AI203" s="96">
        <f>装备品质表!M203</f>
        <v>0</v>
      </c>
      <c r="AJ203" s="96">
        <f>装备品质表!N203</f>
        <v>0</v>
      </c>
      <c r="AK203" s="96">
        <f>装备品质表!O203</f>
        <v>0</v>
      </c>
      <c r="AL203" s="96">
        <f>装备品质表!P203</f>
        <v>0</v>
      </c>
      <c r="AM203" s="96">
        <f>装备品质表!Q203</f>
        <v>0</v>
      </c>
      <c r="AN203" s="96">
        <f>装备品质表!R203</f>
        <v>4</v>
      </c>
    </row>
    <row r="204" spans="24:40" x14ac:dyDescent="0.3">
      <c r="X204" s="96" t="str">
        <f>装备品质表!B204</f>
        <v>天残项链</v>
      </c>
      <c r="Y204" s="96">
        <f>装备品质表!C204</f>
        <v>85</v>
      </c>
      <c r="Z204" s="96">
        <f>装备品质表!D204</f>
        <v>0</v>
      </c>
      <c r="AA204" s="96">
        <f>装备品质表!E204</f>
        <v>40</v>
      </c>
      <c r="AB204" s="96">
        <f>装备品质表!F204</f>
        <v>40</v>
      </c>
      <c r="AC204" s="96">
        <f>装备品质表!G204</f>
        <v>0</v>
      </c>
      <c r="AD204" s="96">
        <f>装备品质表!H204</f>
        <v>0</v>
      </c>
      <c r="AE204" s="96">
        <f>装备品质表!I204</f>
        <v>0</v>
      </c>
      <c r="AF204" s="96">
        <f>装备品质表!J204</f>
        <v>0</v>
      </c>
      <c r="AG204" s="96">
        <f>装备品质表!K204</f>
        <v>300</v>
      </c>
      <c r="AH204" s="96">
        <f>装备品质表!L204</f>
        <v>0</v>
      </c>
      <c r="AI204" s="96">
        <f>装备品质表!M204</f>
        <v>0</v>
      </c>
      <c r="AJ204" s="96">
        <f>装备品质表!N204</f>
        <v>0</v>
      </c>
      <c r="AK204" s="96">
        <f>装备品质表!O204</f>
        <v>0</v>
      </c>
      <c r="AL204" s="96">
        <f>装备品质表!P204</f>
        <v>0</v>
      </c>
      <c r="AM204" s="96">
        <f>装备品质表!Q204</f>
        <v>0</v>
      </c>
      <c r="AN204" s="96">
        <f>装备品质表!R204</f>
        <v>4</v>
      </c>
    </row>
    <row r="205" spans="24:40" x14ac:dyDescent="0.3">
      <c r="X205" s="96" t="str">
        <f>装备品质表!B205</f>
        <v>项链6号</v>
      </c>
      <c r="Y205" s="96">
        <f>装备品质表!C205</f>
        <v>105</v>
      </c>
      <c r="Z205" s="96">
        <f>装备品质表!D205</f>
        <v>0</v>
      </c>
      <c r="AA205" s="96">
        <f>装备品质表!E205</f>
        <v>48</v>
      </c>
      <c r="AB205" s="96">
        <f>装备品质表!F205</f>
        <v>48</v>
      </c>
      <c r="AC205" s="96">
        <f>装备品质表!G205</f>
        <v>0</v>
      </c>
      <c r="AD205" s="96">
        <f>装备品质表!H205</f>
        <v>0</v>
      </c>
      <c r="AE205" s="96">
        <f>装备品质表!I205</f>
        <v>0</v>
      </c>
      <c r="AF205" s="96">
        <f>装备品质表!J205</f>
        <v>0</v>
      </c>
      <c r="AG205" s="96">
        <f>装备品质表!K205</f>
        <v>0</v>
      </c>
      <c r="AH205" s="96">
        <f>装备品质表!L205</f>
        <v>0</v>
      </c>
      <c r="AI205" s="96">
        <f>装备品质表!M205</f>
        <v>0</v>
      </c>
      <c r="AJ205" s="96">
        <f>装备品质表!N205</f>
        <v>0</v>
      </c>
      <c r="AK205" s="96">
        <f>装备品质表!O205</f>
        <v>0</v>
      </c>
      <c r="AL205" s="96">
        <f>装备品质表!P205</f>
        <v>0</v>
      </c>
      <c r="AM205" s="96">
        <f>装备品质表!Q205</f>
        <v>0</v>
      </c>
      <c r="AN205" s="96">
        <f>装备品质表!R205</f>
        <v>4</v>
      </c>
    </row>
    <row r="206" spans="24:40" x14ac:dyDescent="0.3">
      <c r="X206" s="96" t="str">
        <f>装备品质表!B206</f>
        <v>赤铜戒指</v>
      </c>
      <c r="Y206" s="96">
        <f>装备品质表!C206</f>
        <v>6</v>
      </c>
      <c r="Z206" s="96">
        <f>装备品质表!D206</f>
        <v>0</v>
      </c>
      <c r="AA206" s="96">
        <f>装备品质表!E206</f>
        <v>8</v>
      </c>
      <c r="AB206" s="96">
        <f>装备品质表!F206</f>
        <v>8</v>
      </c>
      <c r="AC206" s="96">
        <f>装备品质表!G206</f>
        <v>0</v>
      </c>
      <c r="AD206" s="96">
        <f>装备品质表!H206</f>
        <v>0</v>
      </c>
      <c r="AE206" s="96">
        <f>装备品质表!I206</f>
        <v>0</v>
      </c>
      <c r="AF206" s="96">
        <f>装备品质表!J206</f>
        <v>0</v>
      </c>
      <c r="AG206" s="96">
        <f>装备品质表!K206</f>
        <v>0</v>
      </c>
      <c r="AH206" s="96">
        <f>装备品质表!L206</f>
        <v>100</v>
      </c>
      <c r="AI206" s="96">
        <f>装备品质表!M206</f>
        <v>0</v>
      </c>
      <c r="AJ206" s="96">
        <f>装备品质表!N206</f>
        <v>0</v>
      </c>
      <c r="AK206" s="96">
        <f>装备品质表!O206</f>
        <v>0</v>
      </c>
      <c r="AL206" s="96">
        <f>装备品质表!P206</f>
        <v>0</v>
      </c>
      <c r="AM206" s="96">
        <f>装备品质表!Q206</f>
        <v>0</v>
      </c>
      <c r="AN206" s="96">
        <f>装备品质表!R206</f>
        <v>4</v>
      </c>
    </row>
    <row r="207" spans="24:40" x14ac:dyDescent="0.3">
      <c r="X207" s="96" t="str">
        <f>装备品质表!B207</f>
        <v>星月戒指</v>
      </c>
      <c r="Y207" s="96">
        <f>装备品质表!C207</f>
        <v>26</v>
      </c>
      <c r="Z207" s="96">
        <f>装备品质表!D207</f>
        <v>0</v>
      </c>
      <c r="AA207" s="96">
        <f>装备品质表!E207</f>
        <v>16</v>
      </c>
      <c r="AB207" s="96">
        <f>装备品质表!F207</f>
        <v>16</v>
      </c>
      <c r="AC207" s="96">
        <f>装备品质表!G207</f>
        <v>0</v>
      </c>
      <c r="AD207" s="96">
        <f>装备品质表!H207</f>
        <v>0</v>
      </c>
      <c r="AE207" s="96">
        <f>装备品质表!I207</f>
        <v>0</v>
      </c>
      <c r="AF207" s="96">
        <f>装备品质表!J207</f>
        <v>0</v>
      </c>
      <c r="AG207" s="96">
        <f>装备品质表!K207</f>
        <v>0</v>
      </c>
      <c r="AH207" s="96">
        <f>装备品质表!L207</f>
        <v>150</v>
      </c>
      <c r="AI207" s="96">
        <f>装备品质表!M207</f>
        <v>0</v>
      </c>
      <c r="AJ207" s="96">
        <f>装备品质表!N207</f>
        <v>0</v>
      </c>
      <c r="AK207" s="96">
        <f>装备品质表!O207</f>
        <v>0</v>
      </c>
      <c r="AL207" s="96">
        <f>装备品质表!P207</f>
        <v>0</v>
      </c>
      <c r="AM207" s="96">
        <f>装备品质表!Q207</f>
        <v>0</v>
      </c>
      <c r="AN207" s="96">
        <f>装备品质表!R207</f>
        <v>4</v>
      </c>
    </row>
    <row r="208" spans="24:40" x14ac:dyDescent="0.3">
      <c r="X208" s="96" t="str">
        <f>装备品质表!B208</f>
        <v>白虎戒指</v>
      </c>
      <c r="Y208" s="96">
        <f>装备品质表!C208</f>
        <v>46</v>
      </c>
      <c r="Z208" s="96">
        <f>装备品质表!D208</f>
        <v>0</v>
      </c>
      <c r="AA208" s="96">
        <f>装备品质表!E208</f>
        <v>24</v>
      </c>
      <c r="AB208" s="96">
        <f>装备品质表!F208</f>
        <v>24</v>
      </c>
      <c r="AC208" s="96">
        <f>装备品质表!G208</f>
        <v>0</v>
      </c>
      <c r="AD208" s="96">
        <f>装备品质表!H208</f>
        <v>0</v>
      </c>
      <c r="AE208" s="96">
        <f>装备品质表!I208</f>
        <v>0</v>
      </c>
      <c r="AF208" s="96">
        <f>装备品质表!J208</f>
        <v>0</v>
      </c>
      <c r="AG208" s="96">
        <f>装备品质表!K208</f>
        <v>0</v>
      </c>
      <c r="AH208" s="96">
        <f>装备品质表!L208</f>
        <v>200</v>
      </c>
      <c r="AI208" s="96">
        <f>装备品质表!M208</f>
        <v>0</v>
      </c>
      <c r="AJ208" s="96">
        <f>装备品质表!N208</f>
        <v>0</v>
      </c>
      <c r="AK208" s="96">
        <f>装备品质表!O208</f>
        <v>0</v>
      </c>
      <c r="AL208" s="96">
        <f>装备品质表!P208</f>
        <v>0</v>
      </c>
      <c r="AM208" s="96">
        <f>装备品质表!Q208</f>
        <v>0</v>
      </c>
      <c r="AN208" s="96">
        <f>装备品质表!R208</f>
        <v>4</v>
      </c>
    </row>
    <row r="209" spans="24:40" x14ac:dyDescent="0.3">
      <c r="X209" s="96" t="str">
        <f>装备品质表!B209</f>
        <v>真龙戒指</v>
      </c>
      <c r="Y209" s="96">
        <f>装备品质表!C209</f>
        <v>66</v>
      </c>
      <c r="Z209" s="96">
        <f>装备品质表!D209</f>
        <v>0</v>
      </c>
      <c r="AA209" s="96">
        <f>装备品质表!E209</f>
        <v>32</v>
      </c>
      <c r="AB209" s="96">
        <f>装备品质表!F209</f>
        <v>32</v>
      </c>
      <c r="AC209" s="96">
        <f>装备品质表!G209</f>
        <v>0</v>
      </c>
      <c r="AD209" s="96">
        <f>装备品质表!H209</f>
        <v>0</v>
      </c>
      <c r="AE209" s="96">
        <f>装备品质表!I209</f>
        <v>0</v>
      </c>
      <c r="AF209" s="96">
        <f>装备品质表!J209</f>
        <v>0</v>
      </c>
      <c r="AG209" s="96">
        <f>装备品质表!K209</f>
        <v>0</v>
      </c>
      <c r="AH209" s="96">
        <f>装备品质表!L209</f>
        <v>250</v>
      </c>
      <c r="AI209" s="96">
        <f>装备品质表!M209</f>
        <v>0</v>
      </c>
      <c r="AJ209" s="96">
        <f>装备品质表!N209</f>
        <v>0</v>
      </c>
      <c r="AK209" s="96">
        <f>装备品质表!O209</f>
        <v>0</v>
      </c>
      <c r="AL209" s="96">
        <f>装备品质表!P209</f>
        <v>0</v>
      </c>
      <c r="AM209" s="96">
        <f>装备品质表!Q209</f>
        <v>0</v>
      </c>
      <c r="AN209" s="96">
        <f>装备品质表!R209</f>
        <v>4</v>
      </c>
    </row>
    <row r="210" spans="24:40" x14ac:dyDescent="0.3">
      <c r="X210" s="96" t="str">
        <f>装备品质表!B210</f>
        <v>天残戒指</v>
      </c>
      <c r="Y210" s="96">
        <f>装备品质表!C210</f>
        <v>86</v>
      </c>
      <c r="Z210" s="96">
        <f>装备品质表!D210</f>
        <v>0</v>
      </c>
      <c r="AA210" s="96">
        <f>装备品质表!E210</f>
        <v>40</v>
      </c>
      <c r="AB210" s="96">
        <f>装备品质表!F210</f>
        <v>40</v>
      </c>
      <c r="AC210" s="96">
        <f>装备品质表!G210</f>
        <v>0</v>
      </c>
      <c r="AD210" s="96">
        <f>装备品质表!H210</f>
        <v>0</v>
      </c>
      <c r="AE210" s="96">
        <f>装备品质表!I210</f>
        <v>0</v>
      </c>
      <c r="AF210" s="96">
        <f>装备品质表!J210</f>
        <v>0</v>
      </c>
      <c r="AG210" s="96">
        <f>装备品质表!K210</f>
        <v>0</v>
      </c>
      <c r="AH210" s="96">
        <f>装备品质表!L210</f>
        <v>300</v>
      </c>
      <c r="AI210" s="96">
        <f>装备品质表!M210</f>
        <v>0</v>
      </c>
      <c r="AJ210" s="96">
        <f>装备品质表!N210</f>
        <v>0</v>
      </c>
      <c r="AK210" s="96">
        <f>装备品质表!O210</f>
        <v>0</v>
      </c>
      <c r="AL210" s="96">
        <f>装备品质表!P210</f>
        <v>0</v>
      </c>
      <c r="AM210" s="96">
        <f>装备品质表!Q210</f>
        <v>0</v>
      </c>
      <c r="AN210" s="96">
        <f>装备品质表!R210</f>
        <v>4</v>
      </c>
    </row>
    <row r="211" spans="24:40" x14ac:dyDescent="0.3">
      <c r="X211" s="96" t="str">
        <f>装备品质表!B211</f>
        <v>戒指6号</v>
      </c>
      <c r="Y211" s="96">
        <f>装备品质表!C211</f>
        <v>106</v>
      </c>
      <c r="Z211" s="96">
        <f>装备品质表!D211</f>
        <v>0</v>
      </c>
      <c r="AA211" s="96">
        <f>装备品质表!E211</f>
        <v>48</v>
      </c>
      <c r="AB211" s="96">
        <f>装备品质表!F211</f>
        <v>48</v>
      </c>
      <c r="AC211" s="96">
        <f>装备品质表!G211</f>
        <v>0</v>
      </c>
      <c r="AD211" s="96">
        <f>装备品质表!H211</f>
        <v>0</v>
      </c>
      <c r="AE211" s="96">
        <f>装备品质表!I211</f>
        <v>0</v>
      </c>
      <c r="AF211" s="96">
        <f>装备品质表!J211</f>
        <v>0</v>
      </c>
      <c r="AG211" s="96">
        <f>装备品质表!K211</f>
        <v>0</v>
      </c>
      <c r="AH211" s="96">
        <f>装备品质表!L211</f>
        <v>0</v>
      </c>
      <c r="AI211" s="96">
        <f>装备品质表!M211</f>
        <v>0</v>
      </c>
      <c r="AJ211" s="96">
        <f>装备品质表!N211</f>
        <v>0</v>
      </c>
      <c r="AK211" s="96">
        <f>装备品质表!O211</f>
        <v>0</v>
      </c>
      <c r="AL211" s="96">
        <f>装备品质表!P211</f>
        <v>0</v>
      </c>
      <c r="AM211" s="96">
        <f>装备品质表!Q211</f>
        <v>0</v>
      </c>
      <c r="AN211" s="96">
        <f>装备品质表!R211</f>
        <v>4</v>
      </c>
    </row>
    <row r="212" spans="24:40" x14ac:dyDescent="0.3">
      <c r="X212" s="96" t="str">
        <f>装备品质表!B212</f>
        <v>赤铜靴</v>
      </c>
      <c r="Y212" s="96">
        <f>装备品质表!C212</f>
        <v>7</v>
      </c>
      <c r="Z212" s="96">
        <f>装备品质表!D212</f>
        <v>0</v>
      </c>
      <c r="AA212" s="96">
        <f>装备品质表!E212</f>
        <v>0</v>
      </c>
      <c r="AB212" s="96">
        <f>装备品质表!F212</f>
        <v>0</v>
      </c>
      <c r="AC212" s="96">
        <f>装备品质表!G212</f>
        <v>0</v>
      </c>
      <c r="AD212" s="96">
        <f>装备品质表!H212</f>
        <v>0</v>
      </c>
      <c r="AE212" s="96">
        <f>装备品质表!I212</f>
        <v>0</v>
      </c>
      <c r="AF212" s="96">
        <f>装备品质表!J212</f>
        <v>0</v>
      </c>
      <c r="AG212" s="96">
        <f>装备品质表!K212</f>
        <v>0</v>
      </c>
      <c r="AH212" s="96">
        <f>装备品质表!L212</f>
        <v>0</v>
      </c>
      <c r="AI212" s="96">
        <f>装备品质表!M212</f>
        <v>0</v>
      </c>
      <c r="AJ212" s="96">
        <f>装备品质表!N212</f>
        <v>200</v>
      </c>
      <c r="AK212" s="96">
        <f>装备品质表!O212</f>
        <v>200</v>
      </c>
      <c r="AL212" s="96">
        <f>装备品质表!P212</f>
        <v>0</v>
      </c>
      <c r="AM212" s="96">
        <f>装备品质表!Q212</f>
        <v>4</v>
      </c>
      <c r="AN212" s="96">
        <f>装备品质表!R212</f>
        <v>4</v>
      </c>
    </row>
    <row r="213" spans="24:40" x14ac:dyDescent="0.3">
      <c r="X213" s="96" t="str">
        <f>装备品质表!B213</f>
        <v>星月靴</v>
      </c>
      <c r="Y213" s="96">
        <f>装备品质表!C213</f>
        <v>27</v>
      </c>
      <c r="Z213" s="96">
        <f>装备品质表!D213</f>
        <v>0</v>
      </c>
      <c r="AA213" s="96">
        <f>装备品质表!E213</f>
        <v>0</v>
      </c>
      <c r="AB213" s="96">
        <f>装备品质表!F213</f>
        <v>0</v>
      </c>
      <c r="AC213" s="96">
        <f>装备品质表!G213</f>
        <v>0</v>
      </c>
      <c r="AD213" s="96">
        <f>装备品质表!H213</f>
        <v>0</v>
      </c>
      <c r="AE213" s="96">
        <f>装备品质表!I213</f>
        <v>0</v>
      </c>
      <c r="AF213" s="96">
        <f>装备品质表!J213</f>
        <v>0</v>
      </c>
      <c r="AG213" s="96">
        <f>装备品质表!K213</f>
        <v>0</v>
      </c>
      <c r="AH213" s="96">
        <f>装备品质表!L213</f>
        <v>0</v>
      </c>
      <c r="AI213" s="96">
        <f>装备品质表!M213</f>
        <v>0</v>
      </c>
      <c r="AJ213" s="96">
        <f>装备品质表!N213</f>
        <v>500</v>
      </c>
      <c r="AK213" s="96">
        <f>装备品质表!O213</f>
        <v>400</v>
      </c>
      <c r="AL213" s="96">
        <f>装备品质表!P213</f>
        <v>0</v>
      </c>
      <c r="AM213" s="96">
        <f>装备品质表!Q213</f>
        <v>9</v>
      </c>
      <c r="AN213" s="96">
        <f>装备品质表!R213</f>
        <v>4</v>
      </c>
    </row>
    <row r="214" spans="24:40" x14ac:dyDescent="0.3">
      <c r="X214" s="96" t="str">
        <f>装备品质表!B214</f>
        <v>白虎靴</v>
      </c>
      <c r="Y214" s="96">
        <f>装备品质表!C214</f>
        <v>47</v>
      </c>
      <c r="Z214" s="96">
        <f>装备品质表!D214</f>
        <v>0</v>
      </c>
      <c r="AA214" s="96">
        <f>装备品质表!E214</f>
        <v>0</v>
      </c>
      <c r="AB214" s="96">
        <f>装备品质表!F214</f>
        <v>0</v>
      </c>
      <c r="AC214" s="96">
        <f>装备品质表!G214</f>
        <v>0</v>
      </c>
      <c r="AD214" s="96">
        <f>装备品质表!H214</f>
        <v>0</v>
      </c>
      <c r="AE214" s="96">
        <f>装备品质表!I214</f>
        <v>0</v>
      </c>
      <c r="AF214" s="96">
        <f>装备品质表!J214</f>
        <v>0</v>
      </c>
      <c r="AG214" s="96">
        <f>装备品质表!K214</f>
        <v>0</v>
      </c>
      <c r="AH214" s="96">
        <f>装备品质表!L214</f>
        <v>0</v>
      </c>
      <c r="AI214" s="96">
        <f>装备品质表!M214</f>
        <v>0</v>
      </c>
      <c r="AJ214" s="96">
        <f>装备品质表!N214</f>
        <v>700</v>
      </c>
      <c r="AK214" s="96">
        <f>装备品质表!O214</f>
        <v>700</v>
      </c>
      <c r="AL214" s="96">
        <f>装备品质表!P214</f>
        <v>0</v>
      </c>
      <c r="AM214" s="96">
        <f>装备品质表!Q214</f>
        <v>14</v>
      </c>
      <c r="AN214" s="96">
        <f>装备品质表!R214</f>
        <v>4</v>
      </c>
    </row>
    <row r="215" spans="24:40" x14ac:dyDescent="0.3">
      <c r="X215" s="96" t="str">
        <f>装备品质表!B215</f>
        <v>真龙靴</v>
      </c>
      <c r="Y215" s="96">
        <f>装备品质表!C215</f>
        <v>67</v>
      </c>
      <c r="Z215" s="96">
        <f>装备品质表!D215</f>
        <v>0</v>
      </c>
      <c r="AA215" s="96">
        <f>装备品质表!E215</f>
        <v>0</v>
      </c>
      <c r="AB215" s="96">
        <f>装备品质表!F215</f>
        <v>0</v>
      </c>
      <c r="AC215" s="96">
        <f>装备品质表!G215</f>
        <v>0</v>
      </c>
      <c r="AD215" s="96">
        <f>装备品质表!H215</f>
        <v>0</v>
      </c>
      <c r="AE215" s="96">
        <f>装备品质表!I215</f>
        <v>0</v>
      </c>
      <c r="AF215" s="96">
        <f>装备品质表!J215</f>
        <v>0</v>
      </c>
      <c r="AG215" s="96">
        <f>装备品质表!K215</f>
        <v>0</v>
      </c>
      <c r="AH215" s="96">
        <f>装备品质表!L215</f>
        <v>0</v>
      </c>
      <c r="AI215" s="96">
        <f>装备品质表!M215</f>
        <v>0</v>
      </c>
      <c r="AJ215" s="96">
        <f>装备品质表!N215</f>
        <v>1000</v>
      </c>
      <c r="AK215" s="96">
        <f>装备品质表!O215</f>
        <v>900</v>
      </c>
      <c r="AL215" s="96">
        <f>装备品质表!P215</f>
        <v>0</v>
      </c>
      <c r="AM215" s="96">
        <f>装备品质表!Q215</f>
        <v>19</v>
      </c>
      <c r="AN215" s="96">
        <f>装备品质表!R215</f>
        <v>4</v>
      </c>
    </row>
    <row r="216" spans="24:40" x14ac:dyDescent="0.3">
      <c r="X216" s="96" t="str">
        <f>装备品质表!B216</f>
        <v>天残靴</v>
      </c>
      <c r="Y216" s="96">
        <f>装备品质表!C216</f>
        <v>87</v>
      </c>
      <c r="Z216" s="96">
        <f>装备品质表!D216</f>
        <v>0</v>
      </c>
      <c r="AA216" s="96">
        <f>装备品质表!E216</f>
        <v>0</v>
      </c>
      <c r="AB216" s="96">
        <f>装备品质表!F216</f>
        <v>0</v>
      </c>
      <c r="AC216" s="96">
        <f>装备品质表!G216</f>
        <v>0</v>
      </c>
      <c r="AD216" s="96">
        <f>装备品质表!H216</f>
        <v>0</v>
      </c>
      <c r="AE216" s="96">
        <f>装备品质表!I216</f>
        <v>0</v>
      </c>
      <c r="AF216" s="96">
        <f>装备品质表!J216</f>
        <v>0</v>
      </c>
      <c r="AG216" s="96">
        <f>装备品质表!K216</f>
        <v>0</v>
      </c>
      <c r="AH216" s="96">
        <f>装备品质表!L216</f>
        <v>0</v>
      </c>
      <c r="AI216" s="96">
        <f>装备品质表!M216</f>
        <v>0</v>
      </c>
      <c r="AJ216" s="96">
        <f>装备品质表!N216</f>
        <v>1000</v>
      </c>
      <c r="AK216" s="96">
        <f>装备品质表!O216</f>
        <v>1000</v>
      </c>
      <c r="AL216" s="96">
        <f>装备品质表!P216</f>
        <v>0</v>
      </c>
      <c r="AM216" s="96">
        <f>装备品质表!Q216</f>
        <v>24</v>
      </c>
      <c r="AN216" s="96">
        <f>装备品质表!R216</f>
        <v>4</v>
      </c>
    </row>
    <row r="217" spans="24:40" x14ac:dyDescent="0.3">
      <c r="X217" s="96" t="str">
        <f>装备品质表!B217</f>
        <v>靴子6号</v>
      </c>
      <c r="Y217" s="96">
        <f>装备品质表!C217</f>
        <v>107</v>
      </c>
      <c r="Z217" s="96">
        <f>装备品质表!D217</f>
        <v>0</v>
      </c>
      <c r="AA217" s="96">
        <f>装备品质表!E217</f>
        <v>0</v>
      </c>
      <c r="AB217" s="96">
        <f>装备品质表!F217</f>
        <v>0</v>
      </c>
      <c r="AC217" s="96">
        <f>装备品质表!G217</f>
        <v>0</v>
      </c>
      <c r="AD217" s="96">
        <f>装备品质表!H217</f>
        <v>0</v>
      </c>
      <c r="AE217" s="96">
        <f>装备品质表!I217</f>
        <v>0</v>
      </c>
      <c r="AF217" s="96">
        <f>装备品质表!J217</f>
        <v>0</v>
      </c>
      <c r="AG217" s="96">
        <f>装备品质表!K217</f>
        <v>0</v>
      </c>
      <c r="AH217" s="96">
        <f>装备品质表!L217</f>
        <v>0</v>
      </c>
      <c r="AI217" s="96">
        <f>装备品质表!M217</f>
        <v>0</v>
      </c>
      <c r="AJ217" s="96">
        <f>装备品质表!N217</f>
        <v>1100</v>
      </c>
      <c r="AK217" s="96">
        <f>装备品质表!O217</f>
        <v>1100</v>
      </c>
      <c r="AL217" s="96">
        <f>装备品质表!P217</f>
        <v>0</v>
      </c>
      <c r="AM217" s="96">
        <f>装备品质表!Q217</f>
        <v>29</v>
      </c>
      <c r="AN217" s="96">
        <f>装备品质表!R217</f>
        <v>4</v>
      </c>
    </row>
    <row r="218" spans="24:40" x14ac:dyDescent="0.3">
      <c r="X218" s="97" t="str">
        <f>装备品质表!B218</f>
        <v>兽角枪</v>
      </c>
      <c r="Y218" s="97">
        <f>装备品质表!C218</f>
        <v>1</v>
      </c>
      <c r="Z218" s="97">
        <f>装备品质表!D218</f>
        <v>0</v>
      </c>
      <c r="AA218" s="97">
        <f>装备品质表!E218</f>
        <v>40</v>
      </c>
      <c r="AB218" s="97">
        <f>装备品质表!F218</f>
        <v>0</v>
      </c>
      <c r="AC218" s="97">
        <f>装备品质表!G218</f>
        <v>0</v>
      </c>
      <c r="AD218" s="97">
        <f>装备品质表!H218</f>
        <v>0</v>
      </c>
      <c r="AE218" s="97">
        <f>装备品质表!I218</f>
        <v>0</v>
      </c>
      <c r="AF218" s="97">
        <f>装备品质表!J218</f>
        <v>0</v>
      </c>
      <c r="AG218" s="97">
        <f>装备品质表!K218</f>
        <v>0</v>
      </c>
      <c r="AH218" s="97">
        <f>装备品质表!L218</f>
        <v>0</v>
      </c>
      <c r="AI218" s="97">
        <f>装备品质表!M218</f>
        <v>0</v>
      </c>
      <c r="AJ218" s="97">
        <f>装备品质表!N218</f>
        <v>0</v>
      </c>
      <c r="AK218" s="97">
        <f>装备品质表!O218</f>
        <v>0</v>
      </c>
      <c r="AL218" s="97">
        <f>装备品质表!P218</f>
        <v>0</v>
      </c>
      <c r="AM218" s="97">
        <f>装备品质表!Q218</f>
        <v>0</v>
      </c>
      <c r="AN218" s="97">
        <f>装备品质表!R218</f>
        <v>5</v>
      </c>
    </row>
    <row r="219" spans="24:40" x14ac:dyDescent="0.3">
      <c r="X219" s="97" t="str">
        <f>装备品质表!B219</f>
        <v>虎牙枪</v>
      </c>
      <c r="Y219" s="97">
        <f>装备品质表!C219</f>
        <v>21</v>
      </c>
      <c r="Z219" s="97">
        <f>装备品质表!D219</f>
        <v>0</v>
      </c>
      <c r="AA219" s="97">
        <f>装备品质表!E219</f>
        <v>72</v>
      </c>
      <c r="AB219" s="97">
        <f>装备品质表!F219</f>
        <v>0</v>
      </c>
      <c r="AC219" s="97">
        <f>装备品质表!G219</f>
        <v>0</v>
      </c>
      <c r="AD219" s="97">
        <f>装备品质表!H219</f>
        <v>0</v>
      </c>
      <c r="AE219" s="97">
        <f>装备品质表!I219</f>
        <v>0</v>
      </c>
      <c r="AF219" s="97">
        <f>装备品质表!J219</f>
        <v>0</v>
      </c>
      <c r="AG219" s="97">
        <f>装备品质表!K219</f>
        <v>0</v>
      </c>
      <c r="AH219" s="97">
        <f>装备品质表!L219</f>
        <v>0</v>
      </c>
      <c r="AI219" s="97">
        <f>装备品质表!M219</f>
        <v>0</v>
      </c>
      <c r="AJ219" s="97">
        <f>装备品质表!N219</f>
        <v>0</v>
      </c>
      <c r="AK219" s="97">
        <f>装备品质表!O219</f>
        <v>0</v>
      </c>
      <c r="AL219" s="97">
        <f>装备品质表!P219</f>
        <v>0</v>
      </c>
      <c r="AM219" s="97">
        <f>装备品质表!Q219</f>
        <v>0</v>
      </c>
      <c r="AN219" s="97">
        <f>装备品质表!R219</f>
        <v>5</v>
      </c>
    </row>
    <row r="220" spans="24:40" x14ac:dyDescent="0.3">
      <c r="X220" s="97" t="str">
        <f>装备品质表!B220</f>
        <v>火尖枪</v>
      </c>
      <c r="Y220" s="97">
        <f>装备品质表!C220</f>
        <v>41</v>
      </c>
      <c r="Z220" s="97">
        <f>装备品质表!D220</f>
        <v>0</v>
      </c>
      <c r="AA220" s="97">
        <f>装备品质表!E220</f>
        <v>104</v>
      </c>
      <c r="AB220" s="97">
        <f>装备品质表!F220</f>
        <v>0</v>
      </c>
      <c r="AC220" s="97">
        <f>装备品质表!G220</f>
        <v>0</v>
      </c>
      <c r="AD220" s="97">
        <f>装备品质表!H220</f>
        <v>0</v>
      </c>
      <c r="AE220" s="97">
        <f>装备品质表!I220</f>
        <v>0</v>
      </c>
      <c r="AF220" s="97">
        <f>装备品质表!J220</f>
        <v>0</v>
      </c>
      <c r="AG220" s="97">
        <f>装备品质表!K220</f>
        <v>0</v>
      </c>
      <c r="AH220" s="97">
        <f>装备品质表!L220</f>
        <v>0</v>
      </c>
      <c r="AI220" s="97">
        <f>装备品质表!M220</f>
        <v>0</v>
      </c>
      <c r="AJ220" s="97">
        <f>装备品质表!N220</f>
        <v>0</v>
      </c>
      <c r="AK220" s="97">
        <f>装备品质表!O220</f>
        <v>0</v>
      </c>
      <c r="AL220" s="97">
        <f>装备品质表!P220</f>
        <v>0</v>
      </c>
      <c r="AM220" s="97">
        <f>装备品质表!Q220</f>
        <v>0</v>
      </c>
      <c r="AN220" s="97">
        <f>装备品质表!R220</f>
        <v>5</v>
      </c>
    </row>
    <row r="221" spans="24:40" x14ac:dyDescent="0.3">
      <c r="X221" s="97" t="str">
        <f>装备品质表!B221</f>
        <v>金凤枪</v>
      </c>
      <c r="Y221" s="97">
        <f>装备品质表!C221</f>
        <v>61</v>
      </c>
      <c r="Z221" s="97">
        <f>装备品质表!D221</f>
        <v>0</v>
      </c>
      <c r="AA221" s="97">
        <f>装备品质表!E221</f>
        <v>136</v>
      </c>
      <c r="AB221" s="97">
        <f>装备品质表!F221</f>
        <v>0</v>
      </c>
      <c r="AC221" s="97">
        <f>装备品质表!G221</f>
        <v>0</v>
      </c>
      <c r="AD221" s="97">
        <f>装备品质表!H221</f>
        <v>0</v>
      </c>
      <c r="AE221" s="97">
        <f>装备品质表!I221</f>
        <v>0</v>
      </c>
      <c r="AF221" s="97">
        <f>装备品质表!J221</f>
        <v>0</v>
      </c>
      <c r="AG221" s="97">
        <f>装备品质表!K221</f>
        <v>0</v>
      </c>
      <c r="AH221" s="97">
        <f>装备品质表!L221</f>
        <v>0</v>
      </c>
      <c r="AI221" s="97">
        <f>装备品质表!M221</f>
        <v>0</v>
      </c>
      <c r="AJ221" s="97">
        <f>装备品质表!N221</f>
        <v>0</v>
      </c>
      <c r="AK221" s="97">
        <f>装备品质表!O221</f>
        <v>0</v>
      </c>
      <c r="AL221" s="97">
        <f>装备品质表!P221</f>
        <v>0</v>
      </c>
      <c r="AM221" s="97">
        <f>装备品质表!Q221</f>
        <v>0</v>
      </c>
      <c r="AN221" s="97">
        <f>装备品质表!R221</f>
        <v>5</v>
      </c>
    </row>
    <row r="222" spans="24:40" x14ac:dyDescent="0.3">
      <c r="X222" s="97" t="str">
        <f>装备品质表!B222</f>
        <v>火龙枪</v>
      </c>
      <c r="Y222" s="97">
        <f>装备品质表!C222</f>
        <v>81</v>
      </c>
      <c r="Z222" s="97">
        <f>装备品质表!D222</f>
        <v>0</v>
      </c>
      <c r="AA222" s="97">
        <f>装备品质表!E222</f>
        <v>168</v>
      </c>
      <c r="AB222" s="97">
        <f>装备品质表!F222</f>
        <v>0</v>
      </c>
      <c r="AC222" s="97">
        <f>装备品质表!G222</f>
        <v>0</v>
      </c>
      <c r="AD222" s="97">
        <f>装备品质表!H222</f>
        <v>0</v>
      </c>
      <c r="AE222" s="97">
        <f>装备品质表!I222</f>
        <v>0</v>
      </c>
      <c r="AF222" s="97">
        <f>装备品质表!J222</f>
        <v>0</v>
      </c>
      <c r="AG222" s="97">
        <f>装备品质表!K222</f>
        <v>0</v>
      </c>
      <c r="AH222" s="97">
        <f>装备品质表!L222</f>
        <v>0</v>
      </c>
      <c r="AI222" s="97">
        <f>装备品质表!M222</f>
        <v>0</v>
      </c>
      <c r="AJ222" s="97">
        <f>装备品质表!N222</f>
        <v>0</v>
      </c>
      <c r="AK222" s="97">
        <f>装备品质表!O222</f>
        <v>0</v>
      </c>
      <c r="AL222" s="97">
        <f>装备品质表!P222</f>
        <v>0</v>
      </c>
      <c r="AM222" s="97">
        <f>装备品质表!Q222</f>
        <v>0</v>
      </c>
      <c r="AN222" s="97">
        <f>装备品质表!R222</f>
        <v>5</v>
      </c>
    </row>
    <row r="223" spans="24:40" x14ac:dyDescent="0.3">
      <c r="X223" s="97" t="str">
        <f>装备品质表!B223</f>
        <v>战士武器6级</v>
      </c>
      <c r="Y223" s="97">
        <f>装备品质表!C223</f>
        <v>101</v>
      </c>
      <c r="Z223" s="97">
        <f>装备品质表!D223</f>
        <v>0</v>
      </c>
      <c r="AA223" s="97">
        <f>装备品质表!E223</f>
        <v>200</v>
      </c>
      <c r="AB223" s="97">
        <f>装备品质表!F223</f>
        <v>0</v>
      </c>
      <c r="AC223" s="97">
        <f>装备品质表!G223</f>
        <v>0</v>
      </c>
      <c r="AD223" s="97">
        <f>装备品质表!H223</f>
        <v>0</v>
      </c>
      <c r="AE223" s="97">
        <f>装备品质表!I223</f>
        <v>0</v>
      </c>
      <c r="AF223" s="97">
        <f>装备品质表!J223</f>
        <v>0</v>
      </c>
      <c r="AG223" s="97">
        <f>装备品质表!K223</f>
        <v>0</v>
      </c>
      <c r="AH223" s="97">
        <f>装备品质表!L223</f>
        <v>0</v>
      </c>
      <c r="AI223" s="97">
        <f>装备品质表!M223</f>
        <v>0</v>
      </c>
      <c r="AJ223" s="97">
        <f>装备品质表!N223</f>
        <v>0</v>
      </c>
      <c r="AK223" s="97">
        <f>装备品质表!O223</f>
        <v>0</v>
      </c>
      <c r="AL223" s="97">
        <f>装备品质表!P223</f>
        <v>0</v>
      </c>
      <c r="AM223" s="97">
        <f>装备品质表!Q223</f>
        <v>0</v>
      </c>
      <c r="AN223" s="97">
        <f>装备品质表!R223</f>
        <v>5</v>
      </c>
    </row>
    <row r="224" spans="24:40" x14ac:dyDescent="0.3">
      <c r="X224" s="97" t="str">
        <f>装备品质表!B224</f>
        <v>八卦扇</v>
      </c>
      <c r="Y224" s="97">
        <f>装备品质表!C224</f>
        <v>1</v>
      </c>
      <c r="Z224" s="97">
        <f>装备品质表!D224</f>
        <v>0</v>
      </c>
      <c r="AA224" s="97">
        <f>装备品质表!E224</f>
        <v>0</v>
      </c>
      <c r="AB224" s="97">
        <f>装备品质表!F224</f>
        <v>40</v>
      </c>
      <c r="AC224" s="97">
        <f>装备品质表!G224</f>
        <v>0</v>
      </c>
      <c r="AD224" s="97">
        <f>装备品质表!H224</f>
        <v>0</v>
      </c>
      <c r="AE224" s="97">
        <f>装备品质表!I224</f>
        <v>0</v>
      </c>
      <c r="AF224" s="97">
        <f>装备品质表!J224</f>
        <v>0</v>
      </c>
      <c r="AG224" s="97">
        <f>装备品质表!K224</f>
        <v>0</v>
      </c>
      <c r="AH224" s="97">
        <f>装备品质表!L224</f>
        <v>0</v>
      </c>
      <c r="AI224" s="97">
        <f>装备品质表!M224</f>
        <v>0</v>
      </c>
      <c r="AJ224" s="97">
        <f>装备品质表!N224</f>
        <v>0</v>
      </c>
      <c r="AK224" s="97">
        <f>装备品质表!O224</f>
        <v>0</v>
      </c>
      <c r="AL224" s="97">
        <f>装备品质表!P224</f>
        <v>0</v>
      </c>
      <c r="AM224" s="97">
        <f>装备品质表!Q224</f>
        <v>0</v>
      </c>
      <c r="AN224" s="97">
        <f>装备品质表!R224</f>
        <v>5</v>
      </c>
    </row>
    <row r="225" spans="24:40" x14ac:dyDescent="0.3">
      <c r="X225" s="97" t="str">
        <f>装备品质表!B225</f>
        <v>烈焰扇</v>
      </c>
      <c r="Y225" s="97">
        <f>装备品质表!C225</f>
        <v>21</v>
      </c>
      <c r="Z225" s="97">
        <f>装备品质表!D225</f>
        <v>0</v>
      </c>
      <c r="AA225" s="97">
        <f>装备品质表!E225</f>
        <v>0</v>
      </c>
      <c r="AB225" s="97">
        <f>装备品质表!F225</f>
        <v>72</v>
      </c>
      <c r="AC225" s="97">
        <f>装备品质表!G225</f>
        <v>0</v>
      </c>
      <c r="AD225" s="97">
        <f>装备品质表!H225</f>
        <v>0</v>
      </c>
      <c r="AE225" s="97">
        <f>装备品质表!I225</f>
        <v>0</v>
      </c>
      <c r="AF225" s="97">
        <f>装备品质表!J225</f>
        <v>0</v>
      </c>
      <c r="AG225" s="97">
        <f>装备品质表!K225</f>
        <v>0</v>
      </c>
      <c r="AH225" s="97">
        <f>装备品质表!L225</f>
        <v>0</v>
      </c>
      <c r="AI225" s="97">
        <f>装备品质表!M225</f>
        <v>0</v>
      </c>
      <c r="AJ225" s="97">
        <f>装备品质表!N225</f>
        <v>0</v>
      </c>
      <c r="AK225" s="97">
        <f>装备品质表!O225</f>
        <v>0</v>
      </c>
      <c r="AL225" s="97">
        <f>装备品质表!P225</f>
        <v>0</v>
      </c>
      <c r="AM225" s="97">
        <f>装备品质表!Q225</f>
        <v>0</v>
      </c>
      <c r="AN225" s="97">
        <f>装备品质表!R225</f>
        <v>5</v>
      </c>
    </row>
    <row r="226" spans="24:40" x14ac:dyDescent="0.3">
      <c r="X226" s="97" t="str">
        <f>装备品质表!B226</f>
        <v>云中扇</v>
      </c>
      <c r="Y226" s="97">
        <f>装备品质表!C226</f>
        <v>41</v>
      </c>
      <c r="Z226" s="97">
        <f>装备品质表!D226</f>
        <v>0</v>
      </c>
      <c r="AA226" s="97">
        <f>装备品质表!E226</f>
        <v>0</v>
      </c>
      <c r="AB226" s="97">
        <f>装备品质表!F226</f>
        <v>104</v>
      </c>
      <c r="AC226" s="97">
        <f>装备品质表!G226</f>
        <v>0</v>
      </c>
      <c r="AD226" s="97">
        <f>装备品质表!H226</f>
        <v>0</v>
      </c>
      <c r="AE226" s="97">
        <f>装备品质表!I226</f>
        <v>0</v>
      </c>
      <c r="AF226" s="97">
        <f>装备品质表!J226</f>
        <v>0</v>
      </c>
      <c r="AG226" s="97">
        <f>装备品质表!K226</f>
        <v>0</v>
      </c>
      <c r="AH226" s="97">
        <f>装备品质表!L226</f>
        <v>0</v>
      </c>
      <c r="AI226" s="97">
        <f>装备品质表!M226</f>
        <v>0</v>
      </c>
      <c r="AJ226" s="97">
        <f>装备品质表!N226</f>
        <v>0</v>
      </c>
      <c r="AK226" s="97">
        <f>装备品质表!O226</f>
        <v>0</v>
      </c>
      <c r="AL226" s="97">
        <f>装备品质表!P226</f>
        <v>0</v>
      </c>
      <c r="AM226" s="97">
        <f>装备品质表!Q226</f>
        <v>0</v>
      </c>
      <c r="AN226" s="97">
        <f>装备品质表!R226</f>
        <v>5</v>
      </c>
    </row>
    <row r="227" spans="24:40" x14ac:dyDescent="0.3">
      <c r="X227" s="97" t="str">
        <f>装备品质表!B227</f>
        <v>龙吟扇</v>
      </c>
      <c r="Y227" s="97">
        <f>装备品质表!C227</f>
        <v>61</v>
      </c>
      <c r="Z227" s="97">
        <f>装备品质表!D227</f>
        <v>0</v>
      </c>
      <c r="AA227" s="97">
        <f>装备品质表!E227</f>
        <v>0</v>
      </c>
      <c r="AB227" s="97">
        <f>装备品质表!F227</f>
        <v>136</v>
      </c>
      <c r="AC227" s="97">
        <f>装备品质表!G227</f>
        <v>0</v>
      </c>
      <c r="AD227" s="97">
        <f>装备品质表!H227</f>
        <v>0</v>
      </c>
      <c r="AE227" s="97">
        <f>装备品质表!I227</f>
        <v>0</v>
      </c>
      <c r="AF227" s="97">
        <f>装备品质表!J227</f>
        <v>0</v>
      </c>
      <c r="AG227" s="97">
        <f>装备品质表!K227</f>
        <v>0</v>
      </c>
      <c r="AH227" s="97">
        <f>装备品质表!L227</f>
        <v>0</v>
      </c>
      <c r="AI227" s="97">
        <f>装备品质表!M227</f>
        <v>0</v>
      </c>
      <c r="AJ227" s="97">
        <f>装备品质表!N227</f>
        <v>0</v>
      </c>
      <c r="AK227" s="97">
        <f>装备品质表!O227</f>
        <v>0</v>
      </c>
      <c r="AL227" s="97">
        <f>装备品质表!P227</f>
        <v>0</v>
      </c>
      <c r="AM227" s="97">
        <f>装备品质表!Q227</f>
        <v>0</v>
      </c>
      <c r="AN227" s="97">
        <f>装备品质表!R227</f>
        <v>5</v>
      </c>
    </row>
    <row r="228" spans="24:40" x14ac:dyDescent="0.3">
      <c r="X228" s="97" t="str">
        <f>装备品质表!B228</f>
        <v>降龙扇</v>
      </c>
      <c r="Y228" s="97">
        <f>装备品质表!C228</f>
        <v>81</v>
      </c>
      <c r="Z228" s="97">
        <f>装备品质表!D228</f>
        <v>0</v>
      </c>
      <c r="AA228" s="97">
        <f>装备品质表!E228</f>
        <v>0</v>
      </c>
      <c r="AB228" s="97">
        <f>装备品质表!F228</f>
        <v>168</v>
      </c>
      <c r="AC228" s="97">
        <f>装备品质表!G228</f>
        <v>0</v>
      </c>
      <c r="AD228" s="97">
        <f>装备品质表!H228</f>
        <v>0</v>
      </c>
      <c r="AE228" s="97">
        <f>装备品质表!I228</f>
        <v>0</v>
      </c>
      <c r="AF228" s="97">
        <f>装备品质表!J228</f>
        <v>0</v>
      </c>
      <c r="AG228" s="97">
        <f>装备品质表!K228</f>
        <v>0</v>
      </c>
      <c r="AH228" s="97">
        <f>装备品质表!L228</f>
        <v>0</v>
      </c>
      <c r="AI228" s="97">
        <f>装备品质表!M228</f>
        <v>0</v>
      </c>
      <c r="AJ228" s="97">
        <f>装备品质表!N228</f>
        <v>0</v>
      </c>
      <c r="AK228" s="97">
        <f>装备品质表!O228</f>
        <v>0</v>
      </c>
      <c r="AL228" s="97">
        <f>装备品质表!P228</f>
        <v>0</v>
      </c>
      <c r="AM228" s="97">
        <f>装备品质表!Q228</f>
        <v>0</v>
      </c>
      <c r="AN228" s="97">
        <f>装备品质表!R228</f>
        <v>5</v>
      </c>
    </row>
    <row r="229" spans="24:40" x14ac:dyDescent="0.3">
      <c r="X229" s="97" t="str">
        <f>装备品质表!B229</f>
        <v>道士武器6级</v>
      </c>
      <c r="Y229" s="97">
        <f>装备品质表!C229</f>
        <v>101</v>
      </c>
      <c r="Z229" s="97">
        <f>装备品质表!D229</f>
        <v>0</v>
      </c>
      <c r="AA229" s="97">
        <f>装备品质表!E229</f>
        <v>0</v>
      </c>
      <c r="AB229" s="97">
        <f>装备品质表!F229</f>
        <v>200</v>
      </c>
      <c r="AC229" s="97">
        <f>装备品质表!G229</f>
        <v>0</v>
      </c>
      <c r="AD229" s="97">
        <f>装备品质表!H229</f>
        <v>0</v>
      </c>
      <c r="AE229" s="97">
        <f>装备品质表!I229</f>
        <v>0</v>
      </c>
      <c r="AF229" s="97">
        <f>装备品质表!J229</f>
        <v>0</v>
      </c>
      <c r="AG229" s="97">
        <f>装备品质表!K229</f>
        <v>0</v>
      </c>
      <c r="AH229" s="97">
        <f>装备品质表!L229</f>
        <v>0</v>
      </c>
      <c r="AI229" s="97">
        <f>装备品质表!M229</f>
        <v>0</v>
      </c>
      <c r="AJ229" s="97">
        <f>装备品质表!N229</f>
        <v>0</v>
      </c>
      <c r="AK229" s="97">
        <f>装备品质表!O229</f>
        <v>0</v>
      </c>
      <c r="AL229" s="97">
        <f>装备品质表!P229</f>
        <v>0</v>
      </c>
      <c r="AM229" s="97">
        <f>装备品质表!Q229</f>
        <v>0</v>
      </c>
      <c r="AN229" s="97">
        <f>装备品质表!R229</f>
        <v>5</v>
      </c>
    </row>
    <row r="230" spans="24:40" x14ac:dyDescent="0.3">
      <c r="X230" s="97" t="str">
        <f>装备品质表!B230</f>
        <v>紫霜剑</v>
      </c>
      <c r="Y230" s="97">
        <f>装备品质表!C230</f>
        <v>1</v>
      </c>
      <c r="Z230" s="97">
        <f>装备品质表!D230</f>
        <v>0</v>
      </c>
      <c r="AA230" s="97">
        <f>装备品质表!E230</f>
        <v>0</v>
      </c>
      <c r="AB230" s="97">
        <f>装备品质表!F230</f>
        <v>40</v>
      </c>
      <c r="AC230" s="97">
        <f>装备品质表!G230</f>
        <v>0</v>
      </c>
      <c r="AD230" s="97">
        <f>装备品质表!H230</f>
        <v>0</v>
      </c>
      <c r="AE230" s="97">
        <f>装备品质表!I230</f>
        <v>0</v>
      </c>
      <c r="AF230" s="97">
        <f>装备品质表!J230</f>
        <v>0</v>
      </c>
      <c r="AG230" s="97">
        <f>装备品质表!K230</f>
        <v>0</v>
      </c>
      <c r="AH230" s="97">
        <f>装备品质表!L230</f>
        <v>0</v>
      </c>
      <c r="AI230" s="97">
        <f>装备品质表!M230</f>
        <v>0</v>
      </c>
      <c r="AJ230" s="97">
        <f>装备品质表!N230</f>
        <v>0</v>
      </c>
      <c r="AK230" s="97">
        <f>装备品质表!O230</f>
        <v>0</v>
      </c>
      <c r="AL230" s="97">
        <f>装备品质表!P230</f>
        <v>0</v>
      </c>
      <c r="AM230" s="97">
        <f>装备品质表!Q230</f>
        <v>0</v>
      </c>
      <c r="AN230" s="97">
        <f>装备品质表!R230</f>
        <v>5</v>
      </c>
    </row>
    <row r="231" spans="24:40" x14ac:dyDescent="0.3">
      <c r="X231" s="97" t="str">
        <f>装备品质表!B231</f>
        <v>碧灵剑</v>
      </c>
      <c r="Y231" s="97">
        <f>装备品质表!C231</f>
        <v>21</v>
      </c>
      <c r="Z231" s="97">
        <f>装备品质表!D231</f>
        <v>0</v>
      </c>
      <c r="AA231" s="97">
        <f>装备品质表!E231</f>
        <v>0</v>
      </c>
      <c r="AB231" s="97">
        <f>装备品质表!F231</f>
        <v>72</v>
      </c>
      <c r="AC231" s="97">
        <f>装备品质表!G231</f>
        <v>0</v>
      </c>
      <c r="AD231" s="97">
        <f>装备品质表!H231</f>
        <v>0</v>
      </c>
      <c r="AE231" s="97">
        <f>装备品质表!I231</f>
        <v>0</v>
      </c>
      <c r="AF231" s="97">
        <f>装备品质表!J231</f>
        <v>0</v>
      </c>
      <c r="AG231" s="97">
        <f>装备品质表!K231</f>
        <v>0</v>
      </c>
      <c r="AH231" s="97">
        <f>装备品质表!L231</f>
        <v>0</v>
      </c>
      <c r="AI231" s="97">
        <f>装备品质表!M231</f>
        <v>0</v>
      </c>
      <c r="AJ231" s="97">
        <f>装备品质表!N231</f>
        <v>0</v>
      </c>
      <c r="AK231" s="97">
        <f>装备品质表!O231</f>
        <v>0</v>
      </c>
      <c r="AL231" s="97">
        <f>装备品质表!P231</f>
        <v>0</v>
      </c>
      <c r="AM231" s="97">
        <f>装备品质表!Q231</f>
        <v>0</v>
      </c>
      <c r="AN231" s="97">
        <f>装备品质表!R231</f>
        <v>5</v>
      </c>
    </row>
    <row r="232" spans="24:40" x14ac:dyDescent="0.3">
      <c r="X232" s="97" t="str">
        <f>装备品质表!B232</f>
        <v>龙泉剑</v>
      </c>
      <c r="Y232" s="97">
        <f>装备品质表!C232</f>
        <v>41</v>
      </c>
      <c r="Z232" s="97">
        <f>装备品质表!D232</f>
        <v>0</v>
      </c>
      <c r="AA232" s="97">
        <f>装备品质表!E232</f>
        <v>0</v>
      </c>
      <c r="AB232" s="97">
        <f>装备品质表!F232</f>
        <v>104</v>
      </c>
      <c r="AC232" s="97">
        <f>装备品质表!G232</f>
        <v>0</v>
      </c>
      <c r="AD232" s="97">
        <f>装备品质表!H232</f>
        <v>0</v>
      </c>
      <c r="AE232" s="97">
        <f>装备品质表!I232</f>
        <v>0</v>
      </c>
      <c r="AF232" s="97">
        <f>装备品质表!J232</f>
        <v>0</v>
      </c>
      <c r="AG232" s="97">
        <f>装备品质表!K232</f>
        <v>0</v>
      </c>
      <c r="AH232" s="97">
        <f>装备品质表!L232</f>
        <v>0</v>
      </c>
      <c r="AI232" s="97">
        <f>装备品质表!M232</f>
        <v>0</v>
      </c>
      <c r="AJ232" s="97">
        <f>装备品质表!N232</f>
        <v>0</v>
      </c>
      <c r="AK232" s="97">
        <f>装备品质表!O232</f>
        <v>0</v>
      </c>
      <c r="AL232" s="97">
        <f>装备品质表!P232</f>
        <v>0</v>
      </c>
      <c r="AM232" s="97">
        <f>装备品质表!Q232</f>
        <v>0</v>
      </c>
      <c r="AN232" s="97">
        <f>装备品质表!R232</f>
        <v>5</v>
      </c>
    </row>
    <row r="233" spans="24:40" x14ac:dyDescent="0.3">
      <c r="X233" s="97" t="str">
        <f>装备品质表!B233</f>
        <v>三皇剑</v>
      </c>
      <c r="Y233" s="97">
        <f>装备品质表!C233</f>
        <v>61</v>
      </c>
      <c r="Z233" s="97">
        <f>装备品质表!D233</f>
        <v>0</v>
      </c>
      <c r="AA233" s="97">
        <f>装备品质表!E233</f>
        <v>0</v>
      </c>
      <c r="AB233" s="97">
        <f>装备品质表!F233</f>
        <v>136</v>
      </c>
      <c r="AC233" s="97">
        <f>装备品质表!G233</f>
        <v>0</v>
      </c>
      <c r="AD233" s="97">
        <f>装备品质表!H233</f>
        <v>0</v>
      </c>
      <c r="AE233" s="97">
        <f>装备品质表!I233</f>
        <v>0</v>
      </c>
      <c r="AF233" s="97">
        <f>装备品质表!J233</f>
        <v>0</v>
      </c>
      <c r="AG233" s="97">
        <f>装备品质表!K233</f>
        <v>0</v>
      </c>
      <c r="AH233" s="97">
        <f>装备品质表!L233</f>
        <v>0</v>
      </c>
      <c r="AI233" s="97">
        <f>装备品质表!M233</f>
        <v>0</v>
      </c>
      <c r="AJ233" s="97">
        <f>装备品质表!N233</f>
        <v>0</v>
      </c>
      <c r="AK233" s="97">
        <f>装备品质表!O233</f>
        <v>0</v>
      </c>
      <c r="AL233" s="97">
        <f>装备品质表!P233</f>
        <v>0</v>
      </c>
      <c r="AM233" s="97">
        <f>装备品质表!Q233</f>
        <v>0</v>
      </c>
      <c r="AN233" s="97">
        <f>装备品质表!R233</f>
        <v>5</v>
      </c>
    </row>
    <row r="234" spans="24:40" x14ac:dyDescent="0.3">
      <c r="X234" s="97" t="str">
        <f>装备品质表!B234</f>
        <v>诛龙剑</v>
      </c>
      <c r="Y234" s="97">
        <f>装备品质表!C234</f>
        <v>81</v>
      </c>
      <c r="Z234" s="97">
        <f>装备品质表!D234</f>
        <v>0</v>
      </c>
      <c r="AA234" s="97">
        <f>装备品质表!E234</f>
        <v>0</v>
      </c>
      <c r="AB234" s="97">
        <f>装备品质表!F234</f>
        <v>168</v>
      </c>
      <c r="AC234" s="97">
        <f>装备品质表!G234</f>
        <v>0</v>
      </c>
      <c r="AD234" s="97">
        <f>装备品质表!H234</f>
        <v>0</v>
      </c>
      <c r="AE234" s="97">
        <f>装备品质表!I234</f>
        <v>0</v>
      </c>
      <c r="AF234" s="97">
        <f>装备品质表!J234</f>
        <v>0</v>
      </c>
      <c r="AG234" s="97">
        <f>装备品质表!K234</f>
        <v>0</v>
      </c>
      <c r="AH234" s="97">
        <f>装备品质表!L234</f>
        <v>0</v>
      </c>
      <c r="AI234" s="97">
        <f>装备品质表!M234</f>
        <v>0</v>
      </c>
      <c r="AJ234" s="97">
        <f>装备品质表!N234</f>
        <v>0</v>
      </c>
      <c r="AK234" s="97">
        <f>装备品质表!O234</f>
        <v>0</v>
      </c>
      <c r="AL234" s="97">
        <f>装备品质表!P234</f>
        <v>0</v>
      </c>
      <c r="AM234" s="97">
        <f>装备品质表!Q234</f>
        <v>0</v>
      </c>
      <c r="AN234" s="97">
        <f>装备品质表!R234</f>
        <v>5</v>
      </c>
    </row>
    <row r="235" spans="24:40" x14ac:dyDescent="0.3">
      <c r="X235" s="97" t="str">
        <f>装备品质表!B235</f>
        <v>法师武器6级</v>
      </c>
      <c r="Y235" s="97">
        <f>装备品质表!C235</f>
        <v>101</v>
      </c>
      <c r="Z235" s="97">
        <f>装备品质表!D235</f>
        <v>0</v>
      </c>
      <c r="AA235" s="97">
        <f>装备品质表!E235</f>
        <v>0</v>
      </c>
      <c r="AB235" s="97">
        <f>装备品质表!F235</f>
        <v>200</v>
      </c>
      <c r="AC235" s="97">
        <f>装备品质表!G235</f>
        <v>0</v>
      </c>
      <c r="AD235" s="97">
        <f>装备品质表!H235</f>
        <v>0</v>
      </c>
      <c r="AE235" s="97">
        <f>装备品质表!I235</f>
        <v>0</v>
      </c>
      <c r="AF235" s="97">
        <f>装备品质表!J235</f>
        <v>0</v>
      </c>
      <c r="AG235" s="97">
        <f>装备品质表!K235</f>
        <v>0</v>
      </c>
      <c r="AH235" s="97">
        <f>装备品质表!L235</f>
        <v>0</v>
      </c>
      <c r="AI235" s="97">
        <f>装备品质表!M235</f>
        <v>0</v>
      </c>
      <c r="AJ235" s="97">
        <f>装备品质表!N235</f>
        <v>0</v>
      </c>
      <c r="AK235" s="97">
        <f>装备品质表!O235</f>
        <v>0</v>
      </c>
      <c r="AL235" s="97">
        <f>装备品质表!P235</f>
        <v>0</v>
      </c>
      <c r="AM235" s="97">
        <f>装备品质表!Q235</f>
        <v>0</v>
      </c>
      <c r="AN235" s="97">
        <f>装备品质表!R235</f>
        <v>5</v>
      </c>
    </row>
    <row r="236" spans="24:40" x14ac:dyDescent="0.3">
      <c r="X236" s="97" t="str">
        <f>装备品质表!B236</f>
        <v>赤铜护腕</v>
      </c>
      <c r="Y236" s="97">
        <f>装备品质表!C236</f>
        <v>2</v>
      </c>
      <c r="Z236" s="97">
        <f>装备品质表!D236</f>
        <v>0</v>
      </c>
      <c r="AA236" s="97">
        <f>装备品质表!E236</f>
        <v>0</v>
      </c>
      <c r="AB236" s="97">
        <f>装备品质表!F236</f>
        <v>0</v>
      </c>
      <c r="AC236" s="97">
        <f>装备品质表!G236</f>
        <v>26</v>
      </c>
      <c r="AD236" s="97">
        <f>装备品质表!H236</f>
        <v>26</v>
      </c>
      <c r="AE236" s="97">
        <f>装备品质表!I236</f>
        <v>118</v>
      </c>
      <c r="AF236" s="97">
        <f>装备品质表!J236</f>
        <v>0</v>
      </c>
      <c r="AG236" s="97">
        <f>装备品质表!K236</f>
        <v>0</v>
      </c>
      <c r="AH236" s="97">
        <f>装备品质表!L236</f>
        <v>0</v>
      </c>
      <c r="AI236" s="97">
        <f>装备品质表!M236</f>
        <v>0</v>
      </c>
      <c r="AJ236" s="97">
        <f>装备品质表!N236</f>
        <v>0</v>
      </c>
      <c r="AK236" s="97">
        <f>装备品质表!O236</f>
        <v>0</v>
      </c>
      <c r="AL236" s="97">
        <f>装备品质表!P236</f>
        <v>0</v>
      </c>
      <c r="AM236" s="97">
        <f>装备品质表!Q236</f>
        <v>0</v>
      </c>
      <c r="AN236" s="97">
        <f>装备品质表!R236</f>
        <v>5</v>
      </c>
    </row>
    <row r="237" spans="24:40" x14ac:dyDescent="0.3">
      <c r="X237" s="97" t="str">
        <f>装备品质表!B237</f>
        <v>星月护腕</v>
      </c>
      <c r="Y237" s="97">
        <f>装备品质表!C237</f>
        <v>22</v>
      </c>
      <c r="Z237" s="97">
        <f>装备品质表!D237</f>
        <v>0</v>
      </c>
      <c r="AA237" s="97">
        <f>装备品质表!E237</f>
        <v>0</v>
      </c>
      <c r="AB237" s="97">
        <f>装备品质表!F237</f>
        <v>0</v>
      </c>
      <c r="AC237" s="97">
        <f>装备品质表!G237</f>
        <v>46</v>
      </c>
      <c r="AD237" s="97">
        <f>装备品质表!H237</f>
        <v>36</v>
      </c>
      <c r="AE237" s="97">
        <f>装备品质表!I237</f>
        <v>182</v>
      </c>
      <c r="AF237" s="97">
        <f>装备品质表!J237</f>
        <v>0</v>
      </c>
      <c r="AG237" s="97">
        <f>装备品质表!K237</f>
        <v>0</v>
      </c>
      <c r="AH237" s="97">
        <f>装备品质表!L237</f>
        <v>0</v>
      </c>
      <c r="AI237" s="97">
        <f>装备品质表!M237</f>
        <v>0</v>
      </c>
      <c r="AJ237" s="97">
        <f>装备品质表!N237</f>
        <v>0</v>
      </c>
      <c r="AK237" s="97">
        <f>装备品质表!O237</f>
        <v>0</v>
      </c>
      <c r="AL237" s="97">
        <f>装备品质表!P237</f>
        <v>0</v>
      </c>
      <c r="AM237" s="97">
        <f>装备品质表!Q237</f>
        <v>0</v>
      </c>
      <c r="AN237" s="97">
        <f>装备品质表!R237</f>
        <v>5</v>
      </c>
    </row>
    <row r="238" spans="24:40" x14ac:dyDescent="0.3">
      <c r="X238" s="97" t="str">
        <f>装备品质表!B238</f>
        <v>白虎护腕</v>
      </c>
      <c r="Y238" s="97">
        <f>装备品质表!C238</f>
        <v>42</v>
      </c>
      <c r="Z238" s="97">
        <f>装备品质表!D238</f>
        <v>0</v>
      </c>
      <c r="AA238" s="97">
        <f>装备品质表!E238</f>
        <v>0</v>
      </c>
      <c r="AB238" s="97">
        <f>装备品质表!F238</f>
        <v>0</v>
      </c>
      <c r="AC238" s="97">
        <f>装备品质表!G238</f>
        <v>66</v>
      </c>
      <c r="AD238" s="97">
        <f>装备品质表!H238</f>
        <v>46</v>
      </c>
      <c r="AE238" s="97">
        <f>装备品质表!I238</f>
        <v>246</v>
      </c>
      <c r="AF238" s="97">
        <f>装备品质表!J238</f>
        <v>0</v>
      </c>
      <c r="AG238" s="97">
        <f>装备品质表!K238</f>
        <v>0</v>
      </c>
      <c r="AH238" s="97">
        <f>装备品质表!L238</f>
        <v>0</v>
      </c>
      <c r="AI238" s="97">
        <f>装备品质表!M238</f>
        <v>0</v>
      </c>
      <c r="AJ238" s="97">
        <f>装备品质表!N238</f>
        <v>0</v>
      </c>
      <c r="AK238" s="97">
        <f>装备品质表!O238</f>
        <v>0</v>
      </c>
      <c r="AL238" s="97">
        <f>装备品质表!P238</f>
        <v>0</v>
      </c>
      <c r="AM238" s="97">
        <f>装备品质表!Q238</f>
        <v>0</v>
      </c>
      <c r="AN238" s="97">
        <f>装备品质表!R238</f>
        <v>5</v>
      </c>
    </row>
    <row r="239" spans="24:40" x14ac:dyDescent="0.3">
      <c r="X239" s="97" t="str">
        <f>装备品质表!B239</f>
        <v>真龙护腕</v>
      </c>
      <c r="Y239" s="97">
        <f>装备品质表!C239</f>
        <v>62</v>
      </c>
      <c r="Z239" s="97">
        <f>装备品质表!D239</f>
        <v>0</v>
      </c>
      <c r="AA239" s="97">
        <f>装备品质表!E239</f>
        <v>0</v>
      </c>
      <c r="AB239" s="97">
        <f>装备品质表!F239</f>
        <v>0</v>
      </c>
      <c r="AC239" s="97">
        <f>装备品质表!G239</f>
        <v>86</v>
      </c>
      <c r="AD239" s="97">
        <f>装备品质表!H239</f>
        <v>56</v>
      </c>
      <c r="AE239" s="97">
        <f>装备品质表!I239</f>
        <v>310</v>
      </c>
      <c r="AF239" s="97">
        <f>装备品质表!J239</f>
        <v>0</v>
      </c>
      <c r="AG239" s="97">
        <f>装备品质表!K239</f>
        <v>0</v>
      </c>
      <c r="AH239" s="97">
        <f>装备品质表!L239</f>
        <v>0</v>
      </c>
      <c r="AI239" s="97">
        <f>装备品质表!M239</f>
        <v>0</v>
      </c>
      <c r="AJ239" s="97">
        <f>装备品质表!N239</f>
        <v>0</v>
      </c>
      <c r="AK239" s="97">
        <f>装备品质表!O239</f>
        <v>0</v>
      </c>
      <c r="AL239" s="97">
        <f>装备品质表!P239</f>
        <v>0</v>
      </c>
      <c r="AM239" s="97">
        <f>装备品质表!Q239</f>
        <v>0</v>
      </c>
      <c r="AN239" s="97">
        <f>装备品质表!R239</f>
        <v>5</v>
      </c>
    </row>
    <row r="240" spans="24:40" x14ac:dyDescent="0.3">
      <c r="X240" s="97" t="str">
        <f>装备品质表!B240</f>
        <v>天残护腕</v>
      </c>
      <c r="Y240" s="97">
        <f>装备品质表!C240</f>
        <v>82</v>
      </c>
      <c r="Z240" s="97">
        <f>装备品质表!D240</f>
        <v>0</v>
      </c>
      <c r="AA240" s="97">
        <f>装备品质表!E240</f>
        <v>0</v>
      </c>
      <c r="AB240" s="97">
        <f>装备品质表!F240</f>
        <v>0</v>
      </c>
      <c r="AC240" s="97">
        <f>装备品质表!G240</f>
        <v>106</v>
      </c>
      <c r="AD240" s="97">
        <f>装备品质表!H240</f>
        <v>66</v>
      </c>
      <c r="AE240" s="97">
        <f>装备品质表!I240</f>
        <v>374</v>
      </c>
      <c r="AF240" s="97">
        <f>装备品质表!J240</f>
        <v>0</v>
      </c>
      <c r="AG240" s="97">
        <f>装备品质表!K240</f>
        <v>0</v>
      </c>
      <c r="AH240" s="97">
        <f>装备品质表!L240</f>
        <v>0</v>
      </c>
      <c r="AI240" s="97">
        <f>装备品质表!M240</f>
        <v>0</v>
      </c>
      <c r="AJ240" s="97">
        <f>装备品质表!N240</f>
        <v>0</v>
      </c>
      <c r="AK240" s="97">
        <f>装备品质表!O240</f>
        <v>0</v>
      </c>
      <c r="AL240" s="97">
        <f>装备品质表!P240</f>
        <v>0</v>
      </c>
      <c r="AM240" s="97">
        <f>装备品质表!Q240</f>
        <v>0</v>
      </c>
      <c r="AN240" s="97">
        <f>装备品质表!R240</f>
        <v>5</v>
      </c>
    </row>
    <row r="241" spans="24:40" x14ac:dyDescent="0.3">
      <c r="X241" s="97" t="str">
        <f>装备品质表!B241</f>
        <v>护腕6号</v>
      </c>
      <c r="Y241" s="97">
        <f>装备品质表!C241</f>
        <v>102</v>
      </c>
      <c r="Z241" s="97">
        <f>装备品质表!D241</f>
        <v>0</v>
      </c>
      <c r="AA241" s="97">
        <f>装备品质表!E241</f>
        <v>0</v>
      </c>
      <c r="AB241" s="97">
        <f>装备品质表!F241</f>
        <v>0</v>
      </c>
      <c r="AC241" s="97">
        <f>装备品质表!G241</f>
        <v>126</v>
      </c>
      <c r="AD241" s="97">
        <f>装备品质表!H241</f>
        <v>76</v>
      </c>
      <c r="AE241" s="97">
        <f>装备品质表!I241</f>
        <v>438</v>
      </c>
      <c r="AF241" s="97">
        <f>装备品质表!J241</f>
        <v>0</v>
      </c>
      <c r="AG241" s="97">
        <f>装备品质表!K241</f>
        <v>0</v>
      </c>
      <c r="AH241" s="97">
        <f>装备品质表!L241</f>
        <v>0</v>
      </c>
      <c r="AI241" s="97">
        <f>装备品质表!M241</f>
        <v>0</v>
      </c>
      <c r="AJ241" s="97">
        <f>装备品质表!N241</f>
        <v>0</v>
      </c>
      <c r="AK241" s="97">
        <f>装备品质表!O241</f>
        <v>0</v>
      </c>
      <c r="AL241" s="97">
        <f>装备品质表!P241</f>
        <v>0</v>
      </c>
      <c r="AM241" s="97">
        <f>装备品质表!Q241</f>
        <v>0</v>
      </c>
      <c r="AN241" s="97">
        <f>装备品质表!R241</f>
        <v>5</v>
      </c>
    </row>
    <row r="242" spans="24:40" x14ac:dyDescent="0.3">
      <c r="X242" s="97" t="str">
        <f>装备品质表!B242</f>
        <v>赤铜甲</v>
      </c>
      <c r="Y242" s="97">
        <f>装备品质表!C242</f>
        <v>3</v>
      </c>
      <c r="Z242" s="97">
        <f>装备品质表!D242</f>
        <v>900</v>
      </c>
      <c r="AA242" s="97">
        <f>装备品质表!E242</f>
        <v>0</v>
      </c>
      <c r="AB242" s="97">
        <f>装备品质表!F242</f>
        <v>0</v>
      </c>
      <c r="AC242" s="97">
        <f>装备品质表!G242</f>
        <v>17</v>
      </c>
      <c r="AD242" s="97">
        <f>装备品质表!H242</f>
        <v>17</v>
      </c>
      <c r="AE242" s="97">
        <f>装备品质表!I242</f>
        <v>0</v>
      </c>
      <c r="AF242" s="97">
        <f>装备品质表!J242</f>
        <v>68</v>
      </c>
      <c r="AG242" s="97">
        <f>装备品质表!K242</f>
        <v>0</v>
      </c>
      <c r="AH242" s="97">
        <f>装备品质表!L242</f>
        <v>0</v>
      </c>
      <c r="AI242" s="97">
        <f>装备品质表!M242</f>
        <v>0</v>
      </c>
      <c r="AJ242" s="97">
        <f>装备品质表!N242</f>
        <v>0</v>
      </c>
      <c r="AK242" s="97">
        <f>装备品质表!O242</f>
        <v>0</v>
      </c>
      <c r="AL242" s="97">
        <f>装备品质表!P242</f>
        <v>0</v>
      </c>
      <c r="AM242" s="97">
        <f>装备品质表!Q242</f>
        <v>0</v>
      </c>
      <c r="AN242" s="97">
        <f>装备品质表!R242</f>
        <v>5</v>
      </c>
    </row>
    <row r="243" spans="24:40" x14ac:dyDescent="0.3">
      <c r="X243" s="97" t="str">
        <f>装备品质表!B243</f>
        <v>星月甲</v>
      </c>
      <c r="Y243" s="97">
        <f>装备品质表!C243</f>
        <v>23</v>
      </c>
      <c r="Z243" s="97">
        <f>装备品质表!D243</f>
        <v>1700</v>
      </c>
      <c r="AA243" s="97">
        <f>装备品质表!E243</f>
        <v>0</v>
      </c>
      <c r="AB243" s="97">
        <f>装备品质表!F243</f>
        <v>0</v>
      </c>
      <c r="AC243" s="97">
        <f>装备品质表!G243</f>
        <v>29</v>
      </c>
      <c r="AD243" s="97">
        <f>装备品质表!H243</f>
        <v>29</v>
      </c>
      <c r="AE243" s="97">
        <f>装备品质表!I243</f>
        <v>0</v>
      </c>
      <c r="AF243" s="97">
        <f>装备品质表!J243</f>
        <v>132</v>
      </c>
      <c r="AG243" s="97">
        <f>装备品质表!K243</f>
        <v>0</v>
      </c>
      <c r="AH243" s="97">
        <f>装备品质表!L243</f>
        <v>0</v>
      </c>
      <c r="AI243" s="97">
        <f>装备品质表!M243</f>
        <v>0</v>
      </c>
      <c r="AJ243" s="97">
        <f>装备品质表!N243</f>
        <v>0</v>
      </c>
      <c r="AK243" s="97">
        <f>装备品质表!O243</f>
        <v>0</v>
      </c>
      <c r="AL243" s="97">
        <f>装备品质表!P243</f>
        <v>0</v>
      </c>
      <c r="AM243" s="97">
        <f>装备品质表!Q243</f>
        <v>0</v>
      </c>
      <c r="AN243" s="97">
        <f>装备品质表!R243</f>
        <v>5</v>
      </c>
    </row>
    <row r="244" spans="24:40" x14ac:dyDescent="0.3">
      <c r="X244" s="97" t="str">
        <f>装备品质表!B244</f>
        <v>白虎甲</v>
      </c>
      <c r="Y244" s="97">
        <f>装备品质表!C244</f>
        <v>43</v>
      </c>
      <c r="Z244" s="97">
        <f>装备品质表!D244</f>
        <v>2500</v>
      </c>
      <c r="AA244" s="97">
        <f>装备品质表!E244</f>
        <v>0</v>
      </c>
      <c r="AB244" s="97">
        <f>装备品质表!F244</f>
        <v>0</v>
      </c>
      <c r="AC244" s="97">
        <f>装备品质表!G244</f>
        <v>41</v>
      </c>
      <c r="AD244" s="97">
        <f>装备品质表!H244</f>
        <v>41</v>
      </c>
      <c r="AE244" s="97">
        <f>装备品质表!I244</f>
        <v>0</v>
      </c>
      <c r="AF244" s="97">
        <f>装备品质表!J244</f>
        <v>196</v>
      </c>
      <c r="AG244" s="97">
        <f>装备品质表!K244</f>
        <v>0</v>
      </c>
      <c r="AH244" s="97">
        <f>装备品质表!L244</f>
        <v>0</v>
      </c>
      <c r="AI244" s="97">
        <f>装备品质表!M244</f>
        <v>0</v>
      </c>
      <c r="AJ244" s="97">
        <f>装备品质表!N244</f>
        <v>0</v>
      </c>
      <c r="AK244" s="97">
        <f>装备品质表!O244</f>
        <v>0</v>
      </c>
      <c r="AL244" s="97">
        <f>装备品质表!P244</f>
        <v>0</v>
      </c>
      <c r="AM244" s="97">
        <f>装备品质表!Q244</f>
        <v>0</v>
      </c>
      <c r="AN244" s="97">
        <f>装备品质表!R244</f>
        <v>5</v>
      </c>
    </row>
    <row r="245" spans="24:40" x14ac:dyDescent="0.3">
      <c r="X245" s="97" t="str">
        <f>装备品质表!B245</f>
        <v>真龙甲</v>
      </c>
      <c r="Y245" s="97">
        <f>装备品质表!C245</f>
        <v>63</v>
      </c>
      <c r="Z245" s="97">
        <f>装备品质表!D245</f>
        <v>3300</v>
      </c>
      <c r="AA245" s="97">
        <f>装备品质表!E245</f>
        <v>0</v>
      </c>
      <c r="AB245" s="97">
        <f>装备品质表!F245</f>
        <v>0</v>
      </c>
      <c r="AC245" s="97">
        <f>装备品质表!G245</f>
        <v>53</v>
      </c>
      <c r="AD245" s="97">
        <f>装备品质表!H245</f>
        <v>53</v>
      </c>
      <c r="AE245" s="97">
        <f>装备品质表!I245</f>
        <v>0</v>
      </c>
      <c r="AF245" s="97">
        <f>装备品质表!J245</f>
        <v>260</v>
      </c>
      <c r="AG245" s="97">
        <f>装备品质表!K245</f>
        <v>0</v>
      </c>
      <c r="AH245" s="97">
        <f>装备品质表!L245</f>
        <v>0</v>
      </c>
      <c r="AI245" s="97">
        <f>装备品质表!M245</f>
        <v>0</v>
      </c>
      <c r="AJ245" s="97">
        <f>装备品质表!N245</f>
        <v>0</v>
      </c>
      <c r="AK245" s="97">
        <f>装备品质表!O245</f>
        <v>0</v>
      </c>
      <c r="AL245" s="97">
        <f>装备品质表!P245</f>
        <v>0</v>
      </c>
      <c r="AM245" s="97">
        <f>装备品质表!Q245</f>
        <v>0</v>
      </c>
      <c r="AN245" s="97">
        <f>装备品质表!R245</f>
        <v>5</v>
      </c>
    </row>
    <row r="246" spans="24:40" x14ac:dyDescent="0.3">
      <c r="X246" s="97" t="str">
        <f>装备品质表!B246</f>
        <v>天残甲</v>
      </c>
      <c r="Y246" s="97">
        <f>装备品质表!C246</f>
        <v>83</v>
      </c>
      <c r="Z246" s="97">
        <f>装备品质表!D246</f>
        <v>4100</v>
      </c>
      <c r="AA246" s="97">
        <f>装备品质表!E246</f>
        <v>0</v>
      </c>
      <c r="AB246" s="97">
        <f>装备品质表!F246</f>
        <v>0</v>
      </c>
      <c r="AC246" s="97">
        <f>装备品质表!G246</f>
        <v>65</v>
      </c>
      <c r="AD246" s="97">
        <f>装备品质表!H246</f>
        <v>65</v>
      </c>
      <c r="AE246" s="97">
        <f>装备品质表!I246</f>
        <v>0</v>
      </c>
      <c r="AF246" s="97">
        <f>装备品质表!J246</f>
        <v>324</v>
      </c>
      <c r="AG246" s="97">
        <f>装备品质表!K246</f>
        <v>0</v>
      </c>
      <c r="AH246" s="97">
        <f>装备品质表!L246</f>
        <v>0</v>
      </c>
      <c r="AI246" s="97">
        <f>装备品质表!M246</f>
        <v>0</v>
      </c>
      <c r="AJ246" s="97">
        <f>装备品质表!N246</f>
        <v>0</v>
      </c>
      <c r="AK246" s="97">
        <f>装备品质表!O246</f>
        <v>0</v>
      </c>
      <c r="AL246" s="97">
        <f>装备品质表!P246</f>
        <v>0</v>
      </c>
      <c r="AM246" s="97">
        <f>装备品质表!Q246</f>
        <v>0</v>
      </c>
      <c r="AN246" s="97">
        <f>装备品质表!R246</f>
        <v>5</v>
      </c>
    </row>
    <row r="247" spans="24:40" x14ac:dyDescent="0.3">
      <c r="X247" s="97" t="str">
        <f>装备品质表!B247</f>
        <v>衣服6号</v>
      </c>
      <c r="Y247" s="97">
        <f>装备品质表!C247</f>
        <v>103</v>
      </c>
      <c r="Z247" s="97">
        <f>装备品质表!D247</f>
        <v>0</v>
      </c>
      <c r="AA247" s="97">
        <f>装备品质表!E247</f>
        <v>0</v>
      </c>
      <c r="AB247" s="97">
        <f>装备品质表!F247</f>
        <v>0</v>
      </c>
      <c r="AC247" s="97">
        <f>装备品质表!G247</f>
        <v>77</v>
      </c>
      <c r="AD247" s="97">
        <f>装备品质表!H247</f>
        <v>77</v>
      </c>
      <c r="AE247" s="97">
        <f>装备品质表!I247</f>
        <v>0</v>
      </c>
      <c r="AF247" s="97">
        <f>装备品质表!J247</f>
        <v>388</v>
      </c>
      <c r="AG247" s="97">
        <f>装备品质表!K247</f>
        <v>0</v>
      </c>
      <c r="AH247" s="97">
        <f>装备品质表!L247</f>
        <v>0</v>
      </c>
      <c r="AI247" s="97">
        <f>装备品质表!M247</f>
        <v>0</v>
      </c>
      <c r="AJ247" s="97">
        <f>装备品质表!N247</f>
        <v>0</v>
      </c>
      <c r="AK247" s="97">
        <f>装备品质表!O247</f>
        <v>0</v>
      </c>
      <c r="AL247" s="97">
        <f>装备品质表!P247</f>
        <v>0</v>
      </c>
      <c r="AM247" s="97">
        <f>装备品质表!Q247</f>
        <v>0</v>
      </c>
      <c r="AN247" s="97">
        <f>装备品质表!R247</f>
        <v>5</v>
      </c>
    </row>
    <row r="248" spans="24:40" x14ac:dyDescent="0.3">
      <c r="X248" s="97" t="str">
        <f>装备品质表!B248</f>
        <v>赤铜裤</v>
      </c>
      <c r="Y248" s="97">
        <f>装备品质表!C248</f>
        <v>4</v>
      </c>
      <c r="Z248" s="97">
        <f>装备品质表!D248</f>
        <v>0</v>
      </c>
      <c r="AA248" s="97">
        <f>装备品质表!E248</f>
        <v>0</v>
      </c>
      <c r="AB248" s="97">
        <f>装备品质表!F248</f>
        <v>0</v>
      </c>
      <c r="AC248" s="97">
        <f>装备品质表!G248</f>
        <v>17</v>
      </c>
      <c r="AD248" s="97">
        <f>装备品质表!H248</f>
        <v>17</v>
      </c>
      <c r="AE248" s="97">
        <f>装备品质表!I248</f>
        <v>0</v>
      </c>
      <c r="AF248" s="97">
        <f>装备品质表!J248</f>
        <v>106</v>
      </c>
      <c r="AG248" s="97">
        <f>装备品质表!K248</f>
        <v>0</v>
      </c>
      <c r="AH248" s="97">
        <f>装备品质表!L248</f>
        <v>0</v>
      </c>
      <c r="AI248" s="97">
        <f>装备品质表!M248</f>
        <v>0</v>
      </c>
      <c r="AJ248" s="97">
        <f>装备品质表!N248</f>
        <v>0</v>
      </c>
      <c r="AK248" s="97">
        <f>装备品质表!O248</f>
        <v>0</v>
      </c>
      <c r="AL248" s="97">
        <f>装备品质表!P248</f>
        <v>0</v>
      </c>
      <c r="AM248" s="97">
        <f>装备品质表!Q248</f>
        <v>0</v>
      </c>
      <c r="AN248" s="97">
        <f>装备品质表!R248</f>
        <v>5</v>
      </c>
    </row>
    <row r="249" spans="24:40" x14ac:dyDescent="0.3">
      <c r="X249" s="97" t="str">
        <f>装备品质表!B249</f>
        <v>星月裤</v>
      </c>
      <c r="Y249" s="97">
        <f>装备品质表!C249</f>
        <v>24</v>
      </c>
      <c r="Z249" s="97">
        <f>装备品质表!D249</f>
        <v>0</v>
      </c>
      <c r="AA249" s="97">
        <f>装备品质表!E249</f>
        <v>0</v>
      </c>
      <c r="AB249" s="97">
        <f>装备品质表!F249</f>
        <v>0</v>
      </c>
      <c r="AC249" s="97">
        <f>装备品质表!G249</f>
        <v>29</v>
      </c>
      <c r="AD249" s="97">
        <f>装备品质表!H249</f>
        <v>29</v>
      </c>
      <c r="AE249" s="97">
        <f>装备品质表!I249</f>
        <v>0</v>
      </c>
      <c r="AF249" s="97">
        <f>装备品质表!J249</f>
        <v>202</v>
      </c>
      <c r="AG249" s="97">
        <f>装备品质表!K249</f>
        <v>0</v>
      </c>
      <c r="AH249" s="97">
        <f>装备品质表!L249</f>
        <v>0</v>
      </c>
      <c r="AI249" s="97">
        <f>装备品质表!M249</f>
        <v>0</v>
      </c>
      <c r="AJ249" s="97">
        <f>装备品质表!N249</f>
        <v>0</v>
      </c>
      <c r="AK249" s="97">
        <f>装备品质表!O249</f>
        <v>0</v>
      </c>
      <c r="AL249" s="97">
        <f>装备品质表!P249</f>
        <v>0</v>
      </c>
      <c r="AM249" s="97">
        <f>装备品质表!Q249</f>
        <v>0</v>
      </c>
      <c r="AN249" s="97">
        <f>装备品质表!R249</f>
        <v>5</v>
      </c>
    </row>
    <row r="250" spans="24:40" x14ac:dyDescent="0.3">
      <c r="X250" s="97" t="str">
        <f>装备品质表!B250</f>
        <v>白虎裤</v>
      </c>
      <c r="Y250" s="97">
        <f>装备品质表!C250</f>
        <v>44</v>
      </c>
      <c r="Z250" s="97">
        <f>装备品质表!D250</f>
        <v>0</v>
      </c>
      <c r="AA250" s="97">
        <f>装备品质表!E250</f>
        <v>0</v>
      </c>
      <c r="AB250" s="97">
        <f>装备品质表!F250</f>
        <v>0</v>
      </c>
      <c r="AC250" s="97">
        <f>装备品质表!G250</f>
        <v>41</v>
      </c>
      <c r="AD250" s="97">
        <f>装备品质表!H250</f>
        <v>41</v>
      </c>
      <c r="AE250" s="97">
        <f>装备品质表!I250</f>
        <v>0</v>
      </c>
      <c r="AF250" s="97">
        <f>装备品质表!J250</f>
        <v>298</v>
      </c>
      <c r="AG250" s="97">
        <f>装备品质表!K250</f>
        <v>0</v>
      </c>
      <c r="AH250" s="97">
        <f>装备品质表!L250</f>
        <v>0</v>
      </c>
      <c r="AI250" s="97">
        <f>装备品质表!M250</f>
        <v>0</v>
      </c>
      <c r="AJ250" s="97">
        <f>装备品质表!N250</f>
        <v>0</v>
      </c>
      <c r="AK250" s="97">
        <f>装备品质表!O250</f>
        <v>0</v>
      </c>
      <c r="AL250" s="97">
        <f>装备品质表!P250</f>
        <v>0</v>
      </c>
      <c r="AM250" s="97">
        <f>装备品质表!Q250</f>
        <v>0</v>
      </c>
      <c r="AN250" s="97">
        <f>装备品质表!R250</f>
        <v>5</v>
      </c>
    </row>
    <row r="251" spans="24:40" x14ac:dyDescent="0.3">
      <c r="X251" s="97" t="str">
        <f>装备品质表!B251</f>
        <v>真龙裤</v>
      </c>
      <c r="Y251" s="97">
        <f>装备品质表!C251</f>
        <v>64</v>
      </c>
      <c r="Z251" s="97">
        <f>装备品质表!D251</f>
        <v>0</v>
      </c>
      <c r="AA251" s="97">
        <f>装备品质表!E251</f>
        <v>0</v>
      </c>
      <c r="AB251" s="97">
        <f>装备品质表!F251</f>
        <v>0</v>
      </c>
      <c r="AC251" s="97">
        <f>装备品质表!G251</f>
        <v>53</v>
      </c>
      <c r="AD251" s="97">
        <f>装备品质表!H251</f>
        <v>53</v>
      </c>
      <c r="AE251" s="97">
        <f>装备品质表!I251</f>
        <v>0</v>
      </c>
      <c r="AF251" s="97">
        <f>装备品质表!J251</f>
        <v>394</v>
      </c>
      <c r="AG251" s="97">
        <f>装备品质表!K251</f>
        <v>0</v>
      </c>
      <c r="AH251" s="97">
        <f>装备品质表!L251</f>
        <v>0</v>
      </c>
      <c r="AI251" s="97">
        <f>装备品质表!M251</f>
        <v>0</v>
      </c>
      <c r="AJ251" s="97">
        <f>装备品质表!N251</f>
        <v>0</v>
      </c>
      <c r="AK251" s="97">
        <f>装备品质表!O251</f>
        <v>0</v>
      </c>
      <c r="AL251" s="97">
        <f>装备品质表!P251</f>
        <v>0</v>
      </c>
      <c r="AM251" s="97">
        <f>装备品质表!Q251</f>
        <v>0</v>
      </c>
      <c r="AN251" s="97">
        <f>装备品质表!R251</f>
        <v>5</v>
      </c>
    </row>
    <row r="252" spans="24:40" x14ac:dyDescent="0.3">
      <c r="X252" s="97" t="str">
        <f>装备品质表!B252</f>
        <v>天残裤</v>
      </c>
      <c r="Y252" s="97">
        <f>装备品质表!C252</f>
        <v>84</v>
      </c>
      <c r="Z252" s="97">
        <f>装备品质表!D252</f>
        <v>0</v>
      </c>
      <c r="AA252" s="97">
        <f>装备品质表!E252</f>
        <v>0</v>
      </c>
      <c r="AB252" s="97">
        <f>装备品质表!F252</f>
        <v>0</v>
      </c>
      <c r="AC252" s="97">
        <f>装备品质表!G252</f>
        <v>65</v>
      </c>
      <c r="AD252" s="97">
        <f>装备品质表!H252</f>
        <v>65</v>
      </c>
      <c r="AE252" s="97">
        <f>装备品质表!I252</f>
        <v>0</v>
      </c>
      <c r="AF252" s="97">
        <f>装备品质表!J252</f>
        <v>490</v>
      </c>
      <c r="AG252" s="97">
        <f>装备品质表!K252</f>
        <v>0</v>
      </c>
      <c r="AH252" s="97">
        <f>装备品质表!L252</f>
        <v>0</v>
      </c>
      <c r="AI252" s="97">
        <f>装备品质表!M252</f>
        <v>0</v>
      </c>
      <c r="AJ252" s="97">
        <f>装备品质表!N252</f>
        <v>0</v>
      </c>
      <c r="AK252" s="97">
        <f>装备品质表!O252</f>
        <v>0</v>
      </c>
      <c r="AL252" s="97">
        <f>装备品质表!P252</f>
        <v>0</v>
      </c>
      <c r="AM252" s="97">
        <f>装备品质表!Q252</f>
        <v>0</v>
      </c>
      <c r="AN252" s="97">
        <f>装备品质表!R252</f>
        <v>5</v>
      </c>
    </row>
    <row r="253" spans="24:40" x14ac:dyDescent="0.3">
      <c r="X253" s="97" t="str">
        <f>装备品质表!B253</f>
        <v>裤子6号</v>
      </c>
      <c r="Y253" s="97">
        <f>装备品质表!C253</f>
        <v>104</v>
      </c>
      <c r="Z253" s="97">
        <f>装备品质表!D253</f>
        <v>0</v>
      </c>
      <c r="AA253" s="97">
        <f>装备品质表!E253</f>
        <v>0</v>
      </c>
      <c r="AB253" s="97">
        <f>装备品质表!F253</f>
        <v>0</v>
      </c>
      <c r="AC253" s="97">
        <f>装备品质表!G253</f>
        <v>77</v>
      </c>
      <c r="AD253" s="97">
        <f>装备品质表!H253</f>
        <v>77</v>
      </c>
      <c r="AE253" s="97">
        <f>装备品质表!I253</f>
        <v>0</v>
      </c>
      <c r="AF253" s="97">
        <f>装备品质表!J253</f>
        <v>586</v>
      </c>
      <c r="AG253" s="97">
        <f>装备品质表!K253</f>
        <v>0</v>
      </c>
      <c r="AH253" s="97">
        <f>装备品质表!L253</f>
        <v>0</v>
      </c>
      <c r="AI253" s="97">
        <f>装备品质表!M253</f>
        <v>0</v>
      </c>
      <c r="AJ253" s="97">
        <f>装备品质表!N253</f>
        <v>0</v>
      </c>
      <c r="AK253" s="97">
        <f>装备品质表!O253</f>
        <v>0</v>
      </c>
      <c r="AL253" s="97">
        <f>装备品质表!P253</f>
        <v>0</v>
      </c>
      <c r="AM253" s="97">
        <f>装备品质表!Q253</f>
        <v>0</v>
      </c>
      <c r="AN253" s="97">
        <f>装备品质表!R253</f>
        <v>5</v>
      </c>
    </row>
    <row r="254" spans="24:40" x14ac:dyDescent="0.3">
      <c r="X254" s="97" t="str">
        <f>装备品质表!B254</f>
        <v>赤铜项链</v>
      </c>
      <c r="Y254" s="97">
        <f>装备品质表!C254</f>
        <v>5</v>
      </c>
      <c r="Z254" s="97">
        <f>装备品质表!D254</f>
        <v>0</v>
      </c>
      <c r="AA254" s="97">
        <f>装备品质表!E254</f>
        <v>10</v>
      </c>
      <c r="AB254" s="97">
        <f>装备品质表!F254</f>
        <v>10</v>
      </c>
      <c r="AC254" s="97">
        <f>装备品质表!G254</f>
        <v>0</v>
      </c>
      <c r="AD254" s="97">
        <f>装备品质表!H254</f>
        <v>0</v>
      </c>
      <c r="AE254" s="97">
        <f>装备品质表!I254</f>
        <v>0</v>
      </c>
      <c r="AF254" s="97">
        <f>装备品质表!J254</f>
        <v>0</v>
      </c>
      <c r="AG254" s="97">
        <f>装备品质表!K254</f>
        <v>100</v>
      </c>
      <c r="AH254" s="97">
        <f>装备品质表!L254</f>
        <v>0</v>
      </c>
      <c r="AI254" s="97">
        <f>装备品质表!M254</f>
        <v>0</v>
      </c>
      <c r="AJ254" s="97">
        <f>装备品质表!N254</f>
        <v>0</v>
      </c>
      <c r="AK254" s="97">
        <f>装备品质表!O254</f>
        <v>0</v>
      </c>
      <c r="AL254" s="97">
        <f>装备品质表!P254</f>
        <v>0</v>
      </c>
      <c r="AM254" s="97">
        <f>装备品质表!Q254</f>
        <v>0</v>
      </c>
      <c r="AN254" s="97">
        <f>装备品质表!R254</f>
        <v>5</v>
      </c>
    </row>
    <row r="255" spans="24:40" x14ac:dyDescent="0.3">
      <c r="X255" s="97" t="str">
        <f>装备品质表!B255</f>
        <v>星月项链</v>
      </c>
      <c r="Y255" s="97">
        <f>装备品质表!C255</f>
        <v>25</v>
      </c>
      <c r="Z255" s="97">
        <f>装备品质表!D255</f>
        <v>0</v>
      </c>
      <c r="AA255" s="97">
        <f>装备品质表!E255</f>
        <v>18</v>
      </c>
      <c r="AB255" s="97">
        <f>装备品质表!F255</f>
        <v>18</v>
      </c>
      <c r="AC255" s="97">
        <f>装备品质表!G255</f>
        <v>0</v>
      </c>
      <c r="AD255" s="97">
        <f>装备品质表!H255</f>
        <v>0</v>
      </c>
      <c r="AE255" s="97">
        <f>装备品质表!I255</f>
        <v>0</v>
      </c>
      <c r="AF255" s="97">
        <f>装备品质表!J255</f>
        <v>0</v>
      </c>
      <c r="AG255" s="97">
        <f>装备品质表!K255</f>
        <v>150</v>
      </c>
      <c r="AH255" s="97">
        <f>装备品质表!L255</f>
        <v>0</v>
      </c>
      <c r="AI255" s="97">
        <f>装备品质表!M255</f>
        <v>0</v>
      </c>
      <c r="AJ255" s="97">
        <f>装备品质表!N255</f>
        <v>0</v>
      </c>
      <c r="AK255" s="97">
        <f>装备品质表!O255</f>
        <v>0</v>
      </c>
      <c r="AL255" s="97">
        <f>装备品质表!P255</f>
        <v>0</v>
      </c>
      <c r="AM255" s="97">
        <f>装备品质表!Q255</f>
        <v>0</v>
      </c>
      <c r="AN255" s="97">
        <f>装备品质表!R255</f>
        <v>5</v>
      </c>
    </row>
    <row r="256" spans="24:40" x14ac:dyDescent="0.3">
      <c r="X256" s="97" t="str">
        <f>装备品质表!B256</f>
        <v>白虎项链</v>
      </c>
      <c r="Y256" s="97">
        <f>装备品质表!C256</f>
        <v>45</v>
      </c>
      <c r="Z256" s="97">
        <f>装备品质表!D256</f>
        <v>0</v>
      </c>
      <c r="AA256" s="97">
        <f>装备品质表!E256</f>
        <v>26</v>
      </c>
      <c r="AB256" s="97">
        <f>装备品质表!F256</f>
        <v>26</v>
      </c>
      <c r="AC256" s="97">
        <f>装备品质表!G256</f>
        <v>0</v>
      </c>
      <c r="AD256" s="97">
        <f>装备品质表!H256</f>
        <v>0</v>
      </c>
      <c r="AE256" s="97">
        <f>装备品质表!I256</f>
        <v>0</v>
      </c>
      <c r="AF256" s="97">
        <f>装备品质表!J256</f>
        <v>0</v>
      </c>
      <c r="AG256" s="97">
        <f>装备品质表!K256</f>
        <v>200</v>
      </c>
      <c r="AH256" s="97">
        <f>装备品质表!L256</f>
        <v>0</v>
      </c>
      <c r="AI256" s="97">
        <f>装备品质表!M256</f>
        <v>0</v>
      </c>
      <c r="AJ256" s="97">
        <f>装备品质表!N256</f>
        <v>0</v>
      </c>
      <c r="AK256" s="97">
        <f>装备品质表!O256</f>
        <v>0</v>
      </c>
      <c r="AL256" s="97">
        <f>装备品质表!P256</f>
        <v>0</v>
      </c>
      <c r="AM256" s="97">
        <f>装备品质表!Q256</f>
        <v>0</v>
      </c>
      <c r="AN256" s="97">
        <f>装备品质表!R256</f>
        <v>5</v>
      </c>
    </row>
    <row r="257" spans="23:40" x14ac:dyDescent="0.3">
      <c r="X257" s="97" t="str">
        <f>装备品质表!B257</f>
        <v>真龙项链</v>
      </c>
      <c r="Y257" s="97">
        <f>装备品质表!C257</f>
        <v>65</v>
      </c>
      <c r="Z257" s="97">
        <f>装备品质表!D257</f>
        <v>0</v>
      </c>
      <c r="AA257" s="97">
        <f>装备品质表!E257</f>
        <v>34</v>
      </c>
      <c r="AB257" s="97">
        <f>装备品质表!F257</f>
        <v>34</v>
      </c>
      <c r="AC257" s="97">
        <f>装备品质表!G257</f>
        <v>0</v>
      </c>
      <c r="AD257" s="97">
        <f>装备品质表!H257</f>
        <v>0</v>
      </c>
      <c r="AE257" s="97">
        <f>装备品质表!I257</f>
        <v>0</v>
      </c>
      <c r="AF257" s="97">
        <f>装备品质表!J257</f>
        <v>0</v>
      </c>
      <c r="AG257" s="97">
        <f>装备品质表!K257</f>
        <v>250</v>
      </c>
      <c r="AH257" s="97">
        <f>装备品质表!L257</f>
        <v>0</v>
      </c>
      <c r="AI257" s="97">
        <f>装备品质表!M257</f>
        <v>0</v>
      </c>
      <c r="AJ257" s="97">
        <f>装备品质表!N257</f>
        <v>0</v>
      </c>
      <c r="AK257" s="97">
        <f>装备品质表!O257</f>
        <v>0</v>
      </c>
      <c r="AL257" s="97">
        <f>装备品质表!P257</f>
        <v>0</v>
      </c>
      <c r="AM257" s="97">
        <f>装备品质表!Q257</f>
        <v>0</v>
      </c>
      <c r="AN257" s="97">
        <f>装备品质表!R257</f>
        <v>5</v>
      </c>
    </row>
    <row r="258" spans="23:40" x14ac:dyDescent="0.3">
      <c r="X258" s="97" t="str">
        <f>装备品质表!B258</f>
        <v>天残项链</v>
      </c>
      <c r="Y258" s="97">
        <f>装备品质表!C258</f>
        <v>85</v>
      </c>
      <c r="Z258" s="97">
        <f>装备品质表!D258</f>
        <v>0</v>
      </c>
      <c r="AA258" s="97">
        <f>装备品质表!E258</f>
        <v>42</v>
      </c>
      <c r="AB258" s="97">
        <f>装备品质表!F258</f>
        <v>42</v>
      </c>
      <c r="AC258" s="97">
        <f>装备品质表!G258</f>
        <v>0</v>
      </c>
      <c r="AD258" s="97">
        <f>装备品质表!H258</f>
        <v>0</v>
      </c>
      <c r="AE258" s="97">
        <f>装备品质表!I258</f>
        <v>0</v>
      </c>
      <c r="AF258" s="97">
        <f>装备品质表!J258</f>
        <v>0</v>
      </c>
      <c r="AG258" s="97">
        <f>装备品质表!K258</f>
        <v>300</v>
      </c>
      <c r="AH258" s="97">
        <f>装备品质表!L258</f>
        <v>0</v>
      </c>
      <c r="AI258" s="97">
        <f>装备品质表!M258</f>
        <v>0</v>
      </c>
      <c r="AJ258" s="97">
        <f>装备品质表!N258</f>
        <v>0</v>
      </c>
      <c r="AK258" s="97">
        <f>装备品质表!O258</f>
        <v>0</v>
      </c>
      <c r="AL258" s="97">
        <f>装备品质表!P258</f>
        <v>0</v>
      </c>
      <c r="AM258" s="97">
        <f>装备品质表!Q258</f>
        <v>0</v>
      </c>
      <c r="AN258" s="97">
        <f>装备品质表!R258</f>
        <v>5</v>
      </c>
    </row>
    <row r="259" spans="23:40" x14ac:dyDescent="0.3">
      <c r="X259" s="97" t="str">
        <f>装备品质表!B259</f>
        <v>项链6号</v>
      </c>
      <c r="Y259" s="97">
        <f>装备品质表!C259</f>
        <v>105</v>
      </c>
      <c r="Z259" s="97">
        <f>装备品质表!D259</f>
        <v>0</v>
      </c>
      <c r="AA259" s="97">
        <f>装备品质表!E259</f>
        <v>50</v>
      </c>
      <c r="AB259" s="97">
        <f>装备品质表!F259</f>
        <v>50</v>
      </c>
      <c r="AC259" s="97">
        <f>装备品质表!G259</f>
        <v>0</v>
      </c>
      <c r="AD259" s="97">
        <f>装备品质表!H259</f>
        <v>0</v>
      </c>
      <c r="AE259" s="97">
        <f>装备品质表!I259</f>
        <v>0</v>
      </c>
      <c r="AF259" s="97">
        <f>装备品质表!J259</f>
        <v>0</v>
      </c>
      <c r="AG259" s="97">
        <f>装备品质表!K259</f>
        <v>0</v>
      </c>
      <c r="AH259" s="97">
        <f>装备品质表!L259</f>
        <v>0</v>
      </c>
      <c r="AI259" s="97">
        <f>装备品质表!M259</f>
        <v>0</v>
      </c>
      <c r="AJ259" s="97">
        <f>装备品质表!N259</f>
        <v>0</v>
      </c>
      <c r="AK259" s="97">
        <f>装备品质表!O259</f>
        <v>0</v>
      </c>
      <c r="AL259" s="97">
        <f>装备品质表!P259</f>
        <v>0</v>
      </c>
      <c r="AM259" s="97">
        <f>装备品质表!Q259</f>
        <v>0</v>
      </c>
      <c r="AN259" s="97">
        <f>装备品质表!R259</f>
        <v>5</v>
      </c>
    </row>
    <row r="260" spans="23:40" x14ac:dyDescent="0.3">
      <c r="X260" s="97" t="str">
        <f>装备品质表!B260</f>
        <v>赤铜戒指</v>
      </c>
      <c r="Y260" s="97">
        <f>装备品质表!C260</f>
        <v>6</v>
      </c>
      <c r="Z260" s="97">
        <f>装备品质表!D260</f>
        <v>0</v>
      </c>
      <c r="AA260" s="97">
        <f>装备品质表!E260</f>
        <v>10</v>
      </c>
      <c r="AB260" s="97">
        <f>装备品质表!F260</f>
        <v>10</v>
      </c>
      <c r="AC260" s="97">
        <f>装备品质表!G260</f>
        <v>0</v>
      </c>
      <c r="AD260" s="97">
        <f>装备品质表!H260</f>
        <v>0</v>
      </c>
      <c r="AE260" s="97">
        <f>装备品质表!I260</f>
        <v>0</v>
      </c>
      <c r="AF260" s="97">
        <f>装备品质表!J260</f>
        <v>0</v>
      </c>
      <c r="AG260" s="97">
        <f>装备品质表!K260</f>
        <v>0</v>
      </c>
      <c r="AH260" s="97">
        <f>装备品质表!L260</f>
        <v>100</v>
      </c>
      <c r="AI260" s="97">
        <f>装备品质表!M260</f>
        <v>0</v>
      </c>
      <c r="AJ260" s="97">
        <f>装备品质表!N260</f>
        <v>0</v>
      </c>
      <c r="AK260" s="97">
        <f>装备品质表!O260</f>
        <v>0</v>
      </c>
      <c r="AL260" s="97">
        <f>装备品质表!P260</f>
        <v>0</v>
      </c>
      <c r="AM260" s="97">
        <f>装备品质表!Q260</f>
        <v>0</v>
      </c>
      <c r="AN260" s="97">
        <f>装备品质表!R260</f>
        <v>5</v>
      </c>
    </row>
    <row r="261" spans="23:40" x14ac:dyDescent="0.3">
      <c r="X261" s="97" t="str">
        <f>装备品质表!B261</f>
        <v>星月戒指</v>
      </c>
      <c r="Y261" s="97">
        <f>装备品质表!C261</f>
        <v>26</v>
      </c>
      <c r="Z261" s="97">
        <f>装备品质表!D261</f>
        <v>0</v>
      </c>
      <c r="AA261" s="97">
        <f>装备品质表!E261</f>
        <v>18</v>
      </c>
      <c r="AB261" s="97">
        <f>装备品质表!F261</f>
        <v>18</v>
      </c>
      <c r="AC261" s="97">
        <f>装备品质表!G261</f>
        <v>0</v>
      </c>
      <c r="AD261" s="97">
        <f>装备品质表!H261</f>
        <v>0</v>
      </c>
      <c r="AE261" s="97">
        <f>装备品质表!I261</f>
        <v>0</v>
      </c>
      <c r="AF261" s="97">
        <f>装备品质表!J261</f>
        <v>0</v>
      </c>
      <c r="AG261" s="97">
        <f>装备品质表!K261</f>
        <v>0</v>
      </c>
      <c r="AH261" s="97">
        <f>装备品质表!L261</f>
        <v>150</v>
      </c>
      <c r="AI261" s="97">
        <f>装备品质表!M261</f>
        <v>0</v>
      </c>
      <c r="AJ261" s="97">
        <f>装备品质表!N261</f>
        <v>0</v>
      </c>
      <c r="AK261" s="97">
        <f>装备品质表!O261</f>
        <v>0</v>
      </c>
      <c r="AL261" s="97">
        <f>装备品质表!P261</f>
        <v>0</v>
      </c>
      <c r="AM261" s="97">
        <f>装备品质表!Q261</f>
        <v>0</v>
      </c>
      <c r="AN261" s="97">
        <f>装备品质表!R261</f>
        <v>5</v>
      </c>
    </row>
    <row r="262" spans="23:40" x14ac:dyDescent="0.3">
      <c r="X262" s="97" t="str">
        <f>装备品质表!B262</f>
        <v>白虎戒指</v>
      </c>
      <c r="Y262" s="97">
        <f>装备品质表!C262</f>
        <v>46</v>
      </c>
      <c r="Z262" s="97">
        <f>装备品质表!D262</f>
        <v>0</v>
      </c>
      <c r="AA262" s="97">
        <f>装备品质表!E262</f>
        <v>26</v>
      </c>
      <c r="AB262" s="97">
        <f>装备品质表!F262</f>
        <v>26</v>
      </c>
      <c r="AC262" s="97">
        <f>装备品质表!G262</f>
        <v>0</v>
      </c>
      <c r="AD262" s="97">
        <f>装备品质表!H262</f>
        <v>0</v>
      </c>
      <c r="AE262" s="97">
        <f>装备品质表!I262</f>
        <v>0</v>
      </c>
      <c r="AF262" s="97">
        <f>装备品质表!J262</f>
        <v>0</v>
      </c>
      <c r="AG262" s="97">
        <f>装备品质表!K262</f>
        <v>0</v>
      </c>
      <c r="AH262" s="97">
        <f>装备品质表!L262</f>
        <v>200</v>
      </c>
      <c r="AI262" s="97">
        <f>装备品质表!M262</f>
        <v>0</v>
      </c>
      <c r="AJ262" s="97">
        <f>装备品质表!N262</f>
        <v>0</v>
      </c>
      <c r="AK262" s="97">
        <f>装备品质表!O262</f>
        <v>0</v>
      </c>
      <c r="AL262" s="97">
        <f>装备品质表!P262</f>
        <v>0</v>
      </c>
      <c r="AM262" s="97">
        <f>装备品质表!Q262</f>
        <v>0</v>
      </c>
      <c r="AN262" s="97">
        <f>装备品质表!R262</f>
        <v>5</v>
      </c>
    </row>
    <row r="263" spans="23:40" x14ac:dyDescent="0.3">
      <c r="X263" s="97" t="str">
        <f>装备品质表!B263</f>
        <v>真龙戒指</v>
      </c>
      <c r="Y263" s="97">
        <f>装备品质表!C263</f>
        <v>66</v>
      </c>
      <c r="Z263" s="97">
        <f>装备品质表!D263</f>
        <v>0</v>
      </c>
      <c r="AA263" s="97">
        <f>装备品质表!E263</f>
        <v>34</v>
      </c>
      <c r="AB263" s="97">
        <f>装备品质表!F263</f>
        <v>34</v>
      </c>
      <c r="AC263" s="97">
        <f>装备品质表!G263</f>
        <v>0</v>
      </c>
      <c r="AD263" s="97">
        <f>装备品质表!H263</f>
        <v>0</v>
      </c>
      <c r="AE263" s="97">
        <f>装备品质表!I263</f>
        <v>0</v>
      </c>
      <c r="AF263" s="97">
        <f>装备品质表!J263</f>
        <v>0</v>
      </c>
      <c r="AG263" s="97">
        <f>装备品质表!K263</f>
        <v>0</v>
      </c>
      <c r="AH263" s="97">
        <f>装备品质表!L263</f>
        <v>250</v>
      </c>
      <c r="AI263" s="97">
        <f>装备品质表!M263</f>
        <v>0</v>
      </c>
      <c r="AJ263" s="97">
        <f>装备品质表!N263</f>
        <v>0</v>
      </c>
      <c r="AK263" s="97">
        <f>装备品质表!O263</f>
        <v>0</v>
      </c>
      <c r="AL263" s="97">
        <f>装备品质表!P263</f>
        <v>0</v>
      </c>
      <c r="AM263" s="97">
        <f>装备品质表!Q263</f>
        <v>0</v>
      </c>
      <c r="AN263" s="97">
        <f>装备品质表!R263</f>
        <v>5</v>
      </c>
    </row>
    <row r="264" spans="23:40" x14ac:dyDescent="0.3">
      <c r="X264" s="97" t="str">
        <f>装备品质表!B264</f>
        <v>天残戒指</v>
      </c>
      <c r="Y264" s="97">
        <f>装备品质表!C264</f>
        <v>86</v>
      </c>
      <c r="Z264" s="97">
        <f>装备品质表!D264</f>
        <v>0</v>
      </c>
      <c r="AA264" s="97">
        <f>装备品质表!E264</f>
        <v>42</v>
      </c>
      <c r="AB264" s="97">
        <f>装备品质表!F264</f>
        <v>42</v>
      </c>
      <c r="AC264" s="97">
        <f>装备品质表!G264</f>
        <v>0</v>
      </c>
      <c r="AD264" s="97">
        <f>装备品质表!H264</f>
        <v>0</v>
      </c>
      <c r="AE264" s="97">
        <f>装备品质表!I264</f>
        <v>0</v>
      </c>
      <c r="AF264" s="97">
        <f>装备品质表!J264</f>
        <v>0</v>
      </c>
      <c r="AG264" s="97">
        <f>装备品质表!K264</f>
        <v>0</v>
      </c>
      <c r="AH264" s="97">
        <f>装备品质表!L264</f>
        <v>300</v>
      </c>
      <c r="AI264" s="97">
        <f>装备品质表!M264</f>
        <v>0</v>
      </c>
      <c r="AJ264" s="97">
        <f>装备品质表!N264</f>
        <v>0</v>
      </c>
      <c r="AK264" s="97">
        <f>装备品质表!O264</f>
        <v>0</v>
      </c>
      <c r="AL264" s="97">
        <f>装备品质表!P264</f>
        <v>0</v>
      </c>
      <c r="AM264" s="97">
        <f>装备品质表!Q264</f>
        <v>0</v>
      </c>
      <c r="AN264" s="97">
        <f>装备品质表!R264</f>
        <v>5</v>
      </c>
    </row>
    <row r="265" spans="23:40" x14ac:dyDescent="0.3">
      <c r="X265" s="97" t="str">
        <f>装备品质表!B265</f>
        <v>戒指6号</v>
      </c>
      <c r="Y265" s="97">
        <f>装备品质表!C265</f>
        <v>106</v>
      </c>
      <c r="Z265" s="97">
        <f>装备品质表!D265</f>
        <v>0</v>
      </c>
      <c r="AA265" s="97">
        <f>装备品质表!E265</f>
        <v>50</v>
      </c>
      <c r="AB265" s="97">
        <f>装备品质表!F265</f>
        <v>50</v>
      </c>
      <c r="AC265" s="97">
        <f>装备品质表!G265</f>
        <v>0</v>
      </c>
      <c r="AD265" s="97">
        <f>装备品质表!H265</f>
        <v>0</v>
      </c>
      <c r="AE265" s="97">
        <f>装备品质表!I265</f>
        <v>0</v>
      </c>
      <c r="AF265" s="97">
        <f>装备品质表!J265</f>
        <v>0</v>
      </c>
      <c r="AG265" s="97">
        <f>装备品质表!K265</f>
        <v>0</v>
      </c>
      <c r="AH265" s="97">
        <f>装备品质表!L265</f>
        <v>0</v>
      </c>
      <c r="AI265" s="97">
        <f>装备品质表!M265</f>
        <v>0</v>
      </c>
      <c r="AJ265" s="97">
        <f>装备品质表!N265</f>
        <v>0</v>
      </c>
      <c r="AK265" s="97">
        <f>装备品质表!O265</f>
        <v>0</v>
      </c>
      <c r="AL265" s="97">
        <f>装备品质表!P265</f>
        <v>0</v>
      </c>
      <c r="AM265" s="97">
        <f>装备品质表!Q265</f>
        <v>0</v>
      </c>
      <c r="AN265" s="97">
        <f>装备品质表!R265</f>
        <v>5</v>
      </c>
    </row>
    <row r="266" spans="23:40" x14ac:dyDescent="0.3">
      <c r="X266" s="97" t="str">
        <f>装备品质表!B266</f>
        <v>赤铜靴</v>
      </c>
      <c r="Y266" s="97">
        <f>装备品质表!C266</f>
        <v>7</v>
      </c>
      <c r="Z266" s="97">
        <f>装备品质表!D266</f>
        <v>0</v>
      </c>
      <c r="AA266" s="97">
        <f>装备品质表!E266</f>
        <v>0</v>
      </c>
      <c r="AB266" s="97">
        <f>装备品质表!F266</f>
        <v>0</v>
      </c>
      <c r="AC266" s="97">
        <f>装备品质表!G266</f>
        <v>0</v>
      </c>
      <c r="AD266" s="97">
        <f>装备品质表!H266</f>
        <v>0</v>
      </c>
      <c r="AE266" s="97">
        <f>装备品质表!I266</f>
        <v>0</v>
      </c>
      <c r="AF266" s="97">
        <f>装备品质表!J266</f>
        <v>0</v>
      </c>
      <c r="AG266" s="97">
        <f>装备品质表!K266</f>
        <v>0</v>
      </c>
      <c r="AH266" s="97">
        <f>装备品质表!L266</f>
        <v>0</v>
      </c>
      <c r="AI266" s="97">
        <f>装备品质表!M266</f>
        <v>0</v>
      </c>
      <c r="AJ266" s="97">
        <f>装备品质表!N266</f>
        <v>300</v>
      </c>
      <c r="AK266" s="97">
        <f>装备品质表!O266</f>
        <v>200</v>
      </c>
      <c r="AL266" s="97">
        <f>装备品质表!P266</f>
        <v>0</v>
      </c>
      <c r="AM266" s="97">
        <f>装备品质表!Q266</f>
        <v>5</v>
      </c>
      <c r="AN266" s="97">
        <f>装备品质表!R266</f>
        <v>5</v>
      </c>
    </row>
    <row r="267" spans="23:40" x14ac:dyDescent="0.3">
      <c r="X267" s="97" t="str">
        <f>装备品质表!B267</f>
        <v>星月靴</v>
      </c>
      <c r="Y267" s="97">
        <f>装备品质表!C267</f>
        <v>27</v>
      </c>
      <c r="Z267" s="97">
        <f>装备品质表!D267</f>
        <v>0</v>
      </c>
      <c r="AA267" s="97">
        <f>装备品质表!E267</f>
        <v>0</v>
      </c>
      <c r="AB267" s="97">
        <f>装备品质表!F267</f>
        <v>0</v>
      </c>
      <c r="AC267" s="97">
        <f>装备品质表!G267</f>
        <v>0</v>
      </c>
      <c r="AD267" s="97">
        <f>装备品质表!H267</f>
        <v>0</v>
      </c>
      <c r="AE267" s="97">
        <f>装备品质表!I267</f>
        <v>0</v>
      </c>
      <c r="AF267" s="97">
        <f>装备品质表!J267</f>
        <v>0</v>
      </c>
      <c r="AG267" s="97">
        <f>装备品质表!K267</f>
        <v>0</v>
      </c>
      <c r="AH267" s="97">
        <f>装备品质表!L267</f>
        <v>0</v>
      </c>
      <c r="AI267" s="97">
        <f>装备品质表!M267</f>
        <v>0</v>
      </c>
      <c r="AJ267" s="97">
        <f>装备品质表!N267</f>
        <v>500</v>
      </c>
      <c r="AK267" s="97">
        <f>装备品质表!O267</f>
        <v>500</v>
      </c>
      <c r="AL267" s="97">
        <f>装备品质表!P267</f>
        <v>0</v>
      </c>
      <c r="AM267" s="97">
        <f>装备品质表!Q267</f>
        <v>10</v>
      </c>
      <c r="AN267" s="97">
        <f>装备品质表!R267</f>
        <v>5</v>
      </c>
    </row>
    <row r="268" spans="23:40" x14ac:dyDescent="0.3">
      <c r="X268" s="97" t="str">
        <f>装备品质表!B268</f>
        <v>白虎靴</v>
      </c>
      <c r="Y268" s="97">
        <f>装备品质表!C268</f>
        <v>47</v>
      </c>
      <c r="Z268" s="97">
        <f>装备品质表!D268</f>
        <v>0</v>
      </c>
      <c r="AA268" s="97">
        <f>装备品质表!E268</f>
        <v>0</v>
      </c>
      <c r="AB268" s="97">
        <f>装备品质表!F268</f>
        <v>0</v>
      </c>
      <c r="AC268" s="97">
        <f>装备品质表!G268</f>
        <v>0</v>
      </c>
      <c r="AD268" s="97">
        <f>装备品质表!H268</f>
        <v>0</v>
      </c>
      <c r="AE268" s="97">
        <f>装备品质表!I268</f>
        <v>0</v>
      </c>
      <c r="AF268" s="97">
        <f>装备品质表!J268</f>
        <v>0</v>
      </c>
      <c r="AG268" s="97">
        <f>装备品质表!K268</f>
        <v>0</v>
      </c>
      <c r="AH268" s="97">
        <f>装备品质表!L268</f>
        <v>0</v>
      </c>
      <c r="AI268" s="97">
        <f>装备品质表!M268</f>
        <v>0</v>
      </c>
      <c r="AJ268" s="97">
        <f>装备品质表!N268</f>
        <v>800</v>
      </c>
      <c r="AK268" s="97">
        <f>装备品质表!O268</f>
        <v>700</v>
      </c>
      <c r="AL268" s="97">
        <f>装备品质表!P268</f>
        <v>0</v>
      </c>
      <c r="AM268" s="97">
        <f>装备品质表!Q268</f>
        <v>15</v>
      </c>
      <c r="AN268" s="97">
        <f>装备品质表!R268</f>
        <v>5</v>
      </c>
    </row>
    <row r="269" spans="23:40" x14ac:dyDescent="0.3">
      <c r="X269" s="97" t="str">
        <f>装备品质表!B269</f>
        <v>真龙靴</v>
      </c>
      <c r="Y269" s="97">
        <f>装备品质表!C269</f>
        <v>67</v>
      </c>
      <c r="Z269" s="97">
        <f>装备品质表!D269</f>
        <v>0</v>
      </c>
      <c r="AA269" s="97">
        <f>装备品质表!E269</f>
        <v>0</v>
      </c>
      <c r="AB269" s="97">
        <f>装备品质表!F269</f>
        <v>0</v>
      </c>
      <c r="AC269" s="97">
        <f>装备品质表!G269</f>
        <v>0</v>
      </c>
      <c r="AD269" s="97">
        <f>装备品质表!H269</f>
        <v>0</v>
      </c>
      <c r="AE269" s="97">
        <f>装备品质表!I269</f>
        <v>0</v>
      </c>
      <c r="AF269" s="97">
        <f>装备品质表!J269</f>
        <v>0</v>
      </c>
      <c r="AG269" s="97">
        <f>装备品质表!K269</f>
        <v>0</v>
      </c>
      <c r="AH269" s="97">
        <f>装备品质表!L269</f>
        <v>0</v>
      </c>
      <c r="AI269" s="97">
        <f>装备品质表!M269</f>
        <v>0</v>
      </c>
      <c r="AJ269" s="97">
        <f>装备品质表!N269</f>
        <v>1000</v>
      </c>
      <c r="AK269" s="97">
        <f>装备品质表!O269</f>
        <v>1000</v>
      </c>
      <c r="AL269" s="97">
        <f>装备品质表!P269</f>
        <v>0</v>
      </c>
      <c r="AM269" s="97">
        <f>装备品质表!Q269</f>
        <v>20</v>
      </c>
      <c r="AN269" s="97">
        <f>装备品质表!R269</f>
        <v>5</v>
      </c>
    </row>
    <row r="270" spans="23:40" x14ac:dyDescent="0.3">
      <c r="X270" s="97" t="str">
        <f>装备品质表!B270</f>
        <v>天残靴</v>
      </c>
      <c r="Y270" s="97">
        <f>装备品质表!C270</f>
        <v>87</v>
      </c>
      <c r="Z270" s="97">
        <f>装备品质表!D270</f>
        <v>0</v>
      </c>
      <c r="AA270" s="97">
        <f>装备品质表!E270</f>
        <v>0</v>
      </c>
      <c r="AB270" s="97">
        <f>装备品质表!F270</f>
        <v>0</v>
      </c>
      <c r="AC270" s="97">
        <f>装备品质表!G270</f>
        <v>0</v>
      </c>
      <c r="AD270" s="97">
        <f>装备品质表!H270</f>
        <v>0</v>
      </c>
      <c r="AE270" s="97">
        <f>装备品质表!I270</f>
        <v>0</v>
      </c>
      <c r="AF270" s="97">
        <f>装备品质表!J270</f>
        <v>0</v>
      </c>
      <c r="AG270" s="97">
        <f>装备品质表!K270</f>
        <v>0</v>
      </c>
      <c r="AH270" s="97">
        <f>装备品质表!L270</f>
        <v>0</v>
      </c>
      <c r="AI270" s="97">
        <f>装备品质表!M270</f>
        <v>0</v>
      </c>
      <c r="AJ270" s="97">
        <f>装备品质表!N270</f>
        <v>1000</v>
      </c>
      <c r="AK270" s="97">
        <f>装备品质表!O270</f>
        <v>1000</v>
      </c>
      <c r="AL270" s="97">
        <f>装备品质表!P270</f>
        <v>0</v>
      </c>
      <c r="AM270" s="97">
        <f>装备品质表!Q270</f>
        <v>25</v>
      </c>
      <c r="AN270" s="97">
        <f>装备品质表!R270</f>
        <v>5</v>
      </c>
    </row>
    <row r="271" spans="23:40" x14ac:dyDescent="0.3">
      <c r="X271" s="97" t="str">
        <f>装备品质表!B271</f>
        <v>靴子6号</v>
      </c>
      <c r="Y271" s="97">
        <f>装备品质表!C271</f>
        <v>107</v>
      </c>
      <c r="Z271" s="97">
        <f>装备品质表!D271</f>
        <v>0</v>
      </c>
      <c r="AA271" s="97">
        <f>装备品质表!E271</f>
        <v>0</v>
      </c>
      <c r="AB271" s="97">
        <f>装备品质表!F271</f>
        <v>0</v>
      </c>
      <c r="AC271" s="97">
        <f>装备品质表!G271</f>
        <v>0</v>
      </c>
      <c r="AD271" s="97">
        <f>装备品质表!H271</f>
        <v>0</v>
      </c>
      <c r="AE271" s="97">
        <f>装备品质表!I271</f>
        <v>0</v>
      </c>
      <c r="AF271" s="97">
        <f>装备品质表!J271</f>
        <v>0</v>
      </c>
      <c r="AG271" s="97">
        <f>装备品质表!K271</f>
        <v>0</v>
      </c>
      <c r="AH271" s="97">
        <f>装备品质表!L271</f>
        <v>0</v>
      </c>
      <c r="AI271" s="97">
        <f>装备品质表!M271</f>
        <v>0</v>
      </c>
      <c r="AJ271" s="97">
        <f>装备品质表!N271</f>
        <v>1100</v>
      </c>
      <c r="AK271" s="97">
        <f>装备品质表!O271</f>
        <v>1100</v>
      </c>
      <c r="AL271" s="97">
        <f>装备品质表!P271</f>
        <v>0</v>
      </c>
      <c r="AM271" s="97">
        <f>装备品质表!Q271</f>
        <v>30</v>
      </c>
      <c r="AN271" s="97">
        <f>装备品质表!R271</f>
        <v>5</v>
      </c>
    </row>
    <row r="272" spans="23:40" x14ac:dyDescent="0.15">
      <c r="W272" s="75"/>
      <c r="X272" s="75"/>
    </row>
    <row r="273" spans="23:24" x14ac:dyDescent="0.15">
      <c r="W273" s="75"/>
      <c r="X273" s="75"/>
    </row>
    <row r="274" spans="23:24" x14ac:dyDescent="0.15">
      <c r="W274" s="75"/>
      <c r="X274" s="75"/>
    </row>
    <row r="275" spans="23:24" x14ac:dyDescent="0.15">
      <c r="W275" s="75"/>
      <c r="X275" s="75"/>
    </row>
    <row r="276" spans="23:24" x14ac:dyDescent="0.15">
      <c r="W276" s="75"/>
      <c r="X276" s="75"/>
    </row>
    <row r="277" spans="23:24" x14ac:dyDescent="0.15">
      <c r="W277" s="75"/>
      <c r="X277" s="75"/>
    </row>
    <row r="278" spans="23:24" x14ac:dyDescent="0.15">
      <c r="W278" s="75"/>
      <c r="X278" s="75"/>
    </row>
    <row r="279" spans="23:24" x14ac:dyDescent="0.15">
      <c r="W279" s="75"/>
      <c r="X279" s="75"/>
    </row>
    <row r="280" spans="23:24" x14ac:dyDescent="0.15">
      <c r="W280" s="75"/>
      <c r="X280" s="75"/>
    </row>
    <row r="281" spans="23:24" x14ac:dyDescent="0.15">
      <c r="W281" s="75"/>
      <c r="X281" s="75"/>
    </row>
    <row r="282" spans="23:24" x14ac:dyDescent="0.15">
      <c r="W282" s="75"/>
      <c r="X282" s="75"/>
    </row>
    <row r="283" spans="23:24" x14ac:dyDescent="0.15">
      <c r="W283" s="75"/>
      <c r="X283" s="75"/>
    </row>
    <row r="284" spans="23:24" x14ac:dyDescent="0.15">
      <c r="W284" s="75"/>
      <c r="X284" s="75"/>
    </row>
    <row r="285" spans="23:24" x14ac:dyDescent="0.15">
      <c r="W285" s="75"/>
      <c r="X285" s="75"/>
    </row>
    <row r="286" spans="23:24" x14ac:dyDescent="0.15">
      <c r="W286" s="75"/>
      <c r="X286" s="75"/>
    </row>
    <row r="287" spans="23:24" x14ac:dyDescent="0.15">
      <c r="W287" s="75"/>
      <c r="X287" s="75"/>
    </row>
    <row r="288" spans="23:24" x14ac:dyDescent="0.15">
      <c r="W288" s="75"/>
      <c r="X288" s="75"/>
    </row>
    <row r="289" spans="23:24" x14ac:dyDescent="0.15">
      <c r="W289" s="75"/>
      <c r="X289" s="75"/>
    </row>
    <row r="290" spans="23:24" x14ac:dyDescent="0.15">
      <c r="W290" s="75"/>
      <c r="X290" s="75"/>
    </row>
    <row r="291" spans="23:24" x14ac:dyDescent="0.15">
      <c r="W291" s="75"/>
      <c r="X291" s="75"/>
    </row>
    <row r="292" spans="23:24" x14ac:dyDescent="0.15">
      <c r="W292" s="75"/>
      <c r="X292" s="75"/>
    </row>
    <row r="293" spans="23:24" x14ac:dyDescent="0.15">
      <c r="W293" s="75"/>
      <c r="X293" s="75"/>
    </row>
    <row r="294" spans="23:24" x14ac:dyDescent="0.15">
      <c r="W294" s="75"/>
      <c r="X294" s="75"/>
    </row>
    <row r="295" spans="23:24" x14ac:dyDescent="0.15">
      <c r="W295" s="75"/>
      <c r="X295" s="75"/>
    </row>
    <row r="296" spans="23:24" x14ac:dyDescent="0.15">
      <c r="W296" s="75"/>
      <c r="X296" s="75"/>
    </row>
    <row r="297" spans="23:24" x14ac:dyDescent="0.15">
      <c r="W297" s="75"/>
      <c r="X297" s="75"/>
    </row>
    <row r="298" spans="23:24" x14ac:dyDescent="0.15">
      <c r="W298" s="75"/>
      <c r="X298" s="75"/>
    </row>
    <row r="299" spans="23:24" x14ac:dyDescent="0.15">
      <c r="W299" s="75"/>
      <c r="X299" s="75"/>
    </row>
    <row r="300" spans="23:24" x14ac:dyDescent="0.15">
      <c r="W300" s="75"/>
      <c r="X300" s="75"/>
    </row>
    <row r="301" spans="23:24" x14ac:dyDescent="0.15">
      <c r="W301" s="75"/>
      <c r="X301" s="75"/>
    </row>
    <row r="302" spans="23:24" x14ac:dyDescent="0.15">
      <c r="W302" s="75"/>
      <c r="X302" s="75"/>
    </row>
    <row r="303" spans="23:24" x14ac:dyDescent="0.15">
      <c r="W303" s="75"/>
      <c r="X303" s="75"/>
    </row>
    <row r="304" spans="23:24" x14ac:dyDescent="0.15">
      <c r="W304" s="75"/>
      <c r="X304" s="75"/>
    </row>
    <row r="305" spans="23:24" x14ac:dyDescent="0.15">
      <c r="W305" s="75"/>
      <c r="X305" s="75"/>
    </row>
    <row r="306" spans="23:24" x14ac:dyDescent="0.15">
      <c r="W306" s="75"/>
      <c r="X306" s="75"/>
    </row>
    <row r="307" spans="23:24" x14ac:dyDescent="0.15">
      <c r="W307" s="75"/>
      <c r="X307" s="75"/>
    </row>
    <row r="308" spans="23:24" x14ac:dyDescent="0.15">
      <c r="W308" s="75"/>
      <c r="X308" s="75"/>
    </row>
    <row r="309" spans="23:24" x14ac:dyDescent="0.15">
      <c r="W309" s="75"/>
      <c r="X309" s="75"/>
    </row>
    <row r="310" spans="23:24" x14ac:dyDescent="0.15">
      <c r="W310" s="75"/>
      <c r="X310" s="75"/>
    </row>
    <row r="311" spans="23:24" x14ac:dyDescent="0.15">
      <c r="W311" s="75"/>
      <c r="X311" s="75"/>
    </row>
    <row r="312" spans="23:24" x14ac:dyDescent="0.15">
      <c r="W312" s="75"/>
      <c r="X312" s="75"/>
    </row>
    <row r="313" spans="23:24" x14ac:dyDescent="0.15">
      <c r="W313" s="75"/>
      <c r="X313" s="75"/>
    </row>
    <row r="314" spans="23:24" x14ac:dyDescent="0.15">
      <c r="W314" s="75"/>
      <c r="X314" s="75"/>
    </row>
    <row r="315" spans="23:24" x14ac:dyDescent="0.15">
      <c r="W315" s="75"/>
      <c r="X315" s="75"/>
    </row>
    <row r="316" spans="23:24" x14ac:dyDescent="0.15">
      <c r="W316" s="75"/>
      <c r="X316" s="75"/>
    </row>
    <row r="317" spans="23:24" x14ac:dyDescent="0.15">
      <c r="W317" s="75"/>
      <c r="X317" s="75"/>
    </row>
    <row r="318" spans="23:24" x14ac:dyDescent="0.15">
      <c r="W318" s="75"/>
      <c r="X318" s="75"/>
    </row>
    <row r="319" spans="23:24" x14ac:dyDescent="0.15">
      <c r="W319" s="75"/>
      <c r="X319" s="75"/>
    </row>
    <row r="320" spans="23:24" x14ac:dyDescent="0.15">
      <c r="W320" s="75"/>
      <c r="X320" s="75"/>
    </row>
    <row r="321" spans="23:24" x14ac:dyDescent="0.15">
      <c r="W321" s="75"/>
      <c r="X321" s="75"/>
    </row>
    <row r="322" spans="23:24" x14ac:dyDescent="0.15">
      <c r="W322" s="75"/>
      <c r="X322" s="75"/>
    </row>
    <row r="323" spans="23:24" x14ac:dyDescent="0.15">
      <c r="W323" s="75"/>
      <c r="X323" s="75"/>
    </row>
    <row r="324" spans="23:24" x14ac:dyDescent="0.15">
      <c r="W324" s="75"/>
      <c r="X324" s="75"/>
    </row>
    <row r="325" spans="23:24" x14ac:dyDescent="0.15">
      <c r="W325" s="75"/>
      <c r="X325" s="75"/>
    </row>
    <row r="326" spans="23:24" x14ac:dyDescent="0.15">
      <c r="W326" s="75"/>
      <c r="X326" s="75"/>
    </row>
    <row r="327" spans="23:24" x14ac:dyDescent="0.15">
      <c r="W327" s="75"/>
      <c r="X327" s="75"/>
    </row>
    <row r="328" spans="23:24" x14ac:dyDescent="0.15">
      <c r="W328" s="75"/>
      <c r="X328" s="75"/>
    </row>
    <row r="329" spans="23:24" x14ac:dyDescent="0.15">
      <c r="W329" s="75"/>
      <c r="X329" s="75"/>
    </row>
    <row r="330" spans="23:24" x14ac:dyDescent="0.15">
      <c r="W330" s="75"/>
      <c r="X330" s="75"/>
    </row>
    <row r="331" spans="23:24" x14ac:dyDescent="0.15">
      <c r="W331" s="75"/>
      <c r="X331" s="75"/>
    </row>
    <row r="332" spans="23:24" x14ac:dyDescent="0.15">
      <c r="W332" s="75"/>
      <c r="X332" s="75"/>
    </row>
    <row r="333" spans="23:24" x14ac:dyDescent="0.15">
      <c r="W333" s="75"/>
      <c r="X333" s="75"/>
    </row>
    <row r="334" spans="23:24" x14ac:dyDescent="0.15">
      <c r="W334" s="75"/>
      <c r="X334" s="75"/>
    </row>
    <row r="335" spans="23:24" x14ac:dyDescent="0.15">
      <c r="W335" s="75"/>
      <c r="X335" s="75"/>
    </row>
    <row r="336" spans="23:24" x14ac:dyDescent="0.15">
      <c r="W336" s="75"/>
      <c r="X336" s="75"/>
    </row>
    <row r="337" spans="23:24" x14ac:dyDescent="0.15">
      <c r="W337" s="75"/>
      <c r="X337" s="75"/>
    </row>
    <row r="338" spans="23:24" x14ac:dyDescent="0.15">
      <c r="W338" s="75"/>
      <c r="X338" s="75"/>
    </row>
    <row r="339" spans="23:24" x14ac:dyDescent="0.15">
      <c r="W339" s="75"/>
      <c r="X339" s="75"/>
    </row>
    <row r="340" spans="23:24" x14ac:dyDescent="0.15">
      <c r="W340" s="75"/>
      <c r="X340" s="75"/>
    </row>
    <row r="341" spans="23:24" x14ac:dyDescent="0.15">
      <c r="W341" s="75"/>
      <c r="X341" s="75"/>
    </row>
    <row r="342" spans="23:24" x14ac:dyDescent="0.15">
      <c r="W342" s="75"/>
      <c r="X342" s="75"/>
    </row>
    <row r="343" spans="23:24" x14ac:dyDescent="0.15">
      <c r="W343" s="75"/>
      <c r="X343" s="75"/>
    </row>
    <row r="344" spans="23:24" x14ac:dyDescent="0.15">
      <c r="W344" s="75"/>
      <c r="X344" s="75"/>
    </row>
    <row r="345" spans="23:24" x14ac:dyDescent="0.15">
      <c r="W345" s="75"/>
      <c r="X345" s="75"/>
    </row>
    <row r="346" spans="23:24" x14ac:dyDescent="0.15">
      <c r="W346" s="75"/>
      <c r="X346" s="75"/>
    </row>
    <row r="347" spans="23:24" x14ac:dyDescent="0.15">
      <c r="W347" s="75"/>
      <c r="X347" s="75"/>
    </row>
    <row r="348" spans="23:24" x14ac:dyDescent="0.15">
      <c r="W348" s="75"/>
      <c r="X348" s="75"/>
    </row>
    <row r="349" spans="23:24" x14ac:dyDescent="0.15">
      <c r="W349" s="75"/>
      <c r="X349" s="75"/>
    </row>
    <row r="350" spans="23:24" x14ac:dyDescent="0.15">
      <c r="W350" s="75"/>
      <c r="X350" s="75"/>
    </row>
    <row r="351" spans="23:24" x14ac:dyDescent="0.15">
      <c r="W351" s="75"/>
      <c r="X351" s="75"/>
    </row>
    <row r="352" spans="23:24" x14ac:dyDescent="0.15">
      <c r="W352" s="75"/>
      <c r="X352" s="75"/>
    </row>
    <row r="353" spans="23:24" x14ac:dyDescent="0.15">
      <c r="W353" s="75"/>
      <c r="X353" s="75"/>
    </row>
    <row r="354" spans="23:24" x14ac:dyDescent="0.15">
      <c r="W354" s="75"/>
      <c r="X354" s="75"/>
    </row>
    <row r="355" spans="23:24" x14ac:dyDescent="0.15">
      <c r="W355" s="75"/>
      <c r="X355" s="75"/>
    </row>
    <row r="356" spans="23:24" x14ac:dyDescent="0.15">
      <c r="W356" s="75"/>
      <c r="X356" s="75"/>
    </row>
    <row r="357" spans="23:24" x14ac:dyDescent="0.15">
      <c r="W357" s="75"/>
      <c r="X357" s="75"/>
    </row>
    <row r="358" spans="23:24" x14ac:dyDescent="0.15">
      <c r="W358" s="75"/>
      <c r="X358" s="75"/>
    </row>
    <row r="359" spans="23:24" x14ac:dyDescent="0.15">
      <c r="W359" s="75"/>
      <c r="X359" s="75"/>
    </row>
    <row r="360" spans="23:24" x14ac:dyDescent="0.15">
      <c r="W360" s="75"/>
      <c r="X360" s="75"/>
    </row>
    <row r="361" spans="23:24" x14ac:dyDescent="0.15">
      <c r="W361" s="75"/>
      <c r="X361" s="75"/>
    </row>
    <row r="362" spans="23:24" x14ac:dyDescent="0.15">
      <c r="W362" s="75"/>
      <c r="X362" s="75"/>
    </row>
    <row r="363" spans="23:24" x14ac:dyDescent="0.15">
      <c r="W363" s="75"/>
      <c r="X363" s="75"/>
    </row>
    <row r="364" spans="23:24" x14ac:dyDescent="0.15">
      <c r="W364" s="75"/>
      <c r="X364" s="75"/>
    </row>
    <row r="365" spans="23:24" x14ac:dyDescent="0.15">
      <c r="W365" s="75"/>
      <c r="X365" s="75"/>
    </row>
    <row r="366" spans="23:24" x14ac:dyDescent="0.15">
      <c r="W366" s="75"/>
      <c r="X366" s="75"/>
    </row>
    <row r="367" spans="23:24" x14ac:dyDescent="0.15">
      <c r="W367" s="75"/>
      <c r="X367" s="75"/>
    </row>
    <row r="368" spans="23:24" x14ac:dyDescent="0.15">
      <c r="W368" s="75"/>
      <c r="X368" s="75"/>
    </row>
    <row r="369" spans="23:24" x14ac:dyDescent="0.15">
      <c r="W369" s="75"/>
      <c r="X369" s="75"/>
    </row>
    <row r="370" spans="23:24" x14ac:dyDescent="0.15">
      <c r="W370" s="75"/>
      <c r="X370" s="75"/>
    </row>
    <row r="371" spans="23:24" x14ac:dyDescent="0.15">
      <c r="W371" s="75"/>
      <c r="X371" s="75"/>
    </row>
    <row r="372" spans="23:24" x14ac:dyDescent="0.15">
      <c r="W372" s="75"/>
      <c r="X372" s="75"/>
    </row>
    <row r="373" spans="23:24" x14ac:dyDescent="0.15">
      <c r="W373" s="75"/>
      <c r="X373" s="75"/>
    </row>
    <row r="374" spans="23:24" x14ac:dyDescent="0.15">
      <c r="W374" s="75"/>
      <c r="X374" s="75"/>
    </row>
    <row r="375" spans="23:24" x14ac:dyDescent="0.15">
      <c r="W375" s="75"/>
      <c r="X375" s="75"/>
    </row>
    <row r="376" spans="23:24" x14ac:dyDescent="0.15">
      <c r="W376" s="75"/>
      <c r="X376" s="75"/>
    </row>
    <row r="377" spans="23:24" x14ac:dyDescent="0.15">
      <c r="W377" s="75"/>
      <c r="X377" s="75"/>
    </row>
    <row r="378" spans="23:24" x14ac:dyDescent="0.15">
      <c r="W378" s="75"/>
      <c r="X378" s="75"/>
    </row>
    <row r="379" spans="23:24" x14ac:dyDescent="0.15">
      <c r="W379" s="75"/>
      <c r="X379" s="75"/>
    </row>
    <row r="380" spans="23:24" x14ac:dyDescent="0.15">
      <c r="W380" s="75"/>
      <c r="X380" s="75"/>
    </row>
    <row r="381" spans="23:24" x14ac:dyDescent="0.15">
      <c r="W381" s="75"/>
      <c r="X381" s="75"/>
    </row>
    <row r="382" spans="23:24" x14ac:dyDescent="0.15">
      <c r="W382" s="75"/>
      <c r="X382" s="75"/>
    </row>
    <row r="383" spans="23:24" x14ac:dyDescent="0.15">
      <c r="W383" s="75"/>
      <c r="X383" s="75"/>
    </row>
    <row r="384" spans="23:24" x14ac:dyDescent="0.15">
      <c r="W384" s="75"/>
      <c r="X384" s="75"/>
    </row>
    <row r="385" spans="23:24" x14ac:dyDescent="0.15">
      <c r="W385" s="75"/>
      <c r="X385" s="75"/>
    </row>
    <row r="386" spans="23:24" x14ac:dyDescent="0.15">
      <c r="W386" s="75"/>
      <c r="X386" s="75"/>
    </row>
    <row r="387" spans="23:24" x14ac:dyDescent="0.15">
      <c r="W387" s="75"/>
      <c r="X387" s="75"/>
    </row>
    <row r="388" spans="23:24" x14ac:dyDescent="0.15">
      <c r="W388" s="75"/>
      <c r="X388" s="75"/>
    </row>
    <row r="389" spans="23:24" x14ac:dyDescent="0.15">
      <c r="W389" s="75"/>
      <c r="X389" s="75"/>
    </row>
    <row r="390" spans="23:24" x14ac:dyDescent="0.15">
      <c r="W390" s="75"/>
      <c r="X390" s="75"/>
    </row>
    <row r="391" spans="23:24" x14ac:dyDescent="0.15">
      <c r="W391" s="75"/>
      <c r="X391" s="75"/>
    </row>
    <row r="392" spans="23:24" x14ac:dyDescent="0.15">
      <c r="W392" s="75"/>
      <c r="X392" s="75"/>
    </row>
    <row r="393" spans="23:24" x14ac:dyDescent="0.15">
      <c r="W393" s="75"/>
      <c r="X393" s="75"/>
    </row>
    <row r="394" spans="23:24" x14ac:dyDescent="0.15">
      <c r="W394" s="75"/>
      <c r="X394" s="75"/>
    </row>
    <row r="395" spans="23:24" x14ac:dyDescent="0.15">
      <c r="W395" s="75"/>
      <c r="X395" s="75"/>
    </row>
    <row r="396" spans="23:24" x14ac:dyDescent="0.15">
      <c r="W396" s="75"/>
      <c r="X396" s="75"/>
    </row>
    <row r="397" spans="23:24" x14ac:dyDescent="0.15">
      <c r="W397" s="75"/>
      <c r="X397" s="75"/>
    </row>
    <row r="398" spans="23:24" x14ac:dyDescent="0.15">
      <c r="W398" s="75"/>
      <c r="X398" s="75"/>
    </row>
    <row r="399" spans="23:24" x14ac:dyDescent="0.15">
      <c r="W399" s="75"/>
      <c r="X399" s="75"/>
    </row>
    <row r="400" spans="23:24" x14ac:dyDescent="0.15">
      <c r="W400" s="75"/>
      <c r="X400" s="75"/>
    </row>
    <row r="401" spans="23:24" x14ac:dyDescent="0.15">
      <c r="W401" s="75"/>
      <c r="X401" s="75"/>
    </row>
    <row r="402" spans="23:24" x14ac:dyDescent="0.15">
      <c r="W402" s="75"/>
      <c r="X402" s="75"/>
    </row>
    <row r="403" spans="23:24" x14ac:dyDescent="0.15">
      <c r="W403" s="75"/>
      <c r="X403" s="75"/>
    </row>
    <row r="404" spans="23:24" x14ac:dyDescent="0.15">
      <c r="W404" s="75"/>
      <c r="X404" s="75"/>
    </row>
    <row r="405" spans="23:24" x14ac:dyDescent="0.15">
      <c r="W405" s="75"/>
      <c r="X405" s="75"/>
    </row>
    <row r="406" spans="23:24" x14ac:dyDescent="0.15">
      <c r="W406" s="75"/>
      <c r="X406" s="75"/>
    </row>
    <row r="407" spans="23:24" x14ac:dyDescent="0.15">
      <c r="W407" s="75"/>
      <c r="X407" s="75"/>
    </row>
    <row r="408" spans="23:24" x14ac:dyDescent="0.15">
      <c r="W408" s="75"/>
      <c r="X408" s="75"/>
    </row>
    <row r="409" spans="23:24" x14ac:dyDescent="0.15">
      <c r="W409" s="75"/>
      <c r="X409" s="75"/>
    </row>
    <row r="410" spans="23:24" x14ac:dyDescent="0.15">
      <c r="W410" s="75"/>
      <c r="X410" s="75"/>
    </row>
    <row r="411" spans="23:24" x14ac:dyDescent="0.15">
      <c r="W411" s="75"/>
      <c r="X411" s="75"/>
    </row>
    <row r="412" spans="23:24" x14ac:dyDescent="0.15">
      <c r="W412" s="75"/>
      <c r="X412" s="75"/>
    </row>
    <row r="413" spans="23:24" x14ac:dyDescent="0.15">
      <c r="W413" s="75"/>
      <c r="X413" s="75"/>
    </row>
    <row r="414" spans="23:24" x14ac:dyDescent="0.15">
      <c r="W414" s="75"/>
      <c r="X414" s="75"/>
    </row>
    <row r="415" spans="23:24" x14ac:dyDescent="0.15">
      <c r="W415" s="75"/>
      <c r="X415" s="75"/>
    </row>
    <row r="416" spans="23:24" x14ac:dyDescent="0.15">
      <c r="W416" s="75"/>
      <c r="X416" s="75"/>
    </row>
    <row r="417" spans="23:24" x14ac:dyDescent="0.15">
      <c r="W417" s="75"/>
      <c r="X417" s="75"/>
    </row>
    <row r="418" spans="23:24" x14ac:dyDescent="0.15">
      <c r="W418" s="75"/>
      <c r="X418" s="75"/>
    </row>
    <row r="419" spans="23:24" x14ac:dyDescent="0.15">
      <c r="W419" s="75"/>
      <c r="X419" s="75"/>
    </row>
    <row r="420" spans="23:24" x14ac:dyDescent="0.15">
      <c r="W420" s="75"/>
      <c r="X420" s="75"/>
    </row>
    <row r="421" spans="23:24" x14ac:dyDescent="0.15">
      <c r="W421" s="75"/>
      <c r="X421" s="75"/>
    </row>
    <row r="422" spans="23:24" x14ac:dyDescent="0.15">
      <c r="W422" s="75"/>
      <c r="X422" s="75"/>
    </row>
    <row r="423" spans="23:24" x14ac:dyDescent="0.15">
      <c r="W423" s="75"/>
      <c r="X423" s="75"/>
    </row>
    <row r="424" spans="23:24" x14ac:dyDescent="0.15">
      <c r="W424" s="75"/>
      <c r="X424" s="75"/>
    </row>
    <row r="425" spans="23:24" x14ac:dyDescent="0.15">
      <c r="W425" s="75"/>
      <c r="X425" s="75"/>
    </row>
    <row r="426" spans="23:24" x14ac:dyDescent="0.15">
      <c r="W426" s="75"/>
      <c r="X426" s="75"/>
    </row>
    <row r="427" spans="23:24" x14ac:dyDescent="0.15">
      <c r="W427" s="75"/>
      <c r="X427" s="75"/>
    </row>
    <row r="428" spans="23:24" x14ac:dyDescent="0.15">
      <c r="W428" s="75"/>
      <c r="X428" s="75"/>
    </row>
    <row r="429" spans="23:24" x14ac:dyDescent="0.15">
      <c r="W429" s="75"/>
      <c r="X429" s="75"/>
    </row>
    <row r="430" spans="23:24" x14ac:dyDescent="0.15">
      <c r="W430" s="75"/>
      <c r="X430" s="75"/>
    </row>
    <row r="431" spans="23:24" x14ac:dyDescent="0.15">
      <c r="W431" s="75"/>
      <c r="X431" s="75"/>
    </row>
    <row r="432" spans="23:24" x14ac:dyDescent="0.15">
      <c r="W432" s="75"/>
      <c r="X432" s="75"/>
    </row>
    <row r="433" spans="23:24" x14ac:dyDescent="0.15">
      <c r="W433" s="75"/>
      <c r="X433" s="75"/>
    </row>
    <row r="434" spans="23:24" x14ac:dyDescent="0.15">
      <c r="W434" s="75"/>
      <c r="X434" s="75"/>
    </row>
    <row r="435" spans="23:24" x14ac:dyDescent="0.15">
      <c r="W435" s="75"/>
      <c r="X435" s="75"/>
    </row>
    <row r="436" spans="23:24" x14ac:dyDescent="0.15">
      <c r="W436" s="75"/>
      <c r="X436" s="75"/>
    </row>
    <row r="437" spans="23:24" x14ac:dyDescent="0.15">
      <c r="W437" s="75"/>
      <c r="X437" s="75"/>
    </row>
    <row r="438" spans="23:24" x14ac:dyDescent="0.15">
      <c r="W438" s="75"/>
      <c r="X438" s="75"/>
    </row>
    <row r="439" spans="23:24" x14ac:dyDescent="0.15">
      <c r="W439" s="75"/>
      <c r="X439" s="75"/>
    </row>
    <row r="440" spans="23:24" x14ac:dyDescent="0.15">
      <c r="W440" s="75"/>
      <c r="X440" s="75"/>
    </row>
    <row r="441" spans="23:24" x14ac:dyDescent="0.15">
      <c r="W441" s="75"/>
      <c r="X441" s="75"/>
    </row>
    <row r="442" spans="23:24" x14ac:dyDescent="0.15">
      <c r="W442" s="75"/>
      <c r="X442" s="75"/>
    </row>
    <row r="443" spans="23:24" x14ac:dyDescent="0.15">
      <c r="W443" s="75"/>
      <c r="X443" s="75"/>
    </row>
    <row r="444" spans="23:24" x14ac:dyDescent="0.15">
      <c r="W444" s="75"/>
      <c r="X444" s="75"/>
    </row>
    <row r="445" spans="23:24" x14ac:dyDescent="0.15">
      <c r="W445" s="75"/>
      <c r="X445" s="75"/>
    </row>
    <row r="446" spans="23:24" x14ac:dyDescent="0.15">
      <c r="W446" s="75"/>
      <c r="X446" s="75"/>
    </row>
    <row r="447" spans="23:24" x14ac:dyDescent="0.15">
      <c r="W447" s="75"/>
      <c r="X447" s="75"/>
    </row>
    <row r="448" spans="23:24" x14ac:dyDescent="0.15">
      <c r="W448" s="75"/>
      <c r="X448" s="75"/>
    </row>
    <row r="449" spans="23:24" x14ac:dyDescent="0.15">
      <c r="W449" s="75"/>
      <c r="X449" s="75"/>
    </row>
    <row r="450" spans="23:24" x14ac:dyDescent="0.15">
      <c r="W450" s="75"/>
      <c r="X450" s="75"/>
    </row>
    <row r="451" spans="23:24" x14ac:dyDescent="0.15">
      <c r="W451" s="75"/>
      <c r="X451" s="75"/>
    </row>
    <row r="452" spans="23:24" x14ac:dyDescent="0.15">
      <c r="W452" s="75"/>
      <c r="X452" s="75"/>
    </row>
    <row r="453" spans="23:24" x14ac:dyDescent="0.15">
      <c r="W453" s="75"/>
      <c r="X453" s="75"/>
    </row>
    <row r="454" spans="23:24" x14ac:dyDescent="0.15">
      <c r="W454" s="75"/>
      <c r="X454" s="75"/>
    </row>
    <row r="455" spans="23:24" x14ac:dyDescent="0.15">
      <c r="W455" s="75"/>
      <c r="X455" s="75"/>
    </row>
    <row r="456" spans="23:24" x14ac:dyDescent="0.15">
      <c r="W456" s="75"/>
      <c r="X456" s="75"/>
    </row>
    <row r="457" spans="23:24" x14ac:dyDescent="0.15">
      <c r="W457" s="75"/>
      <c r="X457" s="75"/>
    </row>
    <row r="458" spans="23:24" x14ac:dyDescent="0.15">
      <c r="W458" s="75"/>
      <c r="X458" s="75"/>
    </row>
    <row r="459" spans="23:24" x14ac:dyDescent="0.15">
      <c r="W459" s="75"/>
      <c r="X459" s="75"/>
    </row>
    <row r="460" spans="23:24" x14ac:dyDescent="0.15">
      <c r="W460" s="75"/>
      <c r="X460" s="75"/>
    </row>
    <row r="461" spans="23:24" x14ac:dyDescent="0.15">
      <c r="W461" s="75"/>
      <c r="X461" s="75"/>
    </row>
    <row r="462" spans="23:24" x14ac:dyDescent="0.15">
      <c r="W462" s="75"/>
      <c r="X462" s="75"/>
    </row>
    <row r="463" spans="23:24" x14ac:dyDescent="0.15">
      <c r="W463" s="75"/>
      <c r="X463" s="75"/>
    </row>
    <row r="464" spans="23:24" x14ac:dyDescent="0.15">
      <c r="W464" s="75"/>
      <c r="X464" s="75"/>
    </row>
    <row r="465" spans="23:24" x14ac:dyDescent="0.15">
      <c r="W465" s="75"/>
      <c r="X465" s="75"/>
    </row>
    <row r="466" spans="23:24" x14ac:dyDescent="0.15">
      <c r="W466" s="75"/>
      <c r="X466" s="75"/>
    </row>
    <row r="467" spans="23:24" x14ac:dyDescent="0.15">
      <c r="W467" s="75"/>
      <c r="X467" s="75"/>
    </row>
    <row r="468" spans="23:24" x14ac:dyDescent="0.15">
      <c r="W468" s="75"/>
      <c r="X468" s="75"/>
    </row>
    <row r="469" spans="23:24" x14ac:dyDescent="0.15">
      <c r="W469" s="75"/>
      <c r="X469" s="75"/>
    </row>
    <row r="470" spans="23:24" x14ac:dyDescent="0.15">
      <c r="W470" s="75"/>
      <c r="X470" s="75"/>
    </row>
    <row r="471" spans="23:24" x14ac:dyDescent="0.15">
      <c r="W471" s="75"/>
      <c r="X471" s="75"/>
    </row>
    <row r="472" spans="23:24" x14ac:dyDescent="0.15">
      <c r="W472" s="75"/>
      <c r="X472" s="75"/>
    </row>
    <row r="473" spans="23:24" x14ac:dyDescent="0.15">
      <c r="W473" s="75"/>
      <c r="X473" s="75"/>
    </row>
    <row r="474" spans="23:24" x14ac:dyDescent="0.15">
      <c r="W474" s="75"/>
      <c r="X474" s="75"/>
    </row>
    <row r="475" spans="23:24" x14ac:dyDescent="0.15">
      <c r="W475" s="75"/>
      <c r="X475" s="75"/>
    </row>
    <row r="476" spans="23:24" x14ac:dyDescent="0.15">
      <c r="W476" s="75"/>
      <c r="X476" s="75"/>
    </row>
    <row r="477" spans="23:24" x14ac:dyDescent="0.15">
      <c r="W477" s="75"/>
      <c r="X477" s="75"/>
    </row>
    <row r="478" spans="23:24" x14ac:dyDescent="0.15">
      <c r="W478" s="75"/>
      <c r="X478" s="75"/>
    </row>
    <row r="479" spans="23:24" x14ac:dyDescent="0.15">
      <c r="W479" s="75"/>
      <c r="X479" s="75"/>
    </row>
    <row r="480" spans="23:24" x14ac:dyDescent="0.15">
      <c r="W480" s="75"/>
      <c r="X480" s="75"/>
    </row>
    <row r="481" spans="23:24" x14ac:dyDescent="0.15">
      <c r="W481" s="75"/>
      <c r="X481" s="75"/>
    </row>
    <row r="482" spans="23:24" x14ac:dyDescent="0.15">
      <c r="W482" s="75"/>
      <c r="X482" s="75"/>
    </row>
    <row r="483" spans="23:24" x14ac:dyDescent="0.15">
      <c r="W483" s="75"/>
      <c r="X483" s="75"/>
    </row>
    <row r="484" spans="23:24" x14ac:dyDescent="0.15">
      <c r="W484" s="75"/>
      <c r="X484" s="75"/>
    </row>
    <row r="485" spans="23:24" x14ac:dyDescent="0.15">
      <c r="W485" s="75"/>
      <c r="X485" s="75"/>
    </row>
    <row r="486" spans="23:24" x14ac:dyDescent="0.15">
      <c r="W486" s="75"/>
      <c r="X486" s="75"/>
    </row>
    <row r="487" spans="23:24" x14ac:dyDescent="0.15">
      <c r="W487" s="75"/>
      <c r="X487" s="75"/>
    </row>
    <row r="488" spans="23:24" x14ac:dyDescent="0.15">
      <c r="W488" s="75"/>
      <c r="X488" s="75"/>
    </row>
    <row r="489" spans="23:24" x14ac:dyDescent="0.15">
      <c r="W489" s="75"/>
      <c r="X489" s="75"/>
    </row>
    <row r="490" spans="23:24" x14ac:dyDescent="0.15">
      <c r="W490" s="75"/>
      <c r="X490" s="75"/>
    </row>
    <row r="491" spans="23:24" x14ac:dyDescent="0.15">
      <c r="W491" s="75"/>
      <c r="X491" s="75"/>
    </row>
    <row r="492" spans="23:24" x14ac:dyDescent="0.15">
      <c r="W492" s="75"/>
      <c r="X492" s="75"/>
    </row>
    <row r="493" spans="23:24" x14ac:dyDescent="0.15">
      <c r="W493" s="75"/>
      <c r="X493" s="75"/>
    </row>
    <row r="494" spans="23:24" x14ac:dyDescent="0.15">
      <c r="W494" s="75"/>
      <c r="X494" s="75"/>
    </row>
    <row r="495" spans="23:24" x14ac:dyDescent="0.15">
      <c r="W495" s="75"/>
      <c r="X495" s="75"/>
    </row>
    <row r="496" spans="23:24" x14ac:dyDescent="0.15">
      <c r="W496" s="75"/>
      <c r="X496" s="75"/>
    </row>
    <row r="497" spans="23:24" x14ac:dyDescent="0.15">
      <c r="W497" s="75"/>
      <c r="X497" s="75"/>
    </row>
    <row r="498" spans="23:24" x14ac:dyDescent="0.15">
      <c r="W498" s="75"/>
      <c r="X498" s="75"/>
    </row>
    <row r="499" spans="23:24" x14ac:dyDescent="0.15">
      <c r="W499" s="75"/>
      <c r="X499" s="75"/>
    </row>
    <row r="500" spans="23:24" x14ac:dyDescent="0.15">
      <c r="W500" s="75"/>
      <c r="X500" s="75"/>
    </row>
    <row r="501" spans="23:24" x14ac:dyDescent="0.15">
      <c r="W501" s="75"/>
      <c r="X501" s="75"/>
    </row>
    <row r="502" spans="23:24" x14ac:dyDescent="0.15">
      <c r="W502" s="75"/>
      <c r="X502" s="75"/>
    </row>
    <row r="503" spans="23:24" x14ac:dyDescent="0.15">
      <c r="W503" s="75"/>
      <c r="X503" s="75"/>
    </row>
    <row r="504" spans="23:24" x14ac:dyDescent="0.15">
      <c r="W504" s="75"/>
      <c r="X504" s="75"/>
    </row>
    <row r="505" spans="23:24" x14ac:dyDescent="0.15">
      <c r="W505" s="75"/>
      <c r="X505" s="75"/>
    </row>
    <row r="506" spans="23:24" x14ac:dyDescent="0.15">
      <c r="W506" s="75"/>
      <c r="X506" s="75"/>
    </row>
    <row r="507" spans="23:24" x14ac:dyDescent="0.15">
      <c r="W507" s="75"/>
      <c r="X507" s="75"/>
    </row>
    <row r="508" spans="23:24" x14ac:dyDescent="0.15">
      <c r="W508" s="75"/>
      <c r="X508" s="75"/>
    </row>
    <row r="509" spans="23:24" x14ac:dyDescent="0.15">
      <c r="W509" s="75"/>
      <c r="X509" s="75"/>
    </row>
    <row r="510" spans="23:24" x14ac:dyDescent="0.15">
      <c r="W510" s="75"/>
      <c r="X510" s="75"/>
    </row>
    <row r="511" spans="23:24" x14ac:dyDescent="0.15">
      <c r="W511" s="75"/>
      <c r="X511" s="75"/>
    </row>
    <row r="512" spans="23:24" x14ac:dyDescent="0.15">
      <c r="W512" s="75"/>
      <c r="X512" s="75"/>
    </row>
    <row r="513" spans="23:24" x14ac:dyDescent="0.15">
      <c r="W513" s="75"/>
      <c r="X513" s="75"/>
    </row>
    <row r="514" spans="23:24" x14ac:dyDescent="0.15">
      <c r="W514" s="75"/>
      <c r="X514" s="75"/>
    </row>
    <row r="515" spans="23:24" x14ac:dyDescent="0.15">
      <c r="W515" s="75"/>
      <c r="X515" s="75"/>
    </row>
    <row r="516" spans="23:24" x14ac:dyDescent="0.15">
      <c r="W516" s="75"/>
      <c r="X516" s="75"/>
    </row>
    <row r="517" spans="23:24" x14ac:dyDescent="0.15">
      <c r="W517" s="75"/>
      <c r="X517" s="75"/>
    </row>
    <row r="518" spans="23:24" x14ac:dyDescent="0.15">
      <c r="W518" s="75"/>
      <c r="X518" s="75"/>
    </row>
    <row r="519" spans="23:24" x14ac:dyDescent="0.15">
      <c r="W519" s="75"/>
      <c r="X519" s="75"/>
    </row>
    <row r="520" spans="23:24" x14ac:dyDescent="0.15">
      <c r="W520" s="75"/>
      <c r="X520" s="75"/>
    </row>
    <row r="521" spans="23:24" x14ac:dyDescent="0.15">
      <c r="W521" s="75"/>
      <c r="X521" s="75"/>
    </row>
    <row r="522" spans="23:24" x14ac:dyDescent="0.15">
      <c r="W522" s="75"/>
      <c r="X522" s="75"/>
    </row>
    <row r="523" spans="23:24" x14ac:dyDescent="0.15">
      <c r="W523" s="75"/>
      <c r="X523" s="75"/>
    </row>
    <row r="524" spans="23:24" x14ac:dyDescent="0.15">
      <c r="W524" s="75"/>
      <c r="X524" s="75"/>
    </row>
    <row r="525" spans="23:24" x14ac:dyDescent="0.15">
      <c r="W525" s="75"/>
      <c r="X525" s="75"/>
    </row>
    <row r="526" spans="23:24" x14ac:dyDescent="0.15">
      <c r="W526" s="75"/>
      <c r="X526" s="75"/>
    </row>
    <row r="527" spans="23:24" x14ac:dyDescent="0.15">
      <c r="W527" s="75"/>
      <c r="X527" s="75"/>
    </row>
    <row r="528" spans="23:24" x14ac:dyDescent="0.15">
      <c r="W528" s="75"/>
      <c r="X528" s="75"/>
    </row>
    <row r="529" spans="23:24" x14ac:dyDescent="0.15">
      <c r="W529" s="75"/>
      <c r="X529" s="75"/>
    </row>
    <row r="530" spans="23:24" x14ac:dyDescent="0.15">
      <c r="W530" s="75"/>
      <c r="X530" s="75"/>
    </row>
    <row r="531" spans="23:24" x14ac:dyDescent="0.15">
      <c r="W531" s="75"/>
      <c r="X531" s="75"/>
    </row>
    <row r="532" spans="23:24" x14ac:dyDescent="0.15">
      <c r="W532" s="75"/>
      <c r="X532" s="75"/>
    </row>
    <row r="533" spans="23:24" x14ac:dyDescent="0.15">
      <c r="W533" s="75"/>
      <c r="X533" s="75"/>
    </row>
    <row r="534" spans="23:24" x14ac:dyDescent="0.15">
      <c r="W534" s="75"/>
      <c r="X534" s="75"/>
    </row>
    <row r="535" spans="23:24" x14ac:dyDescent="0.15">
      <c r="W535" s="75"/>
      <c r="X535" s="75"/>
    </row>
    <row r="536" spans="23:24" x14ac:dyDescent="0.15">
      <c r="W536" s="75"/>
      <c r="X536" s="75"/>
    </row>
    <row r="537" spans="23:24" x14ac:dyDescent="0.15">
      <c r="W537" s="75"/>
      <c r="X537" s="75"/>
    </row>
    <row r="538" spans="23:24" x14ac:dyDescent="0.15">
      <c r="W538" s="75"/>
      <c r="X538" s="75"/>
    </row>
    <row r="539" spans="23:24" x14ac:dyDescent="0.15">
      <c r="W539" s="75"/>
      <c r="X539" s="75"/>
    </row>
    <row r="540" spans="23:24" x14ac:dyDescent="0.15">
      <c r="W540" s="75"/>
      <c r="X540" s="75"/>
    </row>
    <row r="541" spans="23:24" x14ac:dyDescent="0.15">
      <c r="W541" s="75"/>
      <c r="X541" s="75"/>
    </row>
    <row r="542" spans="23:24" x14ac:dyDescent="0.15">
      <c r="W542" s="75"/>
      <c r="X542" s="75"/>
    </row>
    <row r="543" spans="23:24" x14ac:dyDescent="0.15">
      <c r="W543" s="75"/>
      <c r="X543" s="75"/>
    </row>
    <row r="544" spans="23:24" x14ac:dyDescent="0.15">
      <c r="W544" s="75"/>
      <c r="X544" s="75"/>
    </row>
    <row r="545" spans="23:24" x14ac:dyDescent="0.15">
      <c r="W545" s="75"/>
      <c r="X545" s="75"/>
    </row>
    <row r="546" spans="23:24" x14ac:dyDescent="0.15">
      <c r="W546" s="75"/>
      <c r="X546" s="75"/>
    </row>
    <row r="547" spans="23:24" x14ac:dyDescent="0.15">
      <c r="W547" s="75"/>
      <c r="X547" s="75"/>
    </row>
    <row r="548" spans="23:24" x14ac:dyDescent="0.15">
      <c r="W548" s="75"/>
      <c r="X548" s="75"/>
    </row>
    <row r="549" spans="23:24" x14ac:dyDescent="0.15">
      <c r="W549" s="75"/>
      <c r="X549" s="75"/>
    </row>
    <row r="550" spans="23:24" x14ac:dyDescent="0.15">
      <c r="W550" s="75"/>
      <c r="X550" s="75"/>
    </row>
    <row r="551" spans="23:24" x14ac:dyDescent="0.15">
      <c r="W551" s="75"/>
      <c r="X551" s="75"/>
    </row>
    <row r="552" spans="23:24" x14ac:dyDescent="0.15">
      <c r="W552" s="75"/>
      <c r="X552" s="75"/>
    </row>
    <row r="553" spans="23:24" x14ac:dyDescent="0.15">
      <c r="W553" s="75"/>
      <c r="X553" s="75"/>
    </row>
    <row r="554" spans="23:24" x14ac:dyDescent="0.15">
      <c r="W554" s="75"/>
      <c r="X554" s="75"/>
    </row>
    <row r="555" spans="23:24" x14ac:dyDescent="0.15">
      <c r="W555" s="75"/>
      <c r="X555" s="75"/>
    </row>
    <row r="556" spans="23:24" x14ac:dyDescent="0.15">
      <c r="W556" s="75"/>
      <c r="X556" s="75"/>
    </row>
    <row r="557" spans="23:24" x14ac:dyDescent="0.15">
      <c r="W557" s="75"/>
      <c r="X557" s="75"/>
    </row>
    <row r="558" spans="23:24" x14ac:dyDescent="0.15">
      <c r="W558" s="75"/>
      <c r="X558" s="75"/>
    </row>
    <row r="559" spans="23:24" x14ac:dyDescent="0.15">
      <c r="W559" s="75"/>
      <c r="X559" s="75"/>
    </row>
    <row r="560" spans="23:24" x14ac:dyDescent="0.15">
      <c r="W560" s="75"/>
      <c r="X560" s="75"/>
    </row>
    <row r="561" spans="23:24" x14ac:dyDescent="0.15">
      <c r="W561" s="75"/>
      <c r="X561" s="75"/>
    </row>
    <row r="562" spans="23:24" x14ac:dyDescent="0.15">
      <c r="W562" s="75"/>
      <c r="X562" s="75"/>
    </row>
    <row r="563" spans="23:24" x14ac:dyDescent="0.15">
      <c r="W563" s="75"/>
      <c r="X563" s="75"/>
    </row>
    <row r="564" spans="23:24" x14ac:dyDescent="0.15">
      <c r="W564" s="75"/>
      <c r="X564" s="75"/>
    </row>
    <row r="565" spans="23:24" x14ac:dyDescent="0.15">
      <c r="W565" s="75"/>
      <c r="X565" s="75"/>
    </row>
    <row r="566" spans="23:24" x14ac:dyDescent="0.15">
      <c r="W566" s="75"/>
      <c r="X566" s="75"/>
    </row>
    <row r="567" spans="23:24" x14ac:dyDescent="0.15">
      <c r="W567" s="75"/>
      <c r="X567" s="75"/>
    </row>
    <row r="568" spans="23:24" x14ac:dyDescent="0.15">
      <c r="W568" s="75"/>
      <c r="X568" s="75"/>
    </row>
    <row r="569" spans="23:24" x14ac:dyDescent="0.15">
      <c r="W569" s="75"/>
      <c r="X569" s="75"/>
    </row>
    <row r="570" spans="23:24" x14ac:dyDescent="0.15">
      <c r="W570" s="75"/>
      <c r="X570" s="75"/>
    </row>
    <row r="571" spans="23:24" x14ac:dyDescent="0.15">
      <c r="W571" s="75"/>
      <c r="X571" s="75"/>
    </row>
    <row r="572" spans="23:24" x14ac:dyDescent="0.15">
      <c r="W572" s="75"/>
      <c r="X572" s="75"/>
    </row>
    <row r="573" spans="23:24" x14ac:dyDescent="0.15">
      <c r="W573" s="75"/>
      <c r="X573" s="75"/>
    </row>
    <row r="574" spans="23:24" x14ac:dyDescent="0.15">
      <c r="W574" s="75"/>
      <c r="X574" s="75"/>
    </row>
    <row r="575" spans="23:24" x14ac:dyDescent="0.15">
      <c r="W575" s="75"/>
      <c r="X575" s="75"/>
    </row>
    <row r="576" spans="23:24" x14ac:dyDescent="0.15">
      <c r="W576" s="75"/>
      <c r="X576" s="75"/>
    </row>
    <row r="577" spans="23:24" x14ac:dyDescent="0.15">
      <c r="W577" s="75"/>
      <c r="X577" s="75"/>
    </row>
    <row r="578" spans="23:24" x14ac:dyDescent="0.15">
      <c r="W578" s="75"/>
      <c r="X578" s="75"/>
    </row>
    <row r="579" spans="23:24" x14ac:dyDescent="0.15">
      <c r="W579" s="75"/>
      <c r="X579" s="75"/>
    </row>
    <row r="580" spans="23:24" x14ac:dyDescent="0.15">
      <c r="W580" s="75"/>
      <c r="X580" s="75"/>
    </row>
    <row r="581" spans="23:24" x14ac:dyDescent="0.15">
      <c r="W581" s="75"/>
      <c r="X581" s="75"/>
    </row>
    <row r="582" spans="23:24" x14ac:dyDescent="0.15">
      <c r="W582" s="75"/>
      <c r="X582" s="75"/>
    </row>
    <row r="583" spans="23:24" x14ac:dyDescent="0.15">
      <c r="W583" s="75"/>
      <c r="X583" s="75"/>
    </row>
    <row r="584" spans="23:24" x14ac:dyDescent="0.15">
      <c r="W584" s="75"/>
      <c r="X584" s="75"/>
    </row>
    <row r="585" spans="23:24" x14ac:dyDescent="0.15">
      <c r="W585" s="75"/>
      <c r="X585" s="75"/>
    </row>
    <row r="586" spans="23:24" x14ac:dyDescent="0.15">
      <c r="W586" s="75"/>
      <c r="X586" s="75"/>
    </row>
    <row r="587" spans="23:24" x14ac:dyDescent="0.15">
      <c r="W587" s="75"/>
      <c r="X587" s="75"/>
    </row>
    <row r="588" spans="23:24" x14ac:dyDescent="0.15">
      <c r="W588" s="75"/>
      <c r="X588" s="75"/>
    </row>
    <row r="589" spans="23:24" x14ac:dyDescent="0.15">
      <c r="W589" s="75"/>
      <c r="X589" s="75"/>
    </row>
    <row r="590" spans="23:24" x14ac:dyDescent="0.15">
      <c r="W590" s="75"/>
      <c r="X590" s="75"/>
    </row>
    <row r="591" spans="23:24" x14ac:dyDescent="0.15">
      <c r="W591" s="75"/>
      <c r="X591" s="75"/>
    </row>
    <row r="592" spans="23:24" x14ac:dyDescent="0.15">
      <c r="W592" s="75"/>
      <c r="X592" s="75"/>
    </row>
    <row r="593" spans="23:24" x14ac:dyDescent="0.15">
      <c r="W593" s="75"/>
      <c r="X593" s="75"/>
    </row>
    <row r="594" spans="23:24" x14ac:dyDescent="0.15">
      <c r="W594" s="75"/>
      <c r="X594" s="75"/>
    </row>
    <row r="595" spans="23:24" x14ac:dyDescent="0.15">
      <c r="W595" s="75"/>
      <c r="X595" s="75"/>
    </row>
    <row r="596" spans="23:24" x14ac:dyDescent="0.15">
      <c r="W596" s="75"/>
      <c r="X596" s="75"/>
    </row>
    <row r="597" spans="23:24" x14ac:dyDescent="0.15">
      <c r="W597" s="75"/>
      <c r="X597" s="75"/>
    </row>
    <row r="598" spans="23:24" x14ac:dyDescent="0.15">
      <c r="W598" s="75"/>
      <c r="X598" s="75"/>
    </row>
    <row r="599" spans="23:24" x14ac:dyDescent="0.15">
      <c r="W599" s="75"/>
      <c r="X599" s="75"/>
    </row>
    <row r="600" spans="23:24" x14ac:dyDescent="0.15">
      <c r="W600" s="75"/>
      <c r="X600" s="75"/>
    </row>
    <row r="601" spans="23:24" x14ac:dyDescent="0.15">
      <c r="W601" s="75"/>
      <c r="X601" s="75"/>
    </row>
    <row r="602" spans="23:24" x14ac:dyDescent="0.15">
      <c r="W602" s="75"/>
      <c r="X602" s="75"/>
    </row>
    <row r="603" spans="23:24" x14ac:dyDescent="0.15">
      <c r="W603" s="75"/>
      <c r="X603" s="75"/>
    </row>
    <row r="604" spans="23:24" x14ac:dyDescent="0.15">
      <c r="W604" s="75"/>
      <c r="X604" s="75"/>
    </row>
    <row r="605" spans="23:24" x14ac:dyDescent="0.15">
      <c r="W605" s="75"/>
      <c r="X605" s="75"/>
    </row>
    <row r="606" spans="23:24" x14ac:dyDescent="0.15">
      <c r="W606" s="75"/>
      <c r="X606" s="75"/>
    </row>
    <row r="607" spans="23:24" x14ac:dyDescent="0.15">
      <c r="W607" s="75"/>
      <c r="X607" s="75"/>
    </row>
    <row r="608" spans="23:24" x14ac:dyDescent="0.15">
      <c r="W608" s="75"/>
      <c r="X608" s="75"/>
    </row>
    <row r="609" spans="23:24" x14ac:dyDescent="0.15">
      <c r="W609" s="75"/>
      <c r="X609" s="75"/>
    </row>
    <row r="610" spans="23:24" x14ac:dyDescent="0.15">
      <c r="W610" s="75"/>
      <c r="X610" s="75"/>
    </row>
    <row r="611" spans="23:24" x14ac:dyDescent="0.15">
      <c r="W611" s="75"/>
      <c r="X611" s="75"/>
    </row>
    <row r="612" spans="23:24" x14ac:dyDescent="0.15">
      <c r="W612" s="75"/>
      <c r="X612" s="75"/>
    </row>
    <row r="613" spans="23:24" x14ac:dyDescent="0.15">
      <c r="W613" s="75"/>
      <c r="X613" s="75"/>
    </row>
    <row r="614" spans="23:24" x14ac:dyDescent="0.15">
      <c r="W614" s="75"/>
      <c r="X614" s="75"/>
    </row>
    <row r="615" spans="23:24" x14ac:dyDescent="0.15">
      <c r="W615" s="75"/>
      <c r="X615" s="75"/>
    </row>
    <row r="616" spans="23:24" x14ac:dyDescent="0.15">
      <c r="W616" s="75"/>
      <c r="X616" s="75"/>
    </row>
    <row r="617" spans="23:24" x14ac:dyDescent="0.15">
      <c r="W617" s="75"/>
      <c r="X617" s="75"/>
    </row>
    <row r="618" spans="23:24" x14ac:dyDescent="0.15">
      <c r="W618" s="75"/>
      <c r="X618" s="75"/>
    </row>
    <row r="619" spans="23:24" x14ac:dyDescent="0.15">
      <c r="W619" s="75"/>
      <c r="X619" s="75"/>
    </row>
    <row r="620" spans="23:24" x14ac:dyDescent="0.15">
      <c r="W620" s="75"/>
      <c r="X620" s="75"/>
    </row>
    <row r="621" spans="23:24" x14ac:dyDescent="0.15">
      <c r="W621" s="75"/>
      <c r="X621" s="75"/>
    </row>
    <row r="622" spans="23:24" x14ac:dyDescent="0.15">
      <c r="W622" s="75"/>
      <c r="X622" s="75"/>
    </row>
    <row r="623" spans="23:24" x14ac:dyDescent="0.15">
      <c r="W623" s="75"/>
      <c r="X623" s="75"/>
    </row>
    <row r="624" spans="23:24" x14ac:dyDescent="0.15">
      <c r="W624" s="75"/>
      <c r="X624" s="75"/>
    </row>
    <row r="625" spans="23:24" x14ac:dyDescent="0.15">
      <c r="W625" s="75"/>
      <c r="X625" s="75"/>
    </row>
    <row r="626" spans="23:24" x14ac:dyDescent="0.15">
      <c r="W626" s="75"/>
      <c r="X626" s="75"/>
    </row>
    <row r="627" spans="23:24" x14ac:dyDescent="0.15">
      <c r="W627" s="75"/>
      <c r="X627" s="75"/>
    </row>
    <row r="628" spans="23:24" x14ac:dyDescent="0.15">
      <c r="W628" s="75"/>
      <c r="X628" s="75"/>
    </row>
    <row r="629" spans="23:24" x14ac:dyDescent="0.15">
      <c r="W629" s="75"/>
      <c r="X629" s="75"/>
    </row>
    <row r="630" spans="23:24" x14ac:dyDescent="0.15">
      <c r="W630" s="75"/>
      <c r="X630" s="75"/>
    </row>
    <row r="631" spans="23:24" x14ac:dyDescent="0.15">
      <c r="W631" s="75"/>
      <c r="X631" s="75"/>
    </row>
    <row r="632" spans="23:24" x14ac:dyDescent="0.15">
      <c r="W632" s="75"/>
      <c r="X632" s="75"/>
    </row>
    <row r="633" spans="23:24" x14ac:dyDescent="0.15">
      <c r="W633" s="75"/>
      <c r="X633" s="75"/>
    </row>
    <row r="634" spans="23:24" x14ac:dyDescent="0.15">
      <c r="W634" s="75"/>
      <c r="X634" s="75"/>
    </row>
    <row r="635" spans="23:24" x14ac:dyDescent="0.15">
      <c r="W635" s="75"/>
      <c r="X635" s="75"/>
    </row>
    <row r="636" spans="23:24" x14ac:dyDescent="0.15">
      <c r="W636" s="75"/>
      <c r="X636" s="75"/>
    </row>
    <row r="637" spans="23:24" x14ac:dyDescent="0.15">
      <c r="W637" s="75"/>
      <c r="X637" s="75"/>
    </row>
    <row r="638" spans="23:24" x14ac:dyDescent="0.15">
      <c r="W638" s="75"/>
      <c r="X638" s="75"/>
    </row>
    <row r="639" spans="23:24" x14ac:dyDescent="0.15">
      <c r="W639" s="75"/>
      <c r="X639" s="75"/>
    </row>
    <row r="640" spans="23:24" x14ac:dyDescent="0.15">
      <c r="W640" s="75"/>
      <c r="X640" s="75"/>
    </row>
    <row r="641" spans="23:24" x14ac:dyDescent="0.15">
      <c r="W641" s="75"/>
      <c r="X641" s="75"/>
    </row>
    <row r="642" spans="23:24" x14ac:dyDescent="0.15">
      <c r="W642" s="75"/>
      <c r="X642" s="75"/>
    </row>
    <row r="643" spans="23:24" x14ac:dyDescent="0.15">
      <c r="W643" s="75"/>
      <c r="X643" s="75"/>
    </row>
    <row r="644" spans="23:24" x14ac:dyDescent="0.15">
      <c r="W644" s="75"/>
      <c r="X644" s="75"/>
    </row>
    <row r="645" spans="23:24" x14ac:dyDescent="0.15">
      <c r="W645" s="75"/>
      <c r="X645" s="75"/>
    </row>
    <row r="646" spans="23:24" x14ac:dyDescent="0.15">
      <c r="W646" s="75"/>
      <c r="X646" s="75"/>
    </row>
    <row r="647" spans="23:24" x14ac:dyDescent="0.15">
      <c r="W647" s="75"/>
      <c r="X647" s="75"/>
    </row>
    <row r="648" spans="23:24" x14ac:dyDescent="0.15">
      <c r="W648" s="75"/>
      <c r="X648" s="75"/>
    </row>
    <row r="649" spans="23:24" x14ac:dyDescent="0.15">
      <c r="W649" s="75"/>
      <c r="X649" s="75"/>
    </row>
    <row r="650" spans="23:24" x14ac:dyDescent="0.15">
      <c r="W650" s="75"/>
      <c r="X650" s="75"/>
    </row>
    <row r="651" spans="23:24" x14ac:dyDescent="0.15">
      <c r="W651" s="75"/>
      <c r="X651" s="75"/>
    </row>
    <row r="652" spans="23:24" x14ac:dyDescent="0.15">
      <c r="W652" s="75"/>
      <c r="X652" s="75"/>
    </row>
    <row r="653" spans="23:24" x14ac:dyDescent="0.15">
      <c r="W653" s="75"/>
      <c r="X653" s="75"/>
    </row>
    <row r="654" spans="23:24" x14ac:dyDescent="0.15">
      <c r="W654" s="75"/>
      <c r="X654" s="75"/>
    </row>
    <row r="655" spans="23:24" x14ac:dyDescent="0.15">
      <c r="W655" s="75"/>
      <c r="X655" s="75"/>
    </row>
    <row r="656" spans="23:24" x14ac:dyDescent="0.15">
      <c r="W656" s="75"/>
      <c r="X656" s="75"/>
    </row>
    <row r="657" spans="23:24" x14ac:dyDescent="0.15">
      <c r="W657" s="75"/>
      <c r="X657" s="75"/>
    </row>
    <row r="658" spans="23:24" x14ac:dyDescent="0.15">
      <c r="W658" s="75"/>
      <c r="X658" s="75"/>
    </row>
    <row r="659" spans="23:24" x14ac:dyDescent="0.15">
      <c r="W659" s="75"/>
      <c r="X659" s="75"/>
    </row>
    <row r="660" spans="23:24" x14ac:dyDescent="0.15">
      <c r="W660" s="75"/>
      <c r="X660" s="75"/>
    </row>
    <row r="661" spans="23:24" x14ac:dyDescent="0.15">
      <c r="W661" s="75"/>
      <c r="X661" s="75"/>
    </row>
    <row r="662" spans="23:24" x14ac:dyDescent="0.15">
      <c r="W662" s="75"/>
      <c r="X662" s="75"/>
    </row>
    <row r="663" spans="23:24" x14ac:dyDescent="0.15">
      <c r="W663" s="75"/>
      <c r="X663" s="75"/>
    </row>
    <row r="664" spans="23:24" x14ac:dyDescent="0.15">
      <c r="W664" s="75"/>
      <c r="X664" s="75"/>
    </row>
    <row r="665" spans="23:24" x14ac:dyDescent="0.15">
      <c r="W665" s="75"/>
      <c r="X665" s="75"/>
    </row>
    <row r="666" spans="23:24" x14ac:dyDescent="0.15">
      <c r="W666" s="75"/>
      <c r="X666" s="75"/>
    </row>
    <row r="667" spans="23:24" x14ac:dyDescent="0.15">
      <c r="W667" s="75"/>
      <c r="X667" s="75"/>
    </row>
    <row r="668" spans="23:24" x14ac:dyDescent="0.15">
      <c r="W668" s="75"/>
      <c r="X668" s="75"/>
    </row>
    <row r="669" spans="23:24" x14ac:dyDescent="0.15">
      <c r="W669" s="75"/>
      <c r="X669" s="75"/>
    </row>
    <row r="670" spans="23:24" x14ac:dyDescent="0.15">
      <c r="W670" s="75"/>
      <c r="X670" s="75"/>
    </row>
    <row r="671" spans="23:24" x14ac:dyDescent="0.15">
      <c r="W671" s="75"/>
      <c r="X671" s="75"/>
    </row>
    <row r="672" spans="23:24" x14ac:dyDescent="0.15">
      <c r="W672" s="75"/>
      <c r="X672" s="75"/>
    </row>
    <row r="673" spans="23:24" x14ac:dyDescent="0.15">
      <c r="W673" s="75"/>
      <c r="X673" s="75"/>
    </row>
    <row r="674" spans="23:24" x14ac:dyDescent="0.15">
      <c r="W674" s="75"/>
      <c r="X674" s="75"/>
    </row>
    <row r="675" spans="23:24" x14ac:dyDescent="0.15">
      <c r="W675" s="75"/>
      <c r="X675" s="75"/>
    </row>
    <row r="676" spans="23:24" x14ac:dyDescent="0.15">
      <c r="W676" s="75"/>
      <c r="X676" s="75"/>
    </row>
    <row r="677" spans="23:24" x14ac:dyDescent="0.15">
      <c r="W677" s="75"/>
      <c r="X677" s="75"/>
    </row>
    <row r="678" spans="23:24" x14ac:dyDescent="0.15">
      <c r="W678" s="75"/>
      <c r="X678" s="75"/>
    </row>
    <row r="679" spans="23:24" x14ac:dyDescent="0.15">
      <c r="W679" s="75"/>
      <c r="X679" s="75"/>
    </row>
    <row r="680" spans="23:24" x14ac:dyDescent="0.15">
      <c r="W680" s="75"/>
      <c r="X680" s="75"/>
    </row>
    <row r="681" spans="23:24" x14ac:dyDescent="0.15">
      <c r="W681" s="75"/>
      <c r="X681" s="75"/>
    </row>
    <row r="682" spans="23:24" x14ac:dyDescent="0.15">
      <c r="W682" s="75"/>
      <c r="X682" s="75"/>
    </row>
    <row r="683" spans="23:24" x14ac:dyDescent="0.15">
      <c r="W683" s="75"/>
      <c r="X683" s="75"/>
    </row>
    <row r="684" spans="23:24" x14ac:dyDescent="0.15">
      <c r="W684" s="75"/>
      <c r="X684" s="75"/>
    </row>
    <row r="685" spans="23:24" x14ac:dyDescent="0.15">
      <c r="W685" s="75"/>
      <c r="X685" s="75"/>
    </row>
    <row r="686" spans="23:24" x14ac:dyDescent="0.15">
      <c r="W686" s="75"/>
      <c r="X686" s="75"/>
    </row>
    <row r="687" spans="23:24" x14ac:dyDescent="0.15">
      <c r="W687" s="75"/>
      <c r="X687" s="75"/>
    </row>
    <row r="688" spans="23:24" x14ac:dyDescent="0.15">
      <c r="W688" s="75"/>
      <c r="X688" s="75"/>
    </row>
    <row r="689" spans="23:24" x14ac:dyDescent="0.15">
      <c r="W689" s="75"/>
      <c r="X689" s="75"/>
    </row>
    <row r="690" spans="23:24" x14ac:dyDescent="0.15">
      <c r="W690" s="75"/>
      <c r="X690" s="75"/>
    </row>
    <row r="691" spans="23:24" x14ac:dyDescent="0.15">
      <c r="W691" s="75"/>
      <c r="X691" s="75"/>
    </row>
    <row r="692" spans="23:24" x14ac:dyDescent="0.15">
      <c r="W692" s="75"/>
      <c r="X692" s="75"/>
    </row>
    <row r="693" spans="23:24" x14ac:dyDescent="0.15">
      <c r="W693" s="75"/>
      <c r="X693" s="75"/>
    </row>
    <row r="694" spans="23:24" x14ac:dyDescent="0.15">
      <c r="W694" s="75"/>
      <c r="X694" s="75"/>
    </row>
    <row r="695" spans="23:24" x14ac:dyDescent="0.15">
      <c r="W695" s="75"/>
      <c r="X695" s="75"/>
    </row>
    <row r="696" spans="23:24" x14ac:dyDescent="0.15">
      <c r="W696" s="75"/>
      <c r="X696" s="75"/>
    </row>
    <row r="697" spans="23:24" x14ac:dyDescent="0.15">
      <c r="W697" s="75"/>
      <c r="X697" s="75"/>
    </row>
    <row r="698" spans="23:24" x14ac:dyDescent="0.15">
      <c r="W698" s="75"/>
      <c r="X698" s="75"/>
    </row>
    <row r="699" spans="23:24" x14ac:dyDescent="0.15">
      <c r="W699" s="75"/>
      <c r="X699" s="75"/>
    </row>
    <row r="700" spans="23:24" x14ac:dyDescent="0.15">
      <c r="W700" s="75"/>
      <c r="X700" s="75"/>
    </row>
    <row r="701" spans="23:24" x14ac:dyDescent="0.15">
      <c r="W701" s="75"/>
      <c r="X701" s="75"/>
    </row>
    <row r="702" spans="23:24" x14ac:dyDescent="0.15">
      <c r="W702" s="75"/>
      <c r="X702" s="75"/>
    </row>
    <row r="703" spans="23:24" x14ac:dyDescent="0.15">
      <c r="W703" s="75"/>
      <c r="X703" s="75"/>
    </row>
    <row r="704" spans="23:24" x14ac:dyDescent="0.15">
      <c r="W704" s="75"/>
      <c r="X704" s="75"/>
    </row>
    <row r="705" spans="23:24" x14ac:dyDescent="0.15">
      <c r="W705" s="75"/>
      <c r="X705" s="75"/>
    </row>
    <row r="706" spans="23:24" x14ac:dyDescent="0.15">
      <c r="W706" s="75"/>
      <c r="X706" s="75"/>
    </row>
    <row r="707" spans="23:24" x14ac:dyDescent="0.15">
      <c r="W707" s="75"/>
      <c r="X707" s="75"/>
    </row>
    <row r="708" spans="23:24" x14ac:dyDescent="0.15">
      <c r="W708" s="75"/>
      <c r="X708" s="75"/>
    </row>
    <row r="709" spans="23:24" x14ac:dyDescent="0.15">
      <c r="W709" s="75"/>
      <c r="X709" s="75"/>
    </row>
    <row r="710" spans="23:24" x14ac:dyDescent="0.15">
      <c r="W710" s="75"/>
      <c r="X710" s="75"/>
    </row>
    <row r="711" spans="23:24" x14ac:dyDescent="0.15">
      <c r="W711" s="75"/>
      <c r="X711" s="75"/>
    </row>
    <row r="712" spans="23:24" x14ac:dyDescent="0.15">
      <c r="W712" s="75"/>
      <c r="X712" s="75"/>
    </row>
    <row r="713" spans="23:24" x14ac:dyDescent="0.15">
      <c r="W713" s="75"/>
      <c r="X713" s="75"/>
    </row>
    <row r="714" spans="23:24" x14ac:dyDescent="0.15">
      <c r="W714" s="75"/>
      <c r="X714" s="75"/>
    </row>
    <row r="715" spans="23:24" x14ac:dyDescent="0.15">
      <c r="W715" s="75"/>
      <c r="X715" s="75"/>
    </row>
    <row r="716" spans="23:24" x14ac:dyDescent="0.15">
      <c r="W716" s="75"/>
      <c r="X716" s="75"/>
    </row>
    <row r="717" spans="23:24" x14ac:dyDescent="0.15">
      <c r="W717" s="75"/>
      <c r="X717" s="75"/>
    </row>
    <row r="718" spans="23:24" x14ac:dyDescent="0.15">
      <c r="W718" s="75"/>
      <c r="X718" s="75"/>
    </row>
    <row r="719" spans="23:24" x14ac:dyDescent="0.15">
      <c r="W719" s="75"/>
      <c r="X719" s="75"/>
    </row>
    <row r="720" spans="23:24" x14ac:dyDescent="0.15">
      <c r="W720" s="75"/>
      <c r="X720" s="75"/>
    </row>
    <row r="721" spans="23:24" x14ac:dyDescent="0.15">
      <c r="W721" s="75"/>
      <c r="X721" s="75"/>
    </row>
    <row r="722" spans="23:24" x14ac:dyDescent="0.15">
      <c r="W722" s="75"/>
      <c r="X722" s="75"/>
    </row>
    <row r="723" spans="23:24" x14ac:dyDescent="0.15">
      <c r="W723" s="75"/>
      <c r="X723" s="75"/>
    </row>
    <row r="724" spans="23:24" x14ac:dyDescent="0.15">
      <c r="W724" s="75"/>
      <c r="X724" s="75"/>
    </row>
    <row r="725" spans="23:24" x14ac:dyDescent="0.15">
      <c r="W725" s="75"/>
      <c r="X725" s="75"/>
    </row>
    <row r="726" spans="23:24" x14ac:dyDescent="0.15">
      <c r="W726" s="75"/>
      <c r="X726" s="75"/>
    </row>
    <row r="727" spans="23:24" x14ac:dyDescent="0.15">
      <c r="W727" s="75"/>
      <c r="X727" s="75"/>
    </row>
    <row r="728" spans="23:24" x14ac:dyDescent="0.15">
      <c r="W728" s="75"/>
      <c r="X728" s="75"/>
    </row>
    <row r="729" spans="23:24" x14ac:dyDescent="0.15">
      <c r="W729" s="75"/>
      <c r="X729" s="75"/>
    </row>
    <row r="730" spans="23:24" x14ac:dyDescent="0.15">
      <c r="W730" s="75"/>
      <c r="X730" s="75"/>
    </row>
    <row r="731" spans="23:24" x14ac:dyDescent="0.15">
      <c r="W731" s="75"/>
      <c r="X731" s="75"/>
    </row>
    <row r="732" spans="23:24" x14ac:dyDescent="0.15">
      <c r="W732" s="75"/>
      <c r="X732" s="75"/>
    </row>
    <row r="733" spans="23:24" x14ac:dyDescent="0.15">
      <c r="W733" s="75"/>
      <c r="X733" s="75"/>
    </row>
    <row r="734" spans="23:24" x14ac:dyDescent="0.15">
      <c r="W734" s="75"/>
      <c r="X734" s="75"/>
    </row>
    <row r="735" spans="23:24" x14ac:dyDescent="0.15">
      <c r="W735" s="75"/>
      <c r="X735" s="75"/>
    </row>
    <row r="736" spans="23:24" x14ac:dyDescent="0.15">
      <c r="W736" s="75"/>
      <c r="X736" s="75"/>
    </row>
    <row r="737" spans="23:24" x14ac:dyDescent="0.15">
      <c r="W737" s="75"/>
      <c r="X737" s="75"/>
    </row>
    <row r="738" spans="23:24" x14ac:dyDescent="0.15">
      <c r="W738" s="75"/>
      <c r="X738" s="75"/>
    </row>
    <row r="739" spans="23:24" x14ac:dyDescent="0.15">
      <c r="W739" s="75"/>
      <c r="X739" s="75"/>
    </row>
    <row r="740" spans="23:24" x14ac:dyDescent="0.15">
      <c r="W740" s="75"/>
      <c r="X740" s="75"/>
    </row>
    <row r="741" spans="23:24" x14ac:dyDescent="0.15">
      <c r="W741" s="75"/>
      <c r="X741" s="75"/>
    </row>
    <row r="742" spans="23:24" x14ac:dyDescent="0.15">
      <c r="W742" s="75"/>
      <c r="X742" s="75"/>
    </row>
    <row r="743" spans="23:24" x14ac:dyDescent="0.15">
      <c r="W743" s="75"/>
      <c r="X743" s="75"/>
    </row>
    <row r="744" spans="23:24" x14ac:dyDescent="0.15">
      <c r="W744" s="75"/>
      <c r="X744" s="75"/>
    </row>
    <row r="745" spans="23:24" x14ac:dyDescent="0.15">
      <c r="W745" s="75"/>
      <c r="X745" s="75"/>
    </row>
    <row r="746" spans="23:24" x14ac:dyDescent="0.15">
      <c r="W746" s="75"/>
      <c r="X746" s="75"/>
    </row>
    <row r="747" spans="23:24" x14ac:dyDescent="0.15">
      <c r="W747" s="75"/>
      <c r="X747" s="75"/>
    </row>
    <row r="748" spans="23:24" x14ac:dyDescent="0.15">
      <c r="W748" s="75"/>
      <c r="X748" s="75"/>
    </row>
    <row r="749" spans="23:24" x14ac:dyDescent="0.15">
      <c r="W749" s="75"/>
      <c r="X749" s="75"/>
    </row>
    <row r="750" spans="23:24" x14ac:dyDescent="0.15">
      <c r="W750" s="75"/>
      <c r="X750" s="75"/>
    </row>
    <row r="751" spans="23:24" x14ac:dyDescent="0.15">
      <c r="W751" s="75"/>
      <c r="X751" s="75"/>
    </row>
    <row r="752" spans="23:24" x14ac:dyDescent="0.15">
      <c r="W752" s="75"/>
      <c r="X752" s="75"/>
    </row>
    <row r="753" spans="23:24" x14ac:dyDescent="0.15">
      <c r="W753" s="75"/>
      <c r="X753" s="75"/>
    </row>
    <row r="754" spans="23:24" x14ac:dyDescent="0.15">
      <c r="W754" s="75"/>
      <c r="X754" s="75"/>
    </row>
    <row r="755" spans="23:24" x14ac:dyDescent="0.15">
      <c r="W755" s="75"/>
      <c r="X755" s="75"/>
    </row>
    <row r="756" spans="23:24" x14ac:dyDescent="0.15">
      <c r="W756" s="75"/>
      <c r="X756" s="75"/>
    </row>
    <row r="757" spans="23:24" x14ac:dyDescent="0.15">
      <c r="W757" s="75"/>
      <c r="X757" s="75"/>
    </row>
    <row r="758" spans="23:24" x14ac:dyDescent="0.15">
      <c r="W758" s="75"/>
      <c r="X758" s="75"/>
    </row>
    <row r="759" spans="23:24" x14ac:dyDescent="0.15">
      <c r="W759" s="75"/>
      <c r="X759" s="75"/>
    </row>
    <row r="760" spans="23:24" x14ac:dyDescent="0.15">
      <c r="W760" s="75"/>
      <c r="X760" s="75"/>
    </row>
    <row r="761" spans="23:24" x14ac:dyDescent="0.15">
      <c r="W761" s="75"/>
      <c r="X761" s="75"/>
    </row>
    <row r="762" spans="23:24" x14ac:dyDescent="0.15">
      <c r="W762" s="75"/>
      <c r="X762" s="75"/>
    </row>
    <row r="763" spans="23:24" x14ac:dyDescent="0.15">
      <c r="W763" s="75"/>
      <c r="X763" s="75"/>
    </row>
    <row r="764" spans="23:24" x14ac:dyDescent="0.15">
      <c r="W764" s="75"/>
      <c r="X764" s="75"/>
    </row>
    <row r="765" spans="23:24" x14ac:dyDescent="0.15">
      <c r="W765" s="75"/>
      <c r="X765" s="75"/>
    </row>
    <row r="766" spans="23:24" x14ac:dyDescent="0.15">
      <c r="W766" s="75"/>
      <c r="X766" s="75"/>
    </row>
    <row r="767" spans="23:24" x14ac:dyDescent="0.15">
      <c r="W767" s="75"/>
      <c r="X767" s="75"/>
    </row>
    <row r="768" spans="23:24" x14ac:dyDescent="0.15">
      <c r="W768" s="75"/>
      <c r="X768" s="75"/>
    </row>
    <row r="769" spans="23:24" x14ac:dyDescent="0.15">
      <c r="W769" s="75"/>
      <c r="X769" s="75"/>
    </row>
    <row r="770" spans="23:24" x14ac:dyDescent="0.15">
      <c r="W770" s="75"/>
      <c r="X770" s="75"/>
    </row>
    <row r="771" spans="23:24" x14ac:dyDescent="0.15">
      <c r="W771" s="75"/>
      <c r="X771" s="75"/>
    </row>
    <row r="772" spans="23:24" x14ac:dyDescent="0.15">
      <c r="W772" s="75"/>
      <c r="X772" s="75"/>
    </row>
    <row r="773" spans="23:24" x14ac:dyDescent="0.15">
      <c r="W773" s="75"/>
      <c r="X773" s="75"/>
    </row>
    <row r="774" spans="23:24" x14ac:dyDescent="0.15">
      <c r="W774" s="75"/>
      <c r="X774" s="75"/>
    </row>
    <row r="775" spans="23:24" x14ac:dyDescent="0.15">
      <c r="W775" s="75"/>
      <c r="X775" s="75"/>
    </row>
    <row r="776" spans="23:24" x14ac:dyDescent="0.15">
      <c r="W776" s="75"/>
      <c r="X776" s="75"/>
    </row>
    <row r="777" spans="23:24" x14ac:dyDescent="0.15">
      <c r="W777" s="75"/>
      <c r="X777" s="75"/>
    </row>
    <row r="778" spans="23:24" x14ac:dyDescent="0.15">
      <c r="W778" s="75"/>
      <c r="X778" s="75"/>
    </row>
    <row r="779" spans="23:24" x14ac:dyDescent="0.15">
      <c r="W779" s="75"/>
      <c r="X779" s="75"/>
    </row>
    <row r="780" spans="23:24" x14ac:dyDescent="0.15">
      <c r="W780" s="75"/>
      <c r="X780" s="75"/>
    </row>
    <row r="781" spans="23:24" x14ac:dyDescent="0.15">
      <c r="W781" s="75"/>
      <c r="X781" s="75"/>
    </row>
    <row r="782" spans="23:24" x14ac:dyDescent="0.15">
      <c r="W782" s="75"/>
      <c r="X782" s="75"/>
    </row>
    <row r="783" spans="23:24" x14ac:dyDescent="0.15">
      <c r="W783" s="75"/>
      <c r="X783" s="75"/>
    </row>
    <row r="784" spans="23:24" x14ac:dyDescent="0.15">
      <c r="W784" s="75"/>
      <c r="X784" s="75"/>
    </row>
    <row r="785" spans="23:24" x14ac:dyDescent="0.15">
      <c r="W785" s="75"/>
      <c r="X785" s="75"/>
    </row>
    <row r="786" spans="23:24" x14ac:dyDescent="0.15">
      <c r="W786" s="75"/>
      <c r="X786" s="75"/>
    </row>
    <row r="787" spans="23:24" x14ac:dyDescent="0.15">
      <c r="W787" s="75"/>
      <c r="X787" s="75"/>
    </row>
    <row r="788" spans="23:24" x14ac:dyDescent="0.15">
      <c r="W788" s="75"/>
      <c r="X788" s="75"/>
    </row>
    <row r="789" spans="23:24" x14ac:dyDescent="0.15">
      <c r="W789" s="75"/>
      <c r="X789" s="75"/>
    </row>
    <row r="790" spans="23:24" x14ac:dyDescent="0.15">
      <c r="W790" s="75"/>
      <c r="X790" s="75"/>
    </row>
    <row r="791" spans="23:24" x14ac:dyDescent="0.15">
      <c r="W791" s="75"/>
      <c r="X791" s="75"/>
    </row>
    <row r="792" spans="23:24" x14ac:dyDescent="0.15">
      <c r="W792" s="75"/>
      <c r="X792" s="75"/>
    </row>
    <row r="793" spans="23:24" x14ac:dyDescent="0.15">
      <c r="W793" s="75"/>
      <c r="X793" s="75"/>
    </row>
    <row r="794" spans="23:24" x14ac:dyDescent="0.15">
      <c r="W794" s="75"/>
      <c r="X794" s="75"/>
    </row>
    <row r="795" spans="23:24" x14ac:dyDescent="0.15">
      <c r="W795" s="75"/>
      <c r="X795" s="75"/>
    </row>
    <row r="796" spans="23:24" x14ac:dyDescent="0.15">
      <c r="W796" s="75"/>
      <c r="X796" s="75"/>
    </row>
    <row r="797" spans="23:24" x14ac:dyDescent="0.15">
      <c r="W797" s="75"/>
      <c r="X797" s="75"/>
    </row>
    <row r="798" spans="23:24" x14ac:dyDescent="0.15">
      <c r="W798" s="75"/>
      <c r="X798" s="75"/>
    </row>
    <row r="799" spans="23:24" x14ac:dyDescent="0.15">
      <c r="W799" s="75"/>
      <c r="X799" s="75"/>
    </row>
    <row r="800" spans="23:24" x14ac:dyDescent="0.15">
      <c r="W800" s="75"/>
      <c r="X800" s="75"/>
    </row>
    <row r="801" spans="23:24" x14ac:dyDescent="0.15">
      <c r="W801" s="75"/>
      <c r="X801" s="75"/>
    </row>
    <row r="802" spans="23:24" x14ac:dyDescent="0.15">
      <c r="W802" s="75"/>
      <c r="X802" s="75"/>
    </row>
    <row r="803" spans="23:24" x14ac:dyDescent="0.15">
      <c r="W803" s="75"/>
      <c r="X803" s="75"/>
    </row>
    <row r="804" spans="23:24" x14ac:dyDescent="0.15">
      <c r="W804" s="75"/>
      <c r="X804" s="75"/>
    </row>
    <row r="805" spans="23:24" x14ac:dyDescent="0.15">
      <c r="W805" s="75"/>
      <c r="X805" s="75"/>
    </row>
    <row r="806" spans="23:24" x14ac:dyDescent="0.15">
      <c r="W806" s="75"/>
      <c r="X806" s="75"/>
    </row>
    <row r="807" spans="23:24" x14ac:dyDescent="0.15">
      <c r="W807" s="75"/>
      <c r="X807" s="75"/>
    </row>
    <row r="808" spans="23:24" x14ac:dyDescent="0.15">
      <c r="W808" s="75"/>
      <c r="X808" s="75"/>
    </row>
    <row r="809" spans="23:24" x14ac:dyDescent="0.15">
      <c r="W809" s="75"/>
      <c r="X809" s="75"/>
    </row>
    <row r="810" spans="23:24" x14ac:dyDescent="0.15">
      <c r="W810" s="75"/>
      <c r="X810" s="75"/>
    </row>
    <row r="811" spans="23:24" x14ac:dyDescent="0.15">
      <c r="W811" s="75"/>
      <c r="X811" s="75"/>
    </row>
    <row r="812" spans="23:24" x14ac:dyDescent="0.15">
      <c r="W812" s="75"/>
      <c r="X812" s="75"/>
    </row>
    <row r="813" spans="23:24" x14ac:dyDescent="0.15">
      <c r="W813" s="75"/>
      <c r="X813" s="75"/>
    </row>
    <row r="814" spans="23:24" x14ac:dyDescent="0.15">
      <c r="W814" s="75"/>
      <c r="X814" s="75"/>
    </row>
    <row r="815" spans="23:24" x14ac:dyDescent="0.15">
      <c r="W815" s="75"/>
      <c r="X815" s="75"/>
    </row>
    <row r="816" spans="23:24" x14ac:dyDescent="0.15">
      <c r="W816" s="75"/>
      <c r="X816" s="75"/>
    </row>
    <row r="817" spans="23:24" x14ac:dyDescent="0.15">
      <c r="W817" s="75"/>
      <c r="X817" s="75"/>
    </row>
    <row r="818" spans="23:24" x14ac:dyDescent="0.15">
      <c r="W818" s="75"/>
      <c r="X818" s="75"/>
    </row>
    <row r="819" spans="23:24" x14ac:dyDescent="0.15">
      <c r="W819" s="75"/>
      <c r="X819" s="75"/>
    </row>
    <row r="820" spans="23:24" x14ac:dyDescent="0.15">
      <c r="W820" s="75"/>
      <c r="X820" s="75"/>
    </row>
    <row r="821" spans="23:24" x14ac:dyDescent="0.15">
      <c r="W821" s="75"/>
      <c r="X821" s="75"/>
    </row>
    <row r="822" spans="23:24" x14ac:dyDescent="0.15">
      <c r="W822" s="75"/>
      <c r="X822" s="75"/>
    </row>
    <row r="823" spans="23:24" x14ac:dyDescent="0.15">
      <c r="W823" s="75"/>
      <c r="X823" s="75"/>
    </row>
    <row r="824" spans="23:24" x14ac:dyDescent="0.15">
      <c r="W824" s="75"/>
      <c r="X824" s="75"/>
    </row>
    <row r="825" spans="23:24" x14ac:dyDescent="0.15">
      <c r="W825" s="75"/>
      <c r="X825" s="75"/>
    </row>
    <row r="826" spans="23:24" x14ac:dyDescent="0.15">
      <c r="W826" s="75"/>
      <c r="X826" s="75"/>
    </row>
    <row r="827" spans="23:24" x14ac:dyDescent="0.15">
      <c r="W827" s="75"/>
      <c r="X827" s="75"/>
    </row>
    <row r="828" spans="23:24" x14ac:dyDescent="0.15">
      <c r="W828" s="75"/>
      <c r="X828" s="75"/>
    </row>
    <row r="829" spans="23:24" x14ac:dyDescent="0.15">
      <c r="W829" s="75"/>
      <c r="X829" s="75"/>
    </row>
    <row r="830" spans="23:24" x14ac:dyDescent="0.15">
      <c r="W830" s="75"/>
      <c r="X830" s="75"/>
    </row>
    <row r="831" spans="23:24" x14ac:dyDescent="0.15">
      <c r="W831" s="75"/>
      <c r="X831" s="75"/>
    </row>
    <row r="832" spans="23:24" x14ac:dyDescent="0.15">
      <c r="W832" s="75"/>
      <c r="X832" s="75"/>
    </row>
    <row r="833" spans="23:24" x14ac:dyDescent="0.15">
      <c r="W833" s="75"/>
      <c r="X833" s="75"/>
    </row>
    <row r="834" spans="23:24" x14ac:dyDescent="0.15">
      <c r="W834" s="75"/>
      <c r="X834" s="75"/>
    </row>
    <row r="835" spans="23:24" x14ac:dyDescent="0.15">
      <c r="W835" s="75"/>
      <c r="X835" s="75"/>
    </row>
    <row r="836" spans="23:24" x14ac:dyDescent="0.15">
      <c r="W836" s="75"/>
      <c r="X836" s="75"/>
    </row>
    <row r="837" spans="23:24" x14ac:dyDescent="0.15">
      <c r="W837" s="75"/>
      <c r="X837" s="75"/>
    </row>
    <row r="838" spans="23:24" x14ac:dyDescent="0.15">
      <c r="W838" s="75"/>
      <c r="X838" s="75"/>
    </row>
    <row r="839" spans="23:24" x14ac:dyDescent="0.15">
      <c r="W839" s="75"/>
      <c r="X839" s="75"/>
    </row>
    <row r="840" spans="23:24" x14ac:dyDescent="0.15">
      <c r="W840" s="75"/>
      <c r="X840" s="75"/>
    </row>
    <row r="841" spans="23:24" x14ac:dyDescent="0.15">
      <c r="W841" s="75"/>
      <c r="X841" s="75"/>
    </row>
    <row r="842" spans="23:24" x14ac:dyDescent="0.15">
      <c r="W842" s="75"/>
      <c r="X842" s="75"/>
    </row>
    <row r="843" spans="23:24" x14ac:dyDescent="0.15">
      <c r="W843" s="75"/>
      <c r="X843" s="75"/>
    </row>
    <row r="844" spans="23:24" x14ac:dyDescent="0.15">
      <c r="W844" s="75"/>
      <c r="X844" s="75"/>
    </row>
    <row r="845" spans="23:24" x14ac:dyDescent="0.15">
      <c r="W845" s="75"/>
      <c r="X845" s="75"/>
    </row>
    <row r="846" spans="23:24" x14ac:dyDescent="0.15">
      <c r="W846" s="75"/>
      <c r="X846" s="75"/>
    </row>
    <row r="847" spans="23:24" x14ac:dyDescent="0.15">
      <c r="W847" s="75"/>
      <c r="X847" s="75"/>
    </row>
    <row r="848" spans="23:24" x14ac:dyDescent="0.15">
      <c r="W848" s="75"/>
      <c r="X848" s="75"/>
    </row>
    <row r="849" spans="23:24" x14ac:dyDescent="0.15">
      <c r="W849" s="75"/>
      <c r="X849" s="75"/>
    </row>
    <row r="850" spans="23:24" x14ac:dyDescent="0.15">
      <c r="W850" s="75"/>
      <c r="X850" s="75"/>
    </row>
    <row r="851" spans="23:24" x14ac:dyDescent="0.15">
      <c r="W851" s="75"/>
      <c r="X851" s="75"/>
    </row>
    <row r="852" spans="23:24" x14ac:dyDescent="0.15">
      <c r="W852" s="75"/>
      <c r="X852" s="75"/>
    </row>
    <row r="853" spans="23:24" x14ac:dyDescent="0.15">
      <c r="W853" s="75"/>
      <c r="X853" s="75"/>
    </row>
    <row r="854" spans="23:24" x14ac:dyDescent="0.15">
      <c r="W854" s="75"/>
      <c r="X854" s="75"/>
    </row>
    <row r="855" spans="23:24" x14ac:dyDescent="0.15">
      <c r="W855" s="75"/>
      <c r="X855" s="75"/>
    </row>
    <row r="856" spans="23:24" x14ac:dyDescent="0.15">
      <c r="W856" s="75"/>
      <c r="X856" s="75"/>
    </row>
    <row r="857" spans="23:24" x14ac:dyDescent="0.15">
      <c r="W857" s="75"/>
      <c r="X857" s="75"/>
    </row>
    <row r="858" spans="23:24" x14ac:dyDescent="0.15">
      <c r="W858" s="75"/>
      <c r="X858" s="75"/>
    </row>
    <row r="859" spans="23:24" x14ac:dyDescent="0.15">
      <c r="W859" s="75"/>
      <c r="X859" s="75"/>
    </row>
    <row r="860" spans="23:24" x14ac:dyDescent="0.15">
      <c r="W860" s="75"/>
      <c r="X860" s="75"/>
    </row>
    <row r="861" spans="23:24" x14ac:dyDescent="0.15">
      <c r="W861" s="75"/>
      <c r="X861" s="75"/>
    </row>
    <row r="862" spans="23:24" x14ac:dyDescent="0.15">
      <c r="W862" s="75"/>
      <c r="X862" s="75"/>
    </row>
    <row r="863" spans="23:24" x14ac:dyDescent="0.15">
      <c r="W863" s="75"/>
      <c r="X863" s="75"/>
    </row>
    <row r="864" spans="23:24" x14ac:dyDescent="0.15">
      <c r="W864" s="75"/>
      <c r="X864" s="75"/>
    </row>
    <row r="865" spans="23:24" x14ac:dyDescent="0.15">
      <c r="W865" s="75"/>
      <c r="X865" s="75"/>
    </row>
    <row r="866" spans="23:24" x14ac:dyDescent="0.15">
      <c r="W866" s="75"/>
      <c r="X866" s="75"/>
    </row>
    <row r="867" spans="23:24" x14ac:dyDescent="0.15">
      <c r="W867" s="75"/>
      <c r="X867" s="75"/>
    </row>
    <row r="868" spans="23:24" x14ac:dyDescent="0.15">
      <c r="W868" s="75"/>
      <c r="X868" s="75"/>
    </row>
    <row r="869" spans="23:24" x14ac:dyDescent="0.15">
      <c r="W869" s="75"/>
      <c r="X869" s="75"/>
    </row>
    <row r="870" spans="23:24" x14ac:dyDescent="0.15">
      <c r="W870" s="75"/>
      <c r="X870" s="75"/>
    </row>
    <row r="871" spans="23:24" x14ac:dyDescent="0.15">
      <c r="W871" s="75"/>
      <c r="X871" s="75"/>
    </row>
    <row r="872" spans="23:24" x14ac:dyDescent="0.15">
      <c r="W872" s="75"/>
      <c r="X872" s="75"/>
    </row>
    <row r="873" spans="23:24" x14ac:dyDescent="0.15">
      <c r="W873" s="75"/>
      <c r="X873" s="75"/>
    </row>
    <row r="874" spans="23:24" x14ac:dyDescent="0.15">
      <c r="W874" s="75"/>
      <c r="X874" s="75"/>
    </row>
    <row r="875" spans="23:24" x14ac:dyDescent="0.15">
      <c r="W875" s="75"/>
      <c r="X875" s="75"/>
    </row>
    <row r="876" spans="23:24" x14ac:dyDescent="0.15">
      <c r="W876" s="75"/>
      <c r="X876" s="75"/>
    </row>
    <row r="877" spans="23:24" x14ac:dyDescent="0.15">
      <c r="W877" s="75"/>
      <c r="X877" s="75"/>
    </row>
    <row r="878" spans="23:24" x14ac:dyDescent="0.15">
      <c r="W878" s="75"/>
      <c r="X878" s="75"/>
    </row>
    <row r="879" spans="23:24" x14ac:dyDescent="0.15">
      <c r="W879" s="75"/>
      <c r="X879" s="75"/>
    </row>
    <row r="880" spans="23:24" x14ac:dyDescent="0.15">
      <c r="W880" s="75"/>
      <c r="X880" s="75"/>
    </row>
    <row r="881" spans="23:24" x14ac:dyDescent="0.15">
      <c r="W881" s="75"/>
      <c r="X881" s="75"/>
    </row>
    <row r="882" spans="23:24" x14ac:dyDescent="0.15">
      <c r="W882" s="75"/>
      <c r="X882" s="75"/>
    </row>
    <row r="883" spans="23:24" x14ac:dyDescent="0.15">
      <c r="W883" s="75"/>
      <c r="X883" s="75"/>
    </row>
    <row r="884" spans="23:24" x14ac:dyDescent="0.15">
      <c r="W884" s="75"/>
      <c r="X884" s="75"/>
    </row>
    <row r="885" spans="23:24" x14ac:dyDescent="0.15">
      <c r="W885" s="75"/>
      <c r="X885" s="75"/>
    </row>
    <row r="886" spans="23:24" x14ac:dyDescent="0.15">
      <c r="W886" s="75"/>
      <c r="X886" s="75"/>
    </row>
    <row r="887" spans="23:24" x14ac:dyDescent="0.15">
      <c r="W887" s="75"/>
      <c r="X887" s="75"/>
    </row>
    <row r="888" spans="23:24" x14ac:dyDescent="0.15">
      <c r="W888" s="75"/>
      <c r="X888" s="75"/>
    </row>
    <row r="889" spans="23:24" x14ac:dyDescent="0.15">
      <c r="W889" s="75"/>
      <c r="X889" s="75"/>
    </row>
    <row r="890" spans="23:24" x14ac:dyDescent="0.15">
      <c r="W890" s="75"/>
      <c r="X890" s="75"/>
    </row>
    <row r="891" spans="23:24" x14ac:dyDescent="0.15">
      <c r="W891" s="75"/>
      <c r="X891" s="75"/>
    </row>
    <row r="892" spans="23:24" x14ac:dyDescent="0.15">
      <c r="W892" s="75"/>
      <c r="X892" s="75"/>
    </row>
    <row r="893" spans="23:24" x14ac:dyDescent="0.15">
      <c r="W893" s="75"/>
      <c r="X893" s="75"/>
    </row>
    <row r="894" spans="23:24" x14ac:dyDescent="0.15">
      <c r="W894" s="75"/>
      <c r="X894" s="75"/>
    </row>
    <row r="895" spans="23:24" x14ac:dyDescent="0.15">
      <c r="W895" s="75"/>
      <c r="X895" s="75"/>
    </row>
    <row r="896" spans="23:24" x14ac:dyDescent="0.15">
      <c r="W896" s="75"/>
      <c r="X896" s="75"/>
    </row>
    <row r="897" spans="23:24" x14ac:dyDescent="0.15">
      <c r="W897" s="75"/>
      <c r="X897" s="75"/>
    </row>
    <row r="898" spans="23:24" x14ac:dyDescent="0.15">
      <c r="W898" s="75"/>
      <c r="X898" s="75"/>
    </row>
    <row r="899" spans="23:24" x14ac:dyDescent="0.15">
      <c r="W899" s="75"/>
      <c r="X899" s="75"/>
    </row>
    <row r="900" spans="23:24" x14ac:dyDescent="0.15">
      <c r="W900" s="75"/>
      <c r="X900" s="75"/>
    </row>
    <row r="901" spans="23:24" x14ac:dyDescent="0.15">
      <c r="W901" s="75"/>
      <c r="X901" s="75"/>
    </row>
    <row r="902" spans="23:24" x14ac:dyDescent="0.15">
      <c r="W902" s="75"/>
      <c r="X902" s="75"/>
    </row>
    <row r="903" spans="23:24" x14ac:dyDescent="0.15">
      <c r="W903" s="75"/>
      <c r="X903" s="75"/>
    </row>
    <row r="904" spans="23:24" x14ac:dyDescent="0.15">
      <c r="W904" s="75"/>
      <c r="X904" s="75"/>
    </row>
    <row r="905" spans="23:24" x14ac:dyDescent="0.15">
      <c r="W905" s="75"/>
      <c r="X905" s="75"/>
    </row>
    <row r="906" spans="23:24" x14ac:dyDescent="0.15">
      <c r="W906" s="75"/>
      <c r="X906" s="75"/>
    </row>
    <row r="907" spans="23:24" x14ac:dyDescent="0.15">
      <c r="W907" s="75"/>
      <c r="X907" s="75"/>
    </row>
    <row r="908" spans="23:24" x14ac:dyDescent="0.15">
      <c r="W908" s="75"/>
      <c r="X908" s="75"/>
    </row>
    <row r="909" spans="23:24" x14ac:dyDescent="0.15">
      <c r="W909" s="75"/>
      <c r="X909" s="75"/>
    </row>
    <row r="910" spans="23:24" x14ac:dyDescent="0.15">
      <c r="W910" s="75"/>
      <c r="X910" s="75"/>
    </row>
    <row r="911" spans="23:24" x14ac:dyDescent="0.15">
      <c r="W911" s="75"/>
      <c r="X911" s="75"/>
    </row>
    <row r="912" spans="23:24" x14ac:dyDescent="0.15">
      <c r="W912" s="75"/>
      <c r="X912" s="75"/>
    </row>
    <row r="913" spans="23:24" x14ac:dyDescent="0.15">
      <c r="W913" s="75"/>
      <c r="X913" s="75"/>
    </row>
    <row r="914" spans="23:24" x14ac:dyDescent="0.15">
      <c r="W914" s="75"/>
      <c r="X914" s="75"/>
    </row>
    <row r="915" spans="23:24" x14ac:dyDescent="0.15">
      <c r="W915" s="75"/>
      <c r="X915" s="75"/>
    </row>
    <row r="916" spans="23:24" x14ac:dyDescent="0.15">
      <c r="W916" s="75"/>
      <c r="X916" s="75"/>
    </row>
    <row r="917" spans="23:24" x14ac:dyDescent="0.15">
      <c r="W917" s="75"/>
      <c r="X917" s="75"/>
    </row>
    <row r="918" spans="23:24" x14ac:dyDescent="0.15">
      <c r="W918" s="75"/>
      <c r="X918" s="75"/>
    </row>
    <row r="919" spans="23:24" x14ac:dyDescent="0.15">
      <c r="W919" s="75"/>
      <c r="X919" s="75"/>
    </row>
    <row r="920" spans="23:24" x14ac:dyDescent="0.15">
      <c r="W920" s="75"/>
      <c r="X920" s="75"/>
    </row>
    <row r="921" spans="23:24" x14ac:dyDescent="0.15">
      <c r="W921" s="75"/>
      <c r="X921" s="75"/>
    </row>
    <row r="922" spans="23:24" x14ac:dyDescent="0.15">
      <c r="W922" s="75"/>
      <c r="X922" s="75"/>
    </row>
    <row r="923" spans="23:24" x14ac:dyDescent="0.15">
      <c r="W923" s="75"/>
      <c r="X923" s="75"/>
    </row>
    <row r="924" spans="23:24" x14ac:dyDescent="0.15">
      <c r="W924" s="75"/>
      <c r="X924" s="75"/>
    </row>
    <row r="925" spans="23:24" x14ac:dyDescent="0.15">
      <c r="W925" s="75"/>
      <c r="X925" s="75"/>
    </row>
    <row r="926" spans="23:24" x14ac:dyDescent="0.15">
      <c r="W926" s="75"/>
      <c r="X926" s="75"/>
    </row>
    <row r="927" spans="23:24" x14ac:dyDescent="0.15">
      <c r="W927" s="75"/>
      <c r="X927" s="75"/>
    </row>
    <row r="928" spans="23:24" x14ac:dyDescent="0.15">
      <c r="W928" s="75"/>
      <c r="X928" s="75"/>
    </row>
    <row r="929" spans="23:24" x14ac:dyDescent="0.15">
      <c r="W929" s="75"/>
      <c r="X929" s="75"/>
    </row>
    <row r="930" spans="23:24" x14ac:dyDescent="0.15">
      <c r="W930" s="75"/>
      <c r="X930" s="75"/>
    </row>
    <row r="931" spans="23:24" x14ac:dyDescent="0.15">
      <c r="W931" s="75"/>
      <c r="X931" s="75"/>
    </row>
    <row r="932" spans="23:24" x14ac:dyDescent="0.15">
      <c r="W932" s="75"/>
      <c r="X932" s="75"/>
    </row>
    <row r="933" spans="23:24" x14ac:dyDescent="0.15">
      <c r="W933" s="75"/>
      <c r="X933" s="75"/>
    </row>
    <row r="934" spans="23:24" x14ac:dyDescent="0.15">
      <c r="W934" s="75"/>
      <c r="X934" s="75"/>
    </row>
    <row r="935" spans="23:24" x14ac:dyDescent="0.15">
      <c r="W935" s="75"/>
      <c r="X935" s="75"/>
    </row>
    <row r="936" spans="23:24" x14ac:dyDescent="0.15">
      <c r="W936" s="75"/>
      <c r="X936" s="75"/>
    </row>
    <row r="937" spans="23:24" x14ac:dyDescent="0.15">
      <c r="W937" s="75"/>
      <c r="X937" s="75"/>
    </row>
    <row r="938" spans="23:24" x14ac:dyDescent="0.15">
      <c r="W938" s="75"/>
      <c r="X938" s="75"/>
    </row>
    <row r="939" spans="23:24" x14ac:dyDescent="0.15">
      <c r="W939" s="75"/>
      <c r="X939" s="75"/>
    </row>
    <row r="940" spans="23:24" x14ac:dyDescent="0.15">
      <c r="W940" s="75"/>
      <c r="X940" s="75"/>
    </row>
    <row r="941" spans="23:24" x14ac:dyDescent="0.15">
      <c r="W941" s="75"/>
      <c r="X941" s="75"/>
    </row>
    <row r="942" spans="23:24" x14ac:dyDescent="0.15">
      <c r="W942" s="75"/>
      <c r="X942" s="75"/>
    </row>
    <row r="943" spans="23:24" x14ac:dyDescent="0.15">
      <c r="W943" s="75"/>
      <c r="X943" s="75"/>
    </row>
    <row r="944" spans="23:24" x14ac:dyDescent="0.15">
      <c r="W944" s="75"/>
      <c r="X944" s="75"/>
    </row>
    <row r="945" spans="23:24" x14ac:dyDescent="0.15">
      <c r="W945" s="75"/>
      <c r="X945" s="75"/>
    </row>
    <row r="946" spans="23:24" x14ac:dyDescent="0.15">
      <c r="W946" s="75"/>
      <c r="X946" s="75"/>
    </row>
    <row r="947" spans="23:24" x14ac:dyDescent="0.15">
      <c r="W947" s="75"/>
      <c r="X947" s="75"/>
    </row>
    <row r="948" spans="23:24" x14ac:dyDescent="0.15">
      <c r="W948" s="75"/>
      <c r="X948" s="75"/>
    </row>
    <row r="949" spans="23:24" x14ac:dyDescent="0.15">
      <c r="W949" s="75"/>
      <c r="X949" s="75"/>
    </row>
    <row r="950" spans="23:24" x14ac:dyDescent="0.15">
      <c r="W950" s="75"/>
      <c r="X950" s="75"/>
    </row>
    <row r="951" spans="23:24" x14ac:dyDescent="0.15">
      <c r="W951" s="75"/>
      <c r="X951" s="75"/>
    </row>
    <row r="952" spans="23:24" x14ac:dyDescent="0.15">
      <c r="W952" s="75"/>
      <c r="X952" s="75"/>
    </row>
    <row r="953" spans="23:24" x14ac:dyDescent="0.15">
      <c r="W953" s="75"/>
      <c r="X953" s="75"/>
    </row>
    <row r="954" spans="23:24" x14ac:dyDescent="0.15">
      <c r="W954" s="75"/>
      <c r="X954" s="75"/>
    </row>
    <row r="955" spans="23:24" x14ac:dyDescent="0.15">
      <c r="W955" s="75"/>
      <c r="X955" s="75"/>
    </row>
    <row r="956" spans="23:24" x14ac:dyDescent="0.15">
      <c r="W956" s="75"/>
      <c r="X956" s="75"/>
    </row>
    <row r="957" spans="23:24" x14ac:dyDescent="0.15">
      <c r="W957" s="75"/>
      <c r="X957" s="75"/>
    </row>
    <row r="958" spans="23:24" x14ac:dyDescent="0.15">
      <c r="W958" s="75"/>
      <c r="X958" s="75"/>
    </row>
    <row r="959" spans="23:24" x14ac:dyDescent="0.15">
      <c r="W959" s="75"/>
      <c r="X959" s="75"/>
    </row>
    <row r="960" spans="23:24" x14ac:dyDescent="0.15">
      <c r="W960" s="75"/>
      <c r="X960" s="75"/>
    </row>
    <row r="961" spans="23:24" x14ac:dyDescent="0.15">
      <c r="W961" s="75"/>
      <c r="X961" s="75"/>
    </row>
    <row r="962" spans="23:24" x14ac:dyDescent="0.15">
      <c r="W962" s="75"/>
      <c r="X962" s="75"/>
    </row>
    <row r="963" spans="23:24" x14ac:dyDescent="0.15">
      <c r="W963" s="75"/>
      <c r="X963" s="75"/>
    </row>
    <row r="964" spans="23:24" x14ac:dyDescent="0.15">
      <c r="W964" s="75"/>
      <c r="X964" s="75"/>
    </row>
    <row r="965" spans="23:24" x14ac:dyDescent="0.15">
      <c r="W965" s="75"/>
      <c r="X965" s="75"/>
    </row>
  </sheetData>
  <phoneticPr fontId="6" type="noConversion"/>
  <conditionalFormatting sqref="AP2:AZ101">
    <cfRule type="cellIs" dxfId="436" priority="419" operator="equal">
      <formula>0</formula>
    </cfRule>
  </conditionalFormatting>
  <conditionalFormatting sqref="BA2:BA101">
    <cfRule type="cellIs" dxfId="435" priority="416" operator="equal">
      <formula>0</formula>
    </cfRule>
  </conditionalFormatting>
  <conditionalFormatting sqref="AN2:AN55 AD8:AD37 AG8:AI55">
    <cfRule type="cellIs" dxfId="434" priority="128" operator="equal">
      <formula>0</formula>
    </cfRule>
  </conditionalFormatting>
  <conditionalFormatting sqref="X2:Y55 AD2:AD37 AG2:AI37">
    <cfRule type="cellIs" dxfId="433" priority="127" operator="equal">
      <formula>0</formula>
    </cfRule>
  </conditionalFormatting>
  <conditionalFormatting sqref="AD38:AD55">
    <cfRule type="cellIs" dxfId="432" priority="126" operator="equal">
      <formula>0</formula>
    </cfRule>
  </conditionalFormatting>
  <conditionalFormatting sqref="AN56:AN109 AD62:AD91 AG62:AI109">
    <cfRule type="cellIs" dxfId="431" priority="125" operator="equal">
      <formula>0</formula>
    </cfRule>
  </conditionalFormatting>
  <conditionalFormatting sqref="X56:Y109 AD56:AD91 AG56:AI91">
    <cfRule type="cellIs" dxfId="430" priority="124" operator="equal">
      <formula>0</formula>
    </cfRule>
  </conditionalFormatting>
  <conditionalFormatting sqref="AN110:AN163 AG116:AI163">
    <cfRule type="cellIs" dxfId="429" priority="123" operator="equal">
      <formula>0</formula>
    </cfRule>
  </conditionalFormatting>
  <conditionalFormatting sqref="X110:Y163 AG110:AI145">
    <cfRule type="cellIs" dxfId="428" priority="122" operator="equal">
      <formula>0</formula>
    </cfRule>
  </conditionalFormatting>
  <conditionalFormatting sqref="AN164:AN217 AD182:AD199 AG170:AI217">
    <cfRule type="cellIs" dxfId="427" priority="121" operator="equal">
      <formula>0</formula>
    </cfRule>
  </conditionalFormatting>
  <conditionalFormatting sqref="X164:Y217 AD182:AD199 AG164:AI199">
    <cfRule type="cellIs" dxfId="426" priority="120" operator="equal">
      <formula>0</formula>
    </cfRule>
  </conditionalFormatting>
  <conditionalFormatting sqref="AD200:AD217">
    <cfRule type="cellIs" dxfId="425" priority="119" operator="equal">
      <formula>0</formula>
    </cfRule>
  </conditionalFormatting>
  <conditionalFormatting sqref="AN218:AN271 AD224:AD253 AG224:AI271">
    <cfRule type="cellIs" dxfId="424" priority="118" operator="equal">
      <formula>0</formula>
    </cfRule>
  </conditionalFormatting>
  <conditionalFormatting sqref="X218:Y271 AD218:AD253 AG218:AI253">
    <cfRule type="cellIs" dxfId="423" priority="117" operator="equal">
      <formula>0</formula>
    </cfRule>
  </conditionalFormatting>
  <conditionalFormatting sqref="AD254:AD271">
    <cfRule type="cellIs" dxfId="422" priority="116" operator="equal">
      <formula>0</formula>
    </cfRule>
  </conditionalFormatting>
  <conditionalFormatting sqref="AD92:AD109">
    <cfRule type="cellIs" dxfId="421" priority="115" operator="equal">
      <formula>0</formula>
    </cfRule>
  </conditionalFormatting>
  <conditionalFormatting sqref="AD110:AD121">
    <cfRule type="cellIs" dxfId="420" priority="114" operator="equal">
      <formula>0</formula>
    </cfRule>
  </conditionalFormatting>
  <conditionalFormatting sqref="AC8:AC37">
    <cfRule type="cellIs" dxfId="419" priority="113" operator="equal">
      <formula>0</formula>
    </cfRule>
  </conditionalFormatting>
  <conditionalFormatting sqref="AC2:AC37">
    <cfRule type="cellIs" dxfId="418" priority="112" operator="equal">
      <formula>0</formula>
    </cfRule>
  </conditionalFormatting>
  <conditionalFormatting sqref="AC38:AC55">
    <cfRule type="cellIs" dxfId="417" priority="111" operator="equal">
      <formula>0</formula>
    </cfRule>
  </conditionalFormatting>
  <conditionalFormatting sqref="AC62:AC91">
    <cfRule type="cellIs" dxfId="416" priority="110" operator="equal">
      <formula>0</formula>
    </cfRule>
  </conditionalFormatting>
  <conditionalFormatting sqref="AC56:AC91">
    <cfRule type="cellIs" dxfId="415" priority="109" operator="equal">
      <formula>0</formula>
    </cfRule>
  </conditionalFormatting>
  <conditionalFormatting sqref="AC182:AC199">
    <cfRule type="cellIs" dxfId="414" priority="108" operator="equal">
      <formula>0</formula>
    </cfRule>
  </conditionalFormatting>
  <conditionalFormatting sqref="AC182:AC199">
    <cfRule type="cellIs" dxfId="413" priority="107" operator="equal">
      <formula>0</formula>
    </cfRule>
  </conditionalFormatting>
  <conditionalFormatting sqref="AC200:AC217">
    <cfRule type="cellIs" dxfId="412" priority="106" operator="equal">
      <formula>0</formula>
    </cfRule>
  </conditionalFormatting>
  <conditionalFormatting sqref="AC224:AC253">
    <cfRule type="cellIs" dxfId="411" priority="105" operator="equal">
      <formula>0</formula>
    </cfRule>
  </conditionalFormatting>
  <conditionalFormatting sqref="AC218:AC253">
    <cfRule type="cellIs" dxfId="410" priority="104" operator="equal">
      <formula>0</formula>
    </cfRule>
  </conditionalFormatting>
  <conditionalFormatting sqref="AC254:AC271">
    <cfRule type="cellIs" dxfId="409" priority="103" operator="equal">
      <formula>0</formula>
    </cfRule>
  </conditionalFormatting>
  <conditionalFormatting sqref="AC92:AC109">
    <cfRule type="cellIs" dxfId="408" priority="102" operator="equal">
      <formula>0</formula>
    </cfRule>
  </conditionalFormatting>
  <conditionalFormatting sqref="AC110:AC121">
    <cfRule type="cellIs" dxfId="407" priority="101" operator="equal">
      <formula>0</formula>
    </cfRule>
  </conditionalFormatting>
  <conditionalFormatting sqref="AC122:AC145">
    <cfRule type="cellIs" dxfId="406" priority="100" operator="equal">
      <formula>0</formula>
    </cfRule>
  </conditionalFormatting>
  <conditionalFormatting sqref="AC122:AC145">
    <cfRule type="cellIs" dxfId="405" priority="99" operator="equal">
      <formula>0</formula>
    </cfRule>
  </conditionalFormatting>
  <conditionalFormatting sqref="AC146:AC151">
    <cfRule type="cellIs" dxfId="404" priority="98" operator="equal">
      <formula>0</formula>
    </cfRule>
  </conditionalFormatting>
  <conditionalFormatting sqref="AD122:AD145">
    <cfRule type="cellIs" dxfId="403" priority="97" operator="equal">
      <formula>0</formula>
    </cfRule>
  </conditionalFormatting>
  <conditionalFormatting sqref="AD122:AD145">
    <cfRule type="cellIs" dxfId="402" priority="96" operator="equal">
      <formula>0</formula>
    </cfRule>
  </conditionalFormatting>
  <conditionalFormatting sqref="AD146:AD151">
    <cfRule type="cellIs" dxfId="401" priority="95" operator="equal">
      <formula>0</formula>
    </cfRule>
  </conditionalFormatting>
  <conditionalFormatting sqref="AC152:AC175">
    <cfRule type="cellIs" dxfId="400" priority="94" operator="equal">
      <formula>0</formula>
    </cfRule>
  </conditionalFormatting>
  <conditionalFormatting sqref="AC152:AC175">
    <cfRule type="cellIs" dxfId="399" priority="93" operator="equal">
      <formula>0</formula>
    </cfRule>
  </conditionalFormatting>
  <conditionalFormatting sqref="AC176:AC181">
    <cfRule type="cellIs" dxfId="398" priority="92" operator="equal">
      <formula>0</formula>
    </cfRule>
  </conditionalFormatting>
  <conditionalFormatting sqref="AD152:AD175">
    <cfRule type="cellIs" dxfId="397" priority="91" operator="equal">
      <formula>0</formula>
    </cfRule>
  </conditionalFormatting>
  <conditionalFormatting sqref="AD152:AD175">
    <cfRule type="cellIs" dxfId="396" priority="90" operator="equal">
      <formula>0</formula>
    </cfRule>
  </conditionalFormatting>
  <conditionalFormatting sqref="AD176:AD181">
    <cfRule type="cellIs" dxfId="395" priority="89" operator="equal">
      <formula>0</formula>
    </cfRule>
  </conditionalFormatting>
  <conditionalFormatting sqref="AE8:AE37">
    <cfRule type="cellIs" dxfId="394" priority="88" operator="equal">
      <formula>0</formula>
    </cfRule>
  </conditionalFormatting>
  <conditionalFormatting sqref="AE2:AE37">
    <cfRule type="cellIs" dxfId="393" priority="87" operator="equal">
      <formula>0</formula>
    </cfRule>
  </conditionalFormatting>
  <conditionalFormatting sqref="AE38:AE55">
    <cfRule type="cellIs" dxfId="392" priority="86" operator="equal">
      <formula>0</formula>
    </cfRule>
  </conditionalFormatting>
  <conditionalFormatting sqref="AE62:AE91">
    <cfRule type="cellIs" dxfId="391" priority="85" operator="equal">
      <formula>0</formula>
    </cfRule>
  </conditionalFormatting>
  <conditionalFormatting sqref="AE56:AE91">
    <cfRule type="cellIs" dxfId="390" priority="84" operator="equal">
      <formula>0</formula>
    </cfRule>
  </conditionalFormatting>
  <conditionalFormatting sqref="AE182:AE199">
    <cfRule type="cellIs" dxfId="389" priority="83" operator="equal">
      <formula>0</formula>
    </cfRule>
  </conditionalFormatting>
  <conditionalFormatting sqref="AE182:AE199">
    <cfRule type="cellIs" dxfId="388" priority="82" operator="equal">
      <formula>0</formula>
    </cfRule>
  </conditionalFormatting>
  <conditionalFormatting sqref="AE200:AE217">
    <cfRule type="cellIs" dxfId="387" priority="81" operator="equal">
      <formula>0</formula>
    </cfRule>
  </conditionalFormatting>
  <conditionalFormatting sqref="AE224:AE253">
    <cfRule type="cellIs" dxfId="386" priority="80" operator="equal">
      <formula>0</formula>
    </cfRule>
  </conditionalFormatting>
  <conditionalFormatting sqref="AE218:AE253">
    <cfRule type="cellIs" dxfId="385" priority="79" operator="equal">
      <formula>0</formula>
    </cfRule>
  </conditionalFormatting>
  <conditionalFormatting sqref="AE254:AE271">
    <cfRule type="cellIs" dxfId="384" priority="78" operator="equal">
      <formula>0</formula>
    </cfRule>
  </conditionalFormatting>
  <conditionalFormatting sqref="AE92:AE109">
    <cfRule type="cellIs" dxfId="383" priority="77" operator="equal">
      <formula>0</formula>
    </cfRule>
  </conditionalFormatting>
  <conditionalFormatting sqref="AE110:AE121">
    <cfRule type="cellIs" dxfId="382" priority="76" operator="equal">
      <formula>0</formula>
    </cfRule>
  </conditionalFormatting>
  <conditionalFormatting sqref="AE122:AE145">
    <cfRule type="cellIs" dxfId="381" priority="75" operator="equal">
      <formula>0</formula>
    </cfRule>
  </conditionalFormatting>
  <conditionalFormatting sqref="AE122:AE145">
    <cfRule type="cellIs" dxfId="380" priority="74" operator="equal">
      <formula>0</formula>
    </cfRule>
  </conditionalFormatting>
  <conditionalFormatting sqref="AE146:AE151">
    <cfRule type="cellIs" dxfId="379" priority="73" operator="equal">
      <formula>0</formula>
    </cfRule>
  </conditionalFormatting>
  <conditionalFormatting sqref="AE152:AE175">
    <cfRule type="cellIs" dxfId="378" priority="72" operator="equal">
      <formula>0</formula>
    </cfRule>
  </conditionalFormatting>
  <conditionalFormatting sqref="AE152:AE175">
    <cfRule type="cellIs" dxfId="377" priority="71" operator="equal">
      <formula>0</formula>
    </cfRule>
  </conditionalFormatting>
  <conditionalFormatting sqref="AE176:AE181">
    <cfRule type="cellIs" dxfId="376" priority="70" operator="equal">
      <formula>0</formula>
    </cfRule>
  </conditionalFormatting>
  <conditionalFormatting sqref="AA8:AB37">
    <cfRule type="cellIs" dxfId="375" priority="69" operator="equal">
      <formula>0</formula>
    </cfRule>
  </conditionalFormatting>
  <conditionalFormatting sqref="AA2:AB37">
    <cfRule type="cellIs" dxfId="374" priority="68" operator="equal">
      <formula>0</formula>
    </cfRule>
  </conditionalFormatting>
  <conditionalFormatting sqref="AA38:AB55">
    <cfRule type="cellIs" dxfId="373" priority="67" operator="equal">
      <formula>0</formula>
    </cfRule>
  </conditionalFormatting>
  <conditionalFormatting sqref="AA62:AB91">
    <cfRule type="cellIs" dxfId="372" priority="66" operator="equal">
      <formula>0</formula>
    </cfRule>
  </conditionalFormatting>
  <conditionalFormatting sqref="AA56:AB91">
    <cfRule type="cellIs" dxfId="371" priority="65" operator="equal">
      <formula>0</formula>
    </cfRule>
  </conditionalFormatting>
  <conditionalFormatting sqref="AA182:AB199">
    <cfRule type="cellIs" dxfId="370" priority="64" operator="equal">
      <formula>0</formula>
    </cfRule>
  </conditionalFormatting>
  <conditionalFormatting sqref="AA182:AB199">
    <cfRule type="cellIs" dxfId="369" priority="63" operator="equal">
      <formula>0</formula>
    </cfRule>
  </conditionalFormatting>
  <conditionalFormatting sqref="AA200:AB217">
    <cfRule type="cellIs" dxfId="368" priority="62" operator="equal">
      <formula>0</formula>
    </cfRule>
  </conditionalFormatting>
  <conditionalFormatting sqref="AA224:AB253">
    <cfRule type="cellIs" dxfId="367" priority="61" operator="equal">
      <formula>0</formula>
    </cfRule>
  </conditionalFormatting>
  <conditionalFormatting sqref="AA218:AB253">
    <cfRule type="cellIs" dxfId="366" priority="60" operator="equal">
      <formula>0</formula>
    </cfRule>
  </conditionalFormatting>
  <conditionalFormatting sqref="AA254:AB271">
    <cfRule type="cellIs" dxfId="365" priority="59" operator="equal">
      <formula>0</formula>
    </cfRule>
  </conditionalFormatting>
  <conditionalFormatting sqref="AA92:AB109">
    <cfRule type="cellIs" dxfId="364" priority="58" operator="equal">
      <formula>0</formula>
    </cfRule>
  </conditionalFormatting>
  <conditionalFormatting sqref="AA110:AB121">
    <cfRule type="cellIs" dxfId="363" priority="57" operator="equal">
      <formula>0</formula>
    </cfRule>
  </conditionalFormatting>
  <conditionalFormatting sqref="AA122:AB145">
    <cfRule type="cellIs" dxfId="362" priority="56" operator="equal">
      <formula>0</formula>
    </cfRule>
  </conditionalFormatting>
  <conditionalFormatting sqref="AA122:AB145">
    <cfRule type="cellIs" dxfId="361" priority="55" operator="equal">
      <formula>0</formula>
    </cfRule>
  </conditionalFormatting>
  <conditionalFormatting sqref="AA146:AB151">
    <cfRule type="cellIs" dxfId="360" priority="54" operator="equal">
      <formula>0</formula>
    </cfRule>
  </conditionalFormatting>
  <conditionalFormatting sqref="AA152:AB175">
    <cfRule type="cellIs" dxfId="359" priority="53" operator="equal">
      <formula>0</formula>
    </cfRule>
  </conditionalFormatting>
  <conditionalFormatting sqref="AA152:AB175">
    <cfRule type="cellIs" dxfId="358" priority="52" operator="equal">
      <formula>0</formula>
    </cfRule>
  </conditionalFormatting>
  <conditionalFormatting sqref="AA176:AB181">
    <cfRule type="cellIs" dxfId="357" priority="51" operator="equal">
      <formula>0</formula>
    </cfRule>
  </conditionalFormatting>
  <conditionalFormatting sqref="AJ8:AL55">
    <cfRule type="cellIs" dxfId="356" priority="50" operator="equal">
      <formula>0</formula>
    </cfRule>
  </conditionalFormatting>
  <conditionalFormatting sqref="AJ2:AL37">
    <cfRule type="cellIs" dxfId="355" priority="49" operator="equal">
      <formula>0</formula>
    </cfRule>
  </conditionalFormatting>
  <conditionalFormatting sqref="AJ62:AL109">
    <cfRule type="cellIs" dxfId="354" priority="48" operator="equal">
      <formula>0</formula>
    </cfRule>
  </conditionalFormatting>
  <conditionalFormatting sqref="AJ56:AL91">
    <cfRule type="cellIs" dxfId="353" priority="47" operator="equal">
      <formula>0</formula>
    </cfRule>
  </conditionalFormatting>
  <conditionalFormatting sqref="AJ116:AL163">
    <cfRule type="cellIs" dxfId="352" priority="46" operator="equal">
      <formula>0</formula>
    </cfRule>
  </conditionalFormatting>
  <conditionalFormatting sqref="AJ110:AL145">
    <cfRule type="cellIs" dxfId="351" priority="45" operator="equal">
      <formula>0</formula>
    </cfRule>
  </conditionalFormatting>
  <conditionalFormatting sqref="AJ170:AL217">
    <cfRule type="cellIs" dxfId="350" priority="44" operator="equal">
      <formula>0</formula>
    </cfRule>
  </conditionalFormatting>
  <conditionalFormatting sqref="AJ164:AL199">
    <cfRule type="cellIs" dxfId="349" priority="43" operator="equal">
      <formula>0</formula>
    </cfRule>
  </conditionalFormatting>
  <conditionalFormatting sqref="AJ224:AL271">
    <cfRule type="cellIs" dxfId="348" priority="42" operator="equal">
      <formula>0</formula>
    </cfRule>
  </conditionalFormatting>
  <conditionalFormatting sqref="AJ218:AL253 AJ254:AJ258">
    <cfRule type="cellIs" dxfId="347" priority="41" operator="equal">
      <formula>0</formula>
    </cfRule>
  </conditionalFormatting>
  <conditionalFormatting sqref="AM8:AM55">
    <cfRule type="cellIs" dxfId="346" priority="40" operator="equal">
      <formula>0</formula>
    </cfRule>
  </conditionalFormatting>
  <conditionalFormatting sqref="AM2:AM37">
    <cfRule type="cellIs" dxfId="345" priority="39" operator="equal">
      <formula>0</formula>
    </cfRule>
  </conditionalFormatting>
  <conditionalFormatting sqref="AM62:AM109">
    <cfRule type="cellIs" dxfId="344" priority="38" operator="equal">
      <formula>0</formula>
    </cfRule>
  </conditionalFormatting>
  <conditionalFormatting sqref="AM56:AM91">
    <cfRule type="cellIs" dxfId="343" priority="37" operator="equal">
      <formula>0</formula>
    </cfRule>
  </conditionalFormatting>
  <conditionalFormatting sqref="AM116:AM163">
    <cfRule type="cellIs" dxfId="342" priority="36" operator="equal">
      <formula>0</formula>
    </cfRule>
  </conditionalFormatting>
  <conditionalFormatting sqref="AM110:AM145">
    <cfRule type="cellIs" dxfId="341" priority="35" operator="equal">
      <formula>0</formula>
    </cfRule>
  </conditionalFormatting>
  <conditionalFormatting sqref="AM170:AM217">
    <cfRule type="cellIs" dxfId="340" priority="34" operator="equal">
      <formula>0</formula>
    </cfRule>
  </conditionalFormatting>
  <conditionalFormatting sqref="AM164:AM199">
    <cfRule type="cellIs" dxfId="339" priority="33" operator="equal">
      <formula>0</formula>
    </cfRule>
  </conditionalFormatting>
  <conditionalFormatting sqref="AM224:AM271">
    <cfRule type="cellIs" dxfId="338" priority="32" operator="equal">
      <formula>0</formula>
    </cfRule>
  </conditionalFormatting>
  <conditionalFormatting sqref="AM218:AM253">
    <cfRule type="cellIs" dxfId="337" priority="31" operator="equal">
      <formula>0</formula>
    </cfRule>
  </conditionalFormatting>
  <conditionalFormatting sqref="AF8:AF55">
    <cfRule type="cellIs" dxfId="336" priority="30" operator="equal">
      <formula>0</formula>
    </cfRule>
  </conditionalFormatting>
  <conditionalFormatting sqref="AF2:AF37">
    <cfRule type="cellIs" dxfId="335" priority="29" operator="equal">
      <formula>0</formula>
    </cfRule>
  </conditionalFormatting>
  <conditionalFormatting sqref="AF62:AF109">
    <cfRule type="cellIs" dxfId="334" priority="28" operator="equal">
      <formula>0</formula>
    </cfRule>
  </conditionalFormatting>
  <conditionalFormatting sqref="AF56:AF91">
    <cfRule type="cellIs" dxfId="333" priority="27" operator="equal">
      <formula>0</formula>
    </cfRule>
  </conditionalFormatting>
  <conditionalFormatting sqref="AF116:AF163">
    <cfRule type="cellIs" dxfId="332" priority="26" operator="equal">
      <formula>0</formula>
    </cfRule>
  </conditionalFormatting>
  <conditionalFormatting sqref="AF110:AF145">
    <cfRule type="cellIs" dxfId="331" priority="25" operator="equal">
      <formula>0</formula>
    </cfRule>
  </conditionalFormatting>
  <conditionalFormatting sqref="AF170:AF217">
    <cfRule type="cellIs" dxfId="330" priority="24" operator="equal">
      <formula>0</formula>
    </cfRule>
  </conditionalFormatting>
  <conditionalFormatting sqref="AF164:AF199">
    <cfRule type="cellIs" dxfId="329" priority="23" operator="equal">
      <formula>0</formula>
    </cfRule>
  </conditionalFormatting>
  <conditionalFormatting sqref="AF224:AF271">
    <cfRule type="cellIs" dxfId="328" priority="22" operator="equal">
      <formula>0</formula>
    </cfRule>
  </conditionalFormatting>
  <conditionalFormatting sqref="AF218:AF253">
    <cfRule type="cellIs" dxfId="327" priority="21" operator="equal">
      <formula>0</formula>
    </cfRule>
  </conditionalFormatting>
  <conditionalFormatting sqref="Z8:Z37">
    <cfRule type="cellIs" dxfId="326" priority="20" operator="equal">
      <formula>0</formula>
    </cfRule>
  </conditionalFormatting>
  <conditionalFormatting sqref="Z2:Z37">
    <cfRule type="cellIs" dxfId="325" priority="19" operator="equal">
      <formula>0</formula>
    </cfRule>
  </conditionalFormatting>
  <conditionalFormatting sqref="Z38:Z55">
    <cfRule type="cellIs" dxfId="324" priority="18" operator="equal">
      <formula>0</formula>
    </cfRule>
  </conditionalFormatting>
  <conditionalFormatting sqref="Z62:Z91">
    <cfRule type="cellIs" dxfId="323" priority="17" operator="equal">
      <formula>0</formula>
    </cfRule>
  </conditionalFormatting>
  <conditionalFormatting sqref="Z56:Z91">
    <cfRule type="cellIs" dxfId="322" priority="16" operator="equal">
      <formula>0</formula>
    </cfRule>
  </conditionalFormatting>
  <conditionalFormatting sqref="Z182:Z199">
    <cfRule type="cellIs" dxfId="321" priority="15" operator="equal">
      <formula>0</formula>
    </cfRule>
  </conditionalFormatting>
  <conditionalFormatting sqref="Z182:Z199">
    <cfRule type="cellIs" dxfId="320" priority="14" operator="equal">
      <formula>0</formula>
    </cfRule>
  </conditionalFormatting>
  <conditionalFormatting sqref="Z200:Z217">
    <cfRule type="cellIs" dxfId="319" priority="13" operator="equal">
      <formula>0</formula>
    </cfRule>
  </conditionalFormatting>
  <conditionalFormatting sqref="Z224:Z253">
    <cfRule type="cellIs" dxfId="318" priority="12" operator="equal">
      <formula>0</formula>
    </cfRule>
  </conditionalFormatting>
  <conditionalFormatting sqref="Z218:Z253">
    <cfRule type="cellIs" dxfId="317" priority="11" operator="equal">
      <formula>0</formula>
    </cfRule>
  </conditionalFormatting>
  <conditionalFormatting sqref="Z254:Z271">
    <cfRule type="cellIs" dxfId="316" priority="10" operator="equal">
      <formula>0</formula>
    </cfRule>
  </conditionalFormatting>
  <conditionalFormatting sqref="Z92:Z109">
    <cfRule type="cellIs" dxfId="315" priority="9" operator="equal">
      <formula>0</formula>
    </cfRule>
  </conditionalFormatting>
  <conditionalFormatting sqref="Z110:Z121">
    <cfRule type="cellIs" dxfId="314" priority="8" operator="equal">
      <formula>0</formula>
    </cfRule>
  </conditionalFormatting>
  <conditionalFormatting sqref="Z122:Z145">
    <cfRule type="cellIs" dxfId="313" priority="7" operator="equal">
      <formula>0</formula>
    </cfRule>
  </conditionalFormatting>
  <conditionalFormatting sqref="Z122:Z145">
    <cfRule type="cellIs" dxfId="312" priority="6" operator="equal">
      <formula>0</formula>
    </cfRule>
  </conditionalFormatting>
  <conditionalFormatting sqref="Z146:Z151">
    <cfRule type="cellIs" dxfId="311" priority="5" operator="equal">
      <formula>0</formula>
    </cfRule>
  </conditionalFormatting>
  <conditionalFormatting sqref="Z152:Z175">
    <cfRule type="cellIs" dxfId="310" priority="4" operator="equal">
      <formula>0</formula>
    </cfRule>
  </conditionalFormatting>
  <conditionalFormatting sqref="Z152:Z175">
    <cfRule type="cellIs" dxfId="309" priority="3" operator="equal">
      <formula>0</formula>
    </cfRule>
  </conditionalFormatting>
  <conditionalFormatting sqref="Z176:Z181">
    <cfRule type="cellIs" dxfId="308" priority="2" operator="equal">
      <formula>0</formula>
    </cfRule>
  </conditionalFormatting>
  <conditionalFormatting sqref="BB2:BB101">
    <cfRule type="cellIs" dxfId="307" priority="1" operator="equal">
      <formula>0</formula>
    </cfRule>
  </conditionalFormatting>
  <dataValidations count="10">
    <dataValidation type="list" allowBlank="1" showInputMessage="1" showErrorMessage="1" sqref="C7 G7 E7">
      <formula1>$X$2:$X$19</formula1>
    </dataValidation>
    <dataValidation type="list" allowBlank="1" showInputMessage="1" showErrorMessage="1" sqref="C8 G8 E8">
      <formula1>$X$20:$X$25</formula1>
    </dataValidation>
    <dataValidation type="list" allowBlank="1" showInputMessage="1" showErrorMessage="1" sqref="C9 G9 E9">
      <formula1>$X$26:$X$31</formula1>
    </dataValidation>
    <dataValidation type="list" allowBlank="1" showInputMessage="1" showErrorMessage="1" sqref="C10 G10 E10">
      <formula1>$X$32:$X$37</formula1>
    </dataValidation>
    <dataValidation type="list" allowBlank="1" showInputMessage="1" showErrorMessage="1" sqref="C11 G11 E11">
      <formula1>$X$38:$X$43</formula1>
    </dataValidation>
    <dataValidation type="list" allowBlank="1" showInputMessage="1" showErrorMessage="1" sqref="C12 G12 E12">
      <formula1>$X$44:$X$49</formula1>
    </dataValidation>
    <dataValidation type="list" allowBlank="1" showInputMessage="1" showErrorMessage="1" sqref="C13 G13 E13">
      <formula1>$X$50:$X$55</formula1>
    </dataValidation>
    <dataValidation type="list" allowBlank="1" showInputMessage="1" showErrorMessage="1" sqref="C27:C28 E27:G27 E44:G44">
      <formula1>"0,1"</formula1>
    </dataValidation>
    <dataValidation type="list" allowBlank="1" showInputMessage="1" showErrorMessage="1" sqref="C5:C6 E5:E6 G5:G6">
      <formula1>"1级套,20级套,40级套,60级套,80级套,100级套"</formula1>
    </dataValidation>
    <dataValidation type="list" allowBlank="1" showInputMessage="1" showErrorMessage="1" sqref="C15 E15">
      <formula1>"白,绿,蓝,紫,橙"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3" r:id="rId4" name="Scroll Bar 13">
              <controlPr defaultSize="0" autoPict="0">
                <anchor moveWithCells="1">
                  <from>
                    <xdr:col>1</xdr:col>
                    <xdr:colOff>0</xdr:colOff>
                    <xdr:row>2</xdr:row>
                    <xdr:rowOff>38100</xdr:rowOff>
                  </from>
                  <to>
                    <xdr:col>2</xdr:col>
                    <xdr:colOff>476250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5" name="Scroll Bar 14">
              <controlPr locked="0" defaultSize="0" autoPict="0">
                <anchor moveWithCells="1">
                  <from>
                    <xdr:col>3</xdr:col>
                    <xdr:colOff>0</xdr:colOff>
                    <xdr:row>2</xdr:row>
                    <xdr:rowOff>38100</xdr:rowOff>
                  </from>
                  <to>
                    <xdr:col>4</xdr:col>
                    <xdr:colOff>476250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6" name="Scroll Bar 24">
              <controlPr defaultSize="0" autoPict="0">
                <anchor moveWithCells="1">
                  <from>
                    <xdr:col>3</xdr:col>
                    <xdr:colOff>9525</xdr:colOff>
                    <xdr:row>35</xdr:row>
                    <xdr:rowOff>9525</xdr:rowOff>
                  </from>
                  <to>
                    <xdr:col>4</xdr:col>
                    <xdr:colOff>438150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7" name="Scroll Bar 25">
              <controlPr defaultSize="0" autoPict="0">
                <anchor moveWithCells="1">
                  <from>
                    <xdr:col>1</xdr:col>
                    <xdr:colOff>9525</xdr:colOff>
                    <xdr:row>35</xdr:row>
                    <xdr:rowOff>19050</xdr:rowOff>
                  </from>
                  <to>
                    <xdr:col>2</xdr:col>
                    <xdr:colOff>438150</xdr:colOff>
                    <xdr:row>36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50"/>
  <sheetViews>
    <sheetView tabSelected="1" zoomScale="85" zoomScaleNormal="85" workbookViewId="0">
      <selection activeCell="I5" sqref="I5"/>
    </sheetView>
  </sheetViews>
  <sheetFormatPr defaultRowHeight="16.5" x14ac:dyDescent="0.35"/>
  <cols>
    <col min="1" max="1" width="4.5" style="35" customWidth="1"/>
    <col min="2" max="2" width="9" style="35"/>
    <col min="3" max="3" width="13.875" style="35" customWidth="1"/>
    <col min="4" max="4" width="11.625" style="35" customWidth="1"/>
    <col min="5" max="5" width="9.875" style="35" customWidth="1"/>
    <col min="6" max="10" width="9" style="35"/>
    <col min="11" max="11" width="10" style="35" customWidth="1"/>
    <col min="12" max="16384" width="9" style="35"/>
  </cols>
  <sheetData>
    <row r="2" spans="2:18" x14ac:dyDescent="0.35">
      <c r="B2" s="35" t="s">
        <v>304</v>
      </c>
    </row>
    <row r="4" spans="2:18" x14ac:dyDescent="0.35">
      <c r="B4" s="34" t="s">
        <v>195</v>
      </c>
      <c r="C4" s="34" t="s">
        <v>308</v>
      </c>
      <c r="D4" s="34" t="s">
        <v>309</v>
      </c>
      <c r="E4" s="34" t="s">
        <v>196</v>
      </c>
      <c r="F4" s="34" t="s">
        <v>197</v>
      </c>
      <c r="G4" s="34" t="s">
        <v>198</v>
      </c>
    </row>
    <row r="5" spans="2:18" x14ac:dyDescent="0.35">
      <c r="B5" s="36" t="s">
        <v>199</v>
      </c>
      <c r="C5" s="36" t="s">
        <v>305</v>
      </c>
      <c r="D5" s="36" t="s">
        <v>310</v>
      </c>
      <c r="E5" s="37">
        <v>1</v>
      </c>
      <c r="F5" s="37">
        <v>1</v>
      </c>
      <c r="G5" s="37">
        <v>2</v>
      </c>
    </row>
    <row r="6" spans="2:18" x14ac:dyDescent="0.35">
      <c r="B6" s="36" t="s">
        <v>200</v>
      </c>
      <c r="C6" s="36" t="s">
        <v>306</v>
      </c>
      <c r="D6" s="36" t="s">
        <v>311</v>
      </c>
      <c r="E6" s="37">
        <v>5</v>
      </c>
      <c r="F6" s="37">
        <v>2</v>
      </c>
      <c r="G6" s="37">
        <v>3.5</v>
      </c>
    </row>
    <row r="7" spans="2:18" x14ac:dyDescent="0.35">
      <c r="B7" s="36" t="s">
        <v>201</v>
      </c>
      <c r="C7" s="36" t="s">
        <v>307</v>
      </c>
      <c r="D7" s="36" t="s">
        <v>312</v>
      </c>
      <c r="E7" s="37">
        <v>20</v>
      </c>
      <c r="F7" s="37">
        <v>4</v>
      </c>
      <c r="G7" s="37">
        <v>6</v>
      </c>
      <c r="H7" s="38"/>
      <c r="I7" s="38"/>
    </row>
    <row r="8" spans="2:18" x14ac:dyDescent="0.35">
      <c r="B8" s="36"/>
      <c r="C8" s="36"/>
      <c r="D8" s="37"/>
      <c r="E8" s="37"/>
      <c r="F8" s="37"/>
      <c r="G8" s="37"/>
      <c r="H8" s="38"/>
      <c r="I8" s="38"/>
    </row>
    <row r="9" spans="2:18" x14ac:dyDescent="0.35">
      <c r="B9" s="40" t="s">
        <v>297</v>
      </c>
      <c r="C9" s="40" t="s">
        <v>298</v>
      </c>
      <c r="D9" s="40"/>
      <c r="F9" s="52"/>
    </row>
    <row r="10" spans="2:18" x14ac:dyDescent="0.35">
      <c r="B10" s="35" t="s">
        <v>299</v>
      </c>
      <c r="C10" s="38" t="str">
        <f>"=攻方命中/（攻方命中+防守闪避）*1.8"</f>
        <v>=攻方命中/（攻方命中+防守闪避）*1.8</v>
      </c>
      <c r="G10" s="35" t="s">
        <v>300</v>
      </c>
      <c r="J10" s="38"/>
    </row>
    <row r="11" spans="2:18" x14ac:dyDescent="0.35">
      <c r="B11" s="38" t="s">
        <v>301</v>
      </c>
      <c r="C11" s="35" t="str">
        <f>"=（Max（（（攻方攻击+技能伤害）*重击系数-防守防御)*致命系数*（1-物理免疫），0）+技能额外伤害)*防守格挡系数+怪物额外伤害"</f>
        <v>=（Max（（（攻方攻击+技能伤害）*重击系数-防守防御)*致命系数*（1-物理免疫），0）+技能额外伤害)*防守格挡系数+怪物额外伤害</v>
      </c>
      <c r="F11" s="38"/>
      <c r="N11" s="35" t="s">
        <v>666</v>
      </c>
    </row>
    <row r="12" spans="2:18" x14ac:dyDescent="0.35">
      <c r="B12" s="38" t="s">
        <v>302</v>
      </c>
      <c r="C12" s="35" t="str">
        <f>"=（Max（（（攻方攻击+技能伤害）*重击系数-防守防御)*致命系数*（1-法术免疫），0）+技能额外伤害)*防守格挡系数+怪物额外伤害"</f>
        <v>=（Max（（（攻方攻击+技能伤害）*重击系数-防守防御)*致命系数*（1-法术免疫），0）+技能额外伤害)*防守格挡系数+怪物额外伤害</v>
      </c>
      <c r="F12" s="38"/>
      <c r="N12" s="35" t="s">
        <v>666</v>
      </c>
    </row>
    <row r="13" spans="2:18" x14ac:dyDescent="0.35">
      <c r="B13" s="35" t="s">
        <v>303</v>
      </c>
      <c r="C13" s="52" t="str">
        <f>"=实际伤害*反伤系数"</f>
        <v>=实际伤害*反伤系数</v>
      </c>
    </row>
    <row r="14" spans="2:18" x14ac:dyDescent="0.35">
      <c r="B14" s="39"/>
      <c r="C14" s="39"/>
      <c r="D14" s="39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2:18" x14ac:dyDescent="0.35">
      <c r="B15" s="40" t="s">
        <v>202</v>
      </c>
      <c r="C15" s="40"/>
      <c r="D15" s="40"/>
      <c r="E15" s="38"/>
      <c r="F15" s="40" t="s">
        <v>203</v>
      </c>
      <c r="G15" s="40"/>
      <c r="H15" s="40"/>
      <c r="I15" s="38"/>
      <c r="J15" s="40" t="s">
        <v>204</v>
      </c>
      <c r="K15" s="40"/>
      <c r="L15" s="40"/>
      <c r="M15" s="38"/>
      <c r="N15" s="38"/>
      <c r="O15" s="38"/>
      <c r="P15" s="40" t="s">
        <v>662</v>
      </c>
      <c r="Q15" s="40"/>
      <c r="R15" s="40"/>
    </row>
    <row r="16" spans="2:18" x14ac:dyDescent="0.35">
      <c r="B16" s="36" t="s">
        <v>205</v>
      </c>
      <c r="C16" s="36" t="s">
        <v>206</v>
      </c>
      <c r="D16" s="39"/>
      <c r="E16" s="38"/>
      <c r="F16" s="36" t="s">
        <v>207</v>
      </c>
      <c r="G16" s="36" t="s">
        <v>208</v>
      </c>
      <c r="H16" s="39"/>
      <c r="I16" s="38"/>
      <c r="J16" s="36" t="s">
        <v>209</v>
      </c>
      <c r="K16" s="36"/>
      <c r="L16" s="39"/>
      <c r="M16" s="38"/>
      <c r="N16" s="38"/>
      <c r="O16" s="38"/>
      <c r="P16" s="36" t="s">
        <v>663</v>
      </c>
      <c r="Q16" s="36"/>
      <c r="R16" s="39"/>
    </row>
    <row r="17" spans="2:18" x14ac:dyDescent="0.35">
      <c r="B17" s="36" t="s">
        <v>210</v>
      </c>
      <c r="C17" s="36" t="s">
        <v>211</v>
      </c>
      <c r="D17" s="39"/>
      <c r="E17" s="38"/>
      <c r="F17" s="36" t="s">
        <v>212</v>
      </c>
      <c r="G17" s="36" t="s">
        <v>213</v>
      </c>
      <c r="H17" s="39"/>
      <c r="I17" s="38"/>
      <c r="J17" s="36" t="s">
        <v>214</v>
      </c>
      <c r="K17" s="36"/>
      <c r="L17" s="39"/>
      <c r="M17" s="38"/>
      <c r="N17" s="38"/>
      <c r="O17" s="38"/>
      <c r="P17" s="36" t="s">
        <v>664</v>
      </c>
      <c r="Q17" s="36"/>
      <c r="R17" s="39"/>
    </row>
    <row r="18" spans="2:18" x14ac:dyDescent="0.35">
      <c r="B18" s="36" t="s">
        <v>215</v>
      </c>
      <c r="C18" s="36" t="s">
        <v>216</v>
      </c>
      <c r="D18" s="39"/>
      <c r="E18" s="38"/>
      <c r="F18" s="36" t="s">
        <v>217</v>
      </c>
      <c r="G18" s="36" t="s">
        <v>218</v>
      </c>
      <c r="H18" s="39"/>
      <c r="I18" s="38"/>
      <c r="J18" s="36" t="s">
        <v>219</v>
      </c>
      <c r="K18" s="36"/>
      <c r="L18" s="39"/>
      <c r="M18" s="38"/>
      <c r="N18" s="38"/>
      <c r="O18" s="38"/>
      <c r="P18" s="36" t="s">
        <v>665</v>
      </c>
      <c r="Q18" s="36" t="str">
        <f>"=当前星级*表格系数"</f>
        <v>=当前星级*表格系数</v>
      </c>
      <c r="R18" s="39"/>
    </row>
    <row r="19" spans="2:18" x14ac:dyDescent="0.35">
      <c r="B19" s="36" t="s">
        <v>220</v>
      </c>
      <c r="C19" s="36" t="s">
        <v>221</v>
      </c>
      <c r="D19" s="39"/>
      <c r="E19" s="38"/>
      <c r="J19" s="38"/>
      <c r="K19" s="36"/>
      <c r="L19" s="39"/>
      <c r="M19" s="38"/>
      <c r="N19" s="38"/>
      <c r="O19" s="38"/>
    </row>
    <row r="20" spans="2:18" x14ac:dyDescent="0.35">
      <c r="B20" s="36" t="s">
        <v>204</v>
      </c>
      <c r="C20" s="36" t="s">
        <v>222</v>
      </c>
      <c r="D20" s="39"/>
      <c r="E20" s="38"/>
      <c r="J20" s="38"/>
      <c r="K20" s="38"/>
      <c r="L20" s="38"/>
      <c r="M20" s="38"/>
      <c r="N20" s="38"/>
      <c r="O20" s="38"/>
    </row>
    <row r="21" spans="2:18" x14ac:dyDescent="0.35">
      <c r="B21" s="36"/>
      <c r="C21" s="39"/>
      <c r="D21" s="39"/>
      <c r="E21" s="38"/>
      <c r="J21" s="38"/>
      <c r="K21" s="38"/>
      <c r="L21" s="38"/>
      <c r="M21" s="38"/>
      <c r="N21" s="38"/>
      <c r="O21" s="38"/>
    </row>
    <row r="22" spans="2:18" ht="17.25" thickBot="1" x14ac:dyDescent="0.4">
      <c r="B22" s="40" t="s">
        <v>223</v>
      </c>
      <c r="C22" s="40" t="s">
        <v>224</v>
      </c>
      <c r="D22" s="40"/>
      <c r="E22" s="38"/>
      <c r="F22" s="40" t="s">
        <v>225</v>
      </c>
      <c r="G22" s="40" t="s">
        <v>226</v>
      </c>
      <c r="H22" s="40" t="s">
        <v>227</v>
      </c>
      <c r="I22" s="40" t="s">
        <v>228</v>
      </c>
      <c r="J22" s="40" t="s">
        <v>229</v>
      </c>
      <c r="K22" s="40" t="s">
        <v>230</v>
      </c>
      <c r="L22" s="40" t="s">
        <v>231</v>
      </c>
      <c r="M22" s="40" t="s">
        <v>232</v>
      </c>
      <c r="N22" s="38" t="s">
        <v>233</v>
      </c>
      <c r="O22" s="38"/>
      <c r="P22" s="40" t="s">
        <v>244</v>
      </c>
      <c r="Q22" s="34" t="s">
        <v>234</v>
      </c>
      <c r="R22" s="40"/>
    </row>
    <row r="23" spans="2:18" ht="17.25" thickBot="1" x14ac:dyDescent="0.4">
      <c r="B23" s="35" t="s">
        <v>235</v>
      </c>
      <c r="C23" s="35" t="s">
        <v>236</v>
      </c>
      <c r="E23" s="38"/>
      <c r="F23" s="35" t="s">
        <v>237</v>
      </c>
      <c r="G23" s="37">
        <v>0.6</v>
      </c>
      <c r="H23" s="36"/>
      <c r="I23" s="36"/>
      <c r="J23" s="41"/>
      <c r="K23" s="42">
        <v>0.3</v>
      </c>
      <c r="L23" s="41"/>
      <c r="M23" s="41"/>
      <c r="N23" s="43">
        <f t="shared" ref="N23:N29" si="0">SUM(G23:M23)</f>
        <v>0.89999999999999991</v>
      </c>
      <c r="O23" s="38"/>
      <c r="P23" s="91" t="s">
        <v>623</v>
      </c>
      <c r="Q23" s="36">
        <v>1</v>
      </c>
    </row>
    <row r="24" spans="2:18" ht="17.25" thickBot="1" x14ac:dyDescent="0.4">
      <c r="B24" s="35" t="s">
        <v>238</v>
      </c>
      <c r="C24" s="35" t="s">
        <v>239</v>
      </c>
      <c r="E24" s="38"/>
      <c r="F24" s="35" t="s">
        <v>240</v>
      </c>
      <c r="G24" s="36"/>
      <c r="H24" s="37"/>
      <c r="I24" s="37">
        <v>0.4</v>
      </c>
      <c r="J24" s="42"/>
      <c r="K24" s="42"/>
      <c r="L24" s="42">
        <v>0.3</v>
      </c>
      <c r="M24" s="42"/>
      <c r="N24" s="43">
        <f t="shared" si="0"/>
        <v>0.7</v>
      </c>
      <c r="O24" s="38"/>
      <c r="P24" s="92" t="s">
        <v>624</v>
      </c>
      <c r="Q24" s="36">
        <v>1.2</v>
      </c>
    </row>
    <row r="25" spans="2:18" ht="17.25" thickBot="1" x14ac:dyDescent="0.4">
      <c r="B25" s="35" t="s">
        <v>241</v>
      </c>
      <c r="C25" s="35" t="s">
        <v>242</v>
      </c>
      <c r="E25" s="38"/>
      <c r="F25" s="35" t="s">
        <v>243</v>
      </c>
      <c r="G25" s="36"/>
      <c r="H25" s="37"/>
      <c r="I25" s="37">
        <v>0.6</v>
      </c>
      <c r="J25" s="42">
        <v>0.5</v>
      </c>
      <c r="K25" s="42"/>
      <c r="L25" s="42">
        <v>0.4</v>
      </c>
      <c r="M25" s="42"/>
      <c r="N25" s="43">
        <f t="shared" si="0"/>
        <v>1.5</v>
      </c>
      <c r="O25" s="38"/>
      <c r="P25" s="93" t="s">
        <v>625</v>
      </c>
      <c r="Q25" s="36">
        <v>1.5</v>
      </c>
    </row>
    <row r="26" spans="2:18" ht="17.25" thickBot="1" x14ac:dyDescent="0.4">
      <c r="B26" s="35" t="s">
        <v>227</v>
      </c>
      <c r="C26" s="35" t="s">
        <v>245</v>
      </c>
      <c r="E26" s="38"/>
      <c r="F26" s="35" t="s">
        <v>246</v>
      </c>
      <c r="G26" s="41"/>
      <c r="H26" s="42">
        <v>0.6</v>
      </c>
      <c r="I26" s="42"/>
      <c r="J26" s="42">
        <v>0.35</v>
      </c>
      <c r="K26" s="42"/>
      <c r="L26" s="42">
        <v>0.3</v>
      </c>
      <c r="M26" s="42"/>
      <c r="N26" s="43">
        <f t="shared" si="0"/>
        <v>1.25</v>
      </c>
      <c r="O26" s="38"/>
      <c r="P26" s="92" t="s">
        <v>626</v>
      </c>
      <c r="Q26" s="41">
        <v>1.9</v>
      </c>
      <c r="R26" s="38"/>
    </row>
    <row r="27" spans="2:18" ht="17.25" thickBot="1" x14ac:dyDescent="0.4">
      <c r="B27" s="35" t="s">
        <v>247</v>
      </c>
      <c r="C27" s="35" t="s">
        <v>248</v>
      </c>
      <c r="E27" s="38"/>
      <c r="F27" s="35" t="s">
        <v>249</v>
      </c>
      <c r="G27" s="42">
        <v>0.18</v>
      </c>
      <c r="H27" s="41"/>
      <c r="I27" s="41"/>
      <c r="J27" s="42"/>
      <c r="K27" s="42">
        <v>0.2</v>
      </c>
      <c r="L27" s="42"/>
      <c r="M27" s="42"/>
      <c r="N27" s="43">
        <f t="shared" si="0"/>
        <v>0.38</v>
      </c>
      <c r="O27" s="38"/>
      <c r="P27" s="93" t="s">
        <v>627</v>
      </c>
      <c r="Q27" s="41">
        <v>2.5</v>
      </c>
      <c r="R27" s="38"/>
    </row>
    <row r="28" spans="2:18" x14ac:dyDescent="0.35">
      <c r="E28" s="38"/>
      <c r="F28" s="35" t="s">
        <v>250</v>
      </c>
      <c r="G28" s="42">
        <v>0.22</v>
      </c>
      <c r="H28" s="41"/>
      <c r="I28" s="41"/>
      <c r="J28" s="42"/>
      <c r="K28" s="42">
        <v>0.5</v>
      </c>
      <c r="L28" s="42"/>
      <c r="M28" s="42"/>
      <c r="N28" s="43">
        <f t="shared" si="0"/>
        <v>0.72</v>
      </c>
      <c r="O28" s="38"/>
      <c r="P28" s="38"/>
      <c r="Q28" s="38"/>
      <c r="R28" s="38"/>
    </row>
    <row r="29" spans="2:18" x14ac:dyDescent="0.35">
      <c r="E29" s="38"/>
      <c r="F29" s="35" t="s">
        <v>251</v>
      </c>
      <c r="G29" s="41"/>
      <c r="H29" s="42">
        <v>0.4</v>
      </c>
      <c r="I29" s="42"/>
      <c r="J29" s="42">
        <v>0.15</v>
      </c>
      <c r="K29" s="42"/>
      <c r="L29" s="42"/>
      <c r="M29" s="42">
        <v>1</v>
      </c>
      <c r="N29" s="43">
        <f t="shared" si="0"/>
        <v>1.55</v>
      </c>
      <c r="O29" s="38"/>
      <c r="P29" s="38" t="s">
        <v>628</v>
      </c>
      <c r="Q29" s="38"/>
      <c r="R29" s="38"/>
    </row>
    <row r="30" spans="2:18" x14ac:dyDescent="0.35">
      <c r="E30" s="38"/>
      <c r="G30" s="42">
        <f t="shared" ref="G30:M30" si="1">SUM(G23:G29)</f>
        <v>1</v>
      </c>
      <c r="H30" s="42">
        <f t="shared" si="1"/>
        <v>1</v>
      </c>
      <c r="I30" s="42">
        <f t="shared" si="1"/>
        <v>1</v>
      </c>
      <c r="J30" s="42">
        <f t="shared" si="1"/>
        <v>1</v>
      </c>
      <c r="K30" s="42">
        <f t="shared" si="1"/>
        <v>1</v>
      </c>
      <c r="L30" s="42">
        <f t="shared" si="1"/>
        <v>1</v>
      </c>
      <c r="M30" s="42">
        <f t="shared" si="1"/>
        <v>1</v>
      </c>
      <c r="N30" s="38"/>
      <c r="O30" s="38"/>
      <c r="P30" s="38" t="s">
        <v>629</v>
      </c>
      <c r="Q30" s="38"/>
      <c r="R30" s="38"/>
    </row>
    <row r="31" spans="2:18" x14ac:dyDescent="0.35">
      <c r="E31" s="38"/>
      <c r="K31" s="38"/>
      <c r="L31" s="38"/>
      <c r="M31" s="38"/>
      <c r="N31" s="38"/>
      <c r="O31" s="38"/>
    </row>
    <row r="32" spans="2:18" x14ac:dyDescent="0.35">
      <c r="B32" s="40" t="s">
        <v>252</v>
      </c>
      <c r="C32" s="40" t="s">
        <v>253</v>
      </c>
      <c r="D32" s="40"/>
      <c r="E32" s="38"/>
      <c r="G32" s="38"/>
      <c r="H32" s="38"/>
      <c r="I32" s="38"/>
      <c r="J32" s="38"/>
      <c r="K32" s="38"/>
    </row>
    <row r="33" spans="2:15" x14ac:dyDescent="0.35">
      <c r="B33" s="35" t="s">
        <v>254</v>
      </c>
      <c r="C33" s="37">
        <v>0.03</v>
      </c>
      <c r="E33" s="38"/>
      <c r="G33" s="38"/>
      <c r="H33" s="38"/>
      <c r="I33" s="38"/>
      <c r="J33" s="38"/>
      <c r="K33" s="38"/>
    </row>
    <row r="34" spans="2:15" x14ac:dyDescent="0.35">
      <c r="B34" s="35" t="s">
        <v>255</v>
      </c>
      <c r="C34" s="37">
        <v>0.09</v>
      </c>
      <c r="E34" s="38"/>
      <c r="F34" s="38"/>
      <c r="G34" s="38"/>
      <c r="H34" s="38"/>
      <c r="I34" s="38"/>
      <c r="J34" s="38"/>
      <c r="K34" s="38"/>
    </row>
    <row r="35" spans="2:15" x14ac:dyDescent="0.35">
      <c r="B35" s="35" t="s">
        <v>256</v>
      </c>
      <c r="C35" s="37">
        <v>0.05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2:15" x14ac:dyDescent="0.35">
      <c r="B36" s="35" t="s">
        <v>257</v>
      </c>
      <c r="C36" s="37">
        <v>0.2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2:15" x14ac:dyDescent="0.35">
      <c r="B37" s="35" t="s">
        <v>258</v>
      </c>
      <c r="C37" s="37">
        <v>0.2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2:15" x14ac:dyDescent="0.35"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5" x14ac:dyDescent="0.35">
      <c r="B39" s="40" t="s">
        <v>259</v>
      </c>
      <c r="C39" s="40" t="s">
        <v>224</v>
      </c>
      <c r="D39" s="40"/>
      <c r="E39" s="38"/>
      <c r="F39" s="38"/>
      <c r="G39" s="38"/>
      <c r="H39" s="38"/>
      <c r="I39" s="38"/>
      <c r="J39" s="38"/>
      <c r="K39" s="40" t="s">
        <v>260</v>
      </c>
      <c r="L39" s="40"/>
      <c r="M39" s="40"/>
      <c r="N39" s="38"/>
      <c r="O39" s="38"/>
    </row>
    <row r="40" spans="2:15" x14ac:dyDescent="0.35">
      <c r="B40" s="44" t="s">
        <v>261</v>
      </c>
      <c r="C40" s="44" t="s">
        <v>262</v>
      </c>
      <c r="D40" s="44"/>
      <c r="E40" s="44"/>
      <c r="F40" s="44" t="s">
        <v>263</v>
      </c>
      <c r="G40" s="44"/>
      <c r="H40" s="44" t="s">
        <v>264</v>
      </c>
      <c r="I40" s="44"/>
      <c r="J40" s="38"/>
      <c r="K40" s="35" t="s">
        <v>265</v>
      </c>
      <c r="L40" s="37"/>
      <c r="M40" s="35" t="s">
        <v>266</v>
      </c>
      <c r="N40" s="38"/>
      <c r="O40" s="38"/>
    </row>
    <row r="41" spans="2:15" x14ac:dyDescent="0.35">
      <c r="B41" s="44" t="s">
        <v>267</v>
      </c>
      <c r="C41" s="44" t="s">
        <v>268</v>
      </c>
      <c r="D41" s="44"/>
      <c r="E41" s="44"/>
      <c r="F41" s="44" t="s">
        <v>269</v>
      </c>
      <c r="G41" s="44"/>
      <c r="H41" s="44"/>
      <c r="I41" s="44"/>
      <c r="J41" s="38"/>
      <c r="K41" s="35" t="s">
        <v>270</v>
      </c>
      <c r="L41" s="37"/>
      <c r="M41" s="35" t="s">
        <v>271</v>
      </c>
      <c r="N41" s="38"/>
      <c r="O41" s="38"/>
    </row>
    <row r="42" spans="2:15" x14ac:dyDescent="0.35">
      <c r="B42" s="45" t="s">
        <v>272</v>
      </c>
      <c r="C42" s="45" t="s">
        <v>273</v>
      </c>
      <c r="D42" s="45"/>
      <c r="E42" s="45"/>
      <c r="F42" s="45" t="s">
        <v>274</v>
      </c>
      <c r="G42" s="45"/>
      <c r="H42" s="46" t="s">
        <v>275</v>
      </c>
      <c r="I42" s="45"/>
      <c r="K42" s="35" t="s">
        <v>276</v>
      </c>
      <c r="L42" s="37"/>
      <c r="M42" s="35" t="s">
        <v>277</v>
      </c>
    </row>
    <row r="43" spans="2:15" x14ac:dyDescent="0.35">
      <c r="B43" s="45" t="s">
        <v>278</v>
      </c>
      <c r="C43" s="45" t="s">
        <v>279</v>
      </c>
      <c r="D43" s="45"/>
      <c r="E43" s="45"/>
      <c r="F43" s="45" t="s">
        <v>280</v>
      </c>
      <c r="G43" s="45"/>
      <c r="H43" s="46" t="s">
        <v>275</v>
      </c>
      <c r="I43" s="45"/>
      <c r="L43" s="37"/>
      <c r="M43" s="35" t="s">
        <v>281</v>
      </c>
    </row>
    <row r="44" spans="2:15" x14ac:dyDescent="0.35">
      <c r="B44" s="47" t="s">
        <v>282</v>
      </c>
      <c r="C44" s="47" t="s">
        <v>283</v>
      </c>
      <c r="D44" s="45"/>
      <c r="E44" s="47"/>
      <c r="F44" s="47" t="s">
        <v>284</v>
      </c>
      <c r="G44" s="47"/>
      <c r="H44" s="45" t="s">
        <v>285</v>
      </c>
      <c r="I44" s="47"/>
      <c r="J44" s="38"/>
      <c r="K44" s="38"/>
      <c r="L44" s="38"/>
      <c r="M44" s="38" t="s">
        <v>286</v>
      </c>
      <c r="N44" s="38"/>
      <c r="O44" s="38"/>
    </row>
    <row r="45" spans="2:15" x14ac:dyDescent="0.35">
      <c r="B45" s="48" t="s">
        <v>287</v>
      </c>
      <c r="C45" s="48" t="s">
        <v>288</v>
      </c>
      <c r="D45" s="48"/>
      <c r="E45" s="49"/>
      <c r="F45" s="48" t="s">
        <v>289</v>
      </c>
      <c r="G45" s="49"/>
      <c r="H45" s="49" t="s">
        <v>290</v>
      </c>
      <c r="I45" s="49"/>
      <c r="J45" s="38"/>
      <c r="K45" s="38"/>
      <c r="L45" s="38"/>
      <c r="M45" s="38"/>
      <c r="N45" s="38"/>
      <c r="O45" s="38"/>
    </row>
    <row r="46" spans="2:15" x14ac:dyDescent="0.35">
      <c r="B46" s="48" t="s">
        <v>291</v>
      </c>
      <c r="C46" s="48" t="s">
        <v>292</v>
      </c>
      <c r="D46" s="48"/>
      <c r="E46" s="49"/>
      <c r="F46" s="48" t="s">
        <v>289</v>
      </c>
      <c r="G46" s="49"/>
      <c r="H46" s="49" t="s">
        <v>290</v>
      </c>
      <c r="I46" s="49"/>
      <c r="J46" s="38"/>
      <c r="K46" s="38"/>
      <c r="L46" s="38"/>
      <c r="M46" s="38"/>
      <c r="N46" s="38"/>
      <c r="O46" s="38"/>
    </row>
    <row r="47" spans="2:15" x14ac:dyDescent="0.35">
      <c r="B47" s="48" t="s">
        <v>293</v>
      </c>
      <c r="C47" s="48" t="s">
        <v>294</v>
      </c>
      <c r="D47" s="48"/>
      <c r="E47" s="49"/>
      <c r="F47" s="48" t="s">
        <v>289</v>
      </c>
      <c r="G47" s="49"/>
      <c r="H47" s="49" t="s">
        <v>290</v>
      </c>
      <c r="I47" s="49"/>
      <c r="J47" s="38"/>
      <c r="K47" s="38"/>
      <c r="L47" s="38"/>
      <c r="M47" s="38"/>
      <c r="N47" s="38"/>
      <c r="O47" s="38"/>
    </row>
    <row r="48" spans="2:15" x14ac:dyDescent="0.35">
      <c r="B48" s="50" t="s">
        <v>295</v>
      </c>
      <c r="C48" s="50" t="s">
        <v>296</v>
      </c>
      <c r="D48" s="50"/>
      <c r="E48" s="51"/>
      <c r="F48" s="50"/>
      <c r="G48" s="51"/>
      <c r="H48" s="51"/>
      <c r="I48" s="51"/>
      <c r="J48" s="38"/>
      <c r="K48" s="38"/>
      <c r="L48" s="38"/>
      <c r="M48" s="38"/>
      <c r="N48" s="38"/>
      <c r="O48" s="38"/>
    </row>
    <row r="49" spans="3:6" x14ac:dyDescent="0.35">
      <c r="F49" s="52"/>
    </row>
    <row r="50" spans="3:6" x14ac:dyDescent="0.35">
      <c r="C50" s="52"/>
    </row>
  </sheetData>
  <phoneticPr fontId="6" type="noConversion"/>
  <conditionalFormatting sqref="G23:L29">
    <cfRule type="cellIs" dxfId="306" priority="2" operator="equal">
      <formula>0</formula>
    </cfRule>
  </conditionalFormatting>
  <conditionalFormatting sqref="M23:M29">
    <cfRule type="cellIs" dxfId="305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145" r:id="rId4">
          <objectPr defaultSize="0" autoPict="0" r:id="rId5">
            <anchor moveWithCells="1">
              <from>
                <xdr:col>1</xdr:col>
                <xdr:colOff>333375</xdr:colOff>
                <xdr:row>49</xdr:row>
                <xdr:rowOff>133350</xdr:rowOff>
              </from>
              <to>
                <xdr:col>5</xdr:col>
                <xdr:colOff>590550</xdr:colOff>
                <xdr:row>93</xdr:row>
                <xdr:rowOff>47625</xdr:rowOff>
              </to>
            </anchor>
          </objectPr>
        </oleObject>
      </mc:Choice>
      <mc:Fallback>
        <oleObject progId="Visio.Drawing.15" shapeId="61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workbookViewId="0">
      <pane ySplit="1" topLeftCell="A2" activePane="bottomLeft" state="frozen"/>
      <selection pane="bottomLeft" activeCell="G59" sqref="G59"/>
    </sheetView>
  </sheetViews>
  <sheetFormatPr defaultRowHeight="13.5" x14ac:dyDescent="0.15"/>
  <cols>
    <col min="1" max="1" width="7.375" style="99" bestFit="1" customWidth="1"/>
    <col min="19" max="19" width="13.5" bestFit="1" customWidth="1"/>
  </cols>
  <sheetData>
    <row r="1" spans="1:18" ht="14.25" x14ac:dyDescent="0.3">
      <c r="A1" s="98" t="s">
        <v>399</v>
      </c>
      <c r="B1" s="86" t="s">
        <v>400</v>
      </c>
      <c r="C1" s="86" t="s">
        <v>496</v>
      </c>
      <c r="D1" s="86" t="s">
        <v>635</v>
      </c>
      <c r="E1" s="86" t="s">
        <v>431</v>
      </c>
      <c r="F1" s="86" t="s">
        <v>432</v>
      </c>
      <c r="G1" s="86" t="s">
        <v>433</v>
      </c>
      <c r="H1" s="86" t="s">
        <v>434</v>
      </c>
      <c r="I1" s="86" t="s">
        <v>46</v>
      </c>
      <c r="J1" s="86" t="s">
        <v>634</v>
      </c>
      <c r="K1" s="86" t="s">
        <v>48</v>
      </c>
      <c r="L1" s="86" t="s">
        <v>395</v>
      </c>
      <c r="M1" s="86" t="s">
        <v>282</v>
      </c>
      <c r="N1" s="86" t="s">
        <v>630</v>
      </c>
      <c r="O1" s="86" t="s">
        <v>631</v>
      </c>
      <c r="P1" s="86" t="s">
        <v>632</v>
      </c>
      <c r="Q1" s="86" t="s">
        <v>633</v>
      </c>
      <c r="R1" s="86" t="s">
        <v>620</v>
      </c>
    </row>
    <row r="2" spans="1:18" ht="14.25" x14ac:dyDescent="0.3">
      <c r="A2" s="98">
        <v>1000</v>
      </c>
      <c r="B2" s="86" t="s">
        <v>498</v>
      </c>
      <c r="C2" s="86">
        <v>1</v>
      </c>
      <c r="D2" s="86"/>
      <c r="E2" s="86">
        <f t="shared" ref="E2:E7" si="0">(10+($R2-1)*10+($C2-1)*2)*0.8</f>
        <v>8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>
        <v>1</v>
      </c>
    </row>
    <row r="3" spans="1:18" ht="14.25" x14ac:dyDescent="0.3">
      <c r="A3" s="98">
        <v>1001</v>
      </c>
      <c r="B3" s="86" t="s">
        <v>443</v>
      </c>
      <c r="C3" s="86">
        <v>21</v>
      </c>
      <c r="D3" s="86"/>
      <c r="E3" s="86">
        <f t="shared" si="0"/>
        <v>40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>
        <v>1</v>
      </c>
    </row>
    <row r="4" spans="1:18" ht="14.25" x14ac:dyDescent="0.3">
      <c r="A4" s="98">
        <v>1002</v>
      </c>
      <c r="B4" s="86" t="s">
        <v>444</v>
      </c>
      <c r="C4" s="86">
        <v>41</v>
      </c>
      <c r="D4" s="86"/>
      <c r="E4" s="86">
        <f t="shared" si="0"/>
        <v>72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>
        <v>1</v>
      </c>
    </row>
    <row r="5" spans="1:18" ht="14.25" x14ac:dyDescent="0.3">
      <c r="A5" s="98">
        <v>1003</v>
      </c>
      <c r="B5" s="86" t="s">
        <v>445</v>
      </c>
      <c r="C5" s="86">
        <v>61</v>
      </c>
      <c r="D5" s="86"/>
      <c r="E5" s="86">
        <f t="shared" si="0"/>
        <v>104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>
        <v>1</v>
      </c>
    </row>
    <row r="6" spans="1:18" ht="14.25" x14ac:dyDescent="0.3">
      <c r="A6" s="98">
        <v>1004</v>
      </c>
      <c r="B6" s="86" t="s">
        <v>446</v>
      </c>
      <c r="C6" s="86">
        <v>81</v>
      </c>
      <c r="D6" s="86"/>
      <c r="E6" s="86">
        <f t="shared" si="0"/>
        <v>136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>
        <v>1</v>
      </c>
    </row>
    <row r="7" spans="1:18" ht="14.25" x14ac:dyDescent="0.3">
      <c r="A7" s="98">
        <v>1005</v>
      </c>
      <c r="B7" s="86" t="s">
        <v>447</v>
      </c>
      <c r="C7" s="86">
        <v>101</v>
      </c>
      <c r="D7" s="86"/>
      <c r="E7" s="86">
        <f t="shared" si="0"/>
        <v>168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>
        <v>1</v>
      </c>
    </row>
    <row r="8" spans="1:18" ht="14.25" x14ac:dyDescent="0.3">
      <c r="A8" s="98">
        <v>2000</v>
      </c>
      <c r="B8" s="86" t="s">
        <v>448</v>
      </c>
      <c r="C8" s="86">
        <v>1</v>
      </c>
      <c r="D8" s="86"/>
      <c r="E8" s="86"/>
      <c r="F8" s="86">
        <f t="shared" ref="F8:F19" si="1">(10+($R8-1)*10+($C8-1)*2)*0.8</f>
        <v>8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>
        <v>1</v>
      </c>
    </row>
    <row r="9" spans="1:18" ht="14.25" x14ac:dyDescent="0.3">
      <c r="A9" s="98">
        <v>2001</v>
      </c>
      <c r="B9" s="86" t="s">
        <v>449</v>
      </c>
      <c r="C9" s="86">
        <v>21</v>
      </c>
      <c r="D9" s="86"/>
      <c r="E9" s="86"/>
      <c r="F9" s="86">
        <f t="shared" si="1"/>
        <v>40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>
        <v>1</v>
      </c>
    </row>
    <row r="10" spans="1:18" ht="14.25" x14ac:dyDescent="0.3">
      <c r="A10" s="98">
        <v>2002</v>
      </c>
      <c r="B10" s="86" t="s">
        <v>450</v>
      </c>
      <c r="C10" s="86">
        <v>41</v>
      </c>
      <c r="D10" s="86"/>
      <c r="E10" s="86"/>
      <c r="F10" s="86">
        <f t="shared" si="1"/>
        <v>72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>
        <v>1</v>
      </c>
    </row>
    <row r="11" spans="1:18" ht="14.25" x14ac:dyDescent="0.3">
      <c r="A11" s="98">
        <v>2003</v>
      </c>
      <c r="B11" s="86" t="s">
        <v>451</v>
      </c>
      <c r="C11" s="86">
        <v>61</v>
      </c>
      <c r="D11" s="86"/>
      <c r="E11" s="86"/>
      <c r="F11" s="86">
        <f t="shared" si="1"/>
        <v>104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>
        <v>1</v>
      </c>
    </row>
    <row r="12" spans="1:18" ht="14.25" x14ac:dyDescent="0.3">
      <c r="A12" s="98">
        <v>2004</v>
      </c>
      <c r="B12" s="86" t="s">
        <v>452</v>
      </c>
      <c r="C12" s="86">
        <v>81</v>
      </c>
      <c r="D12" s="86"/>
      <c r="E12" s="86"/>
      <c r="F12" s="86">
        <f t="shared" si="1"/>
        <v>136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>
        <v>1</v>
      </c>
    </row>
    <row r="13" spans="1:18" ht="14.25" x14ac:dyDescent="0.3">
      <c r="A13" s="98">
        <v>2005</v>
      </c>
      <c r="B13" s="86" t="s">
        <v>453</v>
      </c>
      <c r="C13" s="86">
        <v>101</v>
      </c>
      <c r="D13" s="86"/>
      <c r="E13" s="86"/>
      <c r="F13" s="86">
        <f t="shared" si="1"/>
        <v>168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>
        <v>1</v>
      </c>
    </row>
    <row r="14" spans="1:18" ht="14.25" x14ac:dyDescent="0.3">
      <c r="A14" s="98">
        <v>3000</v>
      </c>
      <c r="B14" s="86" t="s">
        <v>454</v>
      </c>
      <c r="C14" s="86">
        <v>1</v>
      </c>
      <c r="D14" s="86"/>
      <c r="E14" s="86"/>
      <c r="F14" s="86">
        <f t="shared" si="1"/>
        <v>8</v>
      </c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>
        <v>1</v>
      </c>
    </row>
    <row r="15" spans="1:18" ht="14.25" x14ac:dyDescent="0.3">
      <c r="A15" s="98">
        <v>3001</v>
      </c>
      <c r="B15" s="86" t="s">
        <v>455</v>
      </c>
      <c r="C15" s="86">
        <v>21</v>
      </c>
      <c r="D15" s="86"/>
      <c r="E15" s="86"/>
      <c r="F15" s="86">
        <f t="shared" si="1"/>
        <v>40</v>
      </c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>
        <v>1</v>
      </c>
    </row>
    <row r="16" spans="1:18" ht="14.25" x14ac:dyDescent="0.3">
      <c r="A16" s="98">
        <v>3002</v>
      </c>
      <c r="B16" s="86" t="s">
        <v>456</v>
      </c>
      <c r="C16" s="86">
        <v>41</v>
      </c>
      <c r="D16" s="86"/>
      <c r="E16" s="86"/>
      <c r="F16" s="86">
        <f t="shared" si="1"/>
        <v>72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>
        <v>1</v>
      </c>
    </row>
    <row r="17" spans="1:18" ht="14.25" x14ac:dyDescent="0.3">
      <c r="A17" s="98">
        <v>3003</v>
      </c>
      <c r="B17" s="86" t="s">
        <v>457</v>
      </c>
      <c r="C17" s="86">
        <v>61</v>
      </c>
      <c r="D17" s="86"/>
      <c r="E17" s="86"/>
      <c r="F17" s="86">
        <f t="shared" si="1"/>
        <v>104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>
        <v>1</v>
      </c>
    </row>
    <row r="18" spans="1:18" ht="14.25" x14ac:dyDescent="0.3">
      <c r="A18" s="98">
        <v>3004</v>
      </c>
      <c r="B18" s="86" t="s">
        <v>458</v>
      </c>
      <c r="C18" s="86">
        <v>81</v>
      </c>
      <c r="D18" s="86"/>
      <c r="E18" s="86"/>
      <c r="F18" s="86">
        <f t="shared" si="1"/>
        <v>136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>
        <v>1</v>
      </c>
    </row>
    <row r="19" spans="1:18" ht="14.25" x14ac:dyDescent="0.3">
      <c r="A19" s="98">
        <v>3005</v>
      </c>
      <c r="B19" s="86" t="s">
        <v>459</v>
      </c>
      <c r="C19" s="86">
        <v>101</v>
      </c>
      <c r="D19" s="86"/>
      <c r="E19" s="86"/>
      <c r="F19" s="86">
        <f t="shared" si="1"/>
        <v>168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>
        <v>1</v>
      </c>
    </row>
    <row r="20" spans="1:18" ht="14.25" x14ac:dyDescent="0.3">
      <c r="A20" s="98">
        <v>11000</v>
      </c>
      <c r="B20" s="86" t="s">
        <v>460</v>
      </c>
      <c r="C20" s="86">
        <v>2</v>
      </c>
      <c r="D20" s="86"/>
      <c r="E20" s="86"/>
      <c r="F20" s="86"/>
      <c r="G20" s="86">
        <f t="shared" ref="G20:G25" si="2">ROUNDUP((10+($R20-1)*10+($C20-1)*2)*0.5,0)</f>
        <v>6</v>
      </c>
      <c r="H20" s="86">
        <f t="shared" ref="H20:H25" si="3">ROUNDUP((10+($R20-1)*10+($C20-1)*1)*0.5,0)</f>
        <v>6</v>
      </c>
      <c r="I20" s="86">
        <f t="shared" ref="I20:I25" si="4">ROUNDUP(100+(($C20-2)*8+($R20-2)*15)*0.4,1)</f>
        <v>94</v>
      </c>
      <c r="J20" s="86"/>
      <c r="K20" s="86"/>
      <c r="L20" s="86"/>
      <c r="M20" s="86"/>
      <c r="N20" s="86"/>
      <c r="O20" s="86"/>
      <c r="P20" s="86"/>
      <c r="Q20" s="86"/>
      <c r="R20" s="86">
        <v>1</v>
      </c>
    </row>
    <row r="21" spans="1:18" ht="14.25" x14ac:dyDescent="0.3">
      <c r="A21" s="98">
        <v>11001</v>
      </c>
      <c r="B21" s="86" t="s">
        <v>461</v>
      </c>
      <c r="C21" s="86">
        <v>22</v>
      </c>
      <c r="D21" s="86"/>
      <c r="E21" s="86"/>
      <c r="F21" s="86"/>
      <c r="G21" s="86">
        <f t="shared" si="2"/>
        <v>26</v>
      </c>
      <c r="H21" s="86">
        <f t="shared" si="3"/>
        <v>16</v>
      </c>
      <c r="I21" s="86">
        <f t="shared" si="4"/>
        <v>158</v>
      </c>
      <c r="J21" s="86"/>
      <c r="K21" s="86"/>
      <c r="L21" s="86"/>
      <c r="M21" s="86"/>
      <c r="N21" s="86"/>
      <c r="O21" s="86"/>
      <c r="P21" s="86"/>
      <c r="Q21" s="86"/>
      <c r="R21" s="86">
        <v>1</v>
      </c>
    </row>
    <row r="22" spans="1:18" ht="14.25" x14ac:dyDescent="0.3">
      <c r="A22" s="98">
        <v>11002</v>
      </c>
      <c r="B22" s="86" t="s">
        <v>462</v>
      </c>
      <c r="C22" s="86">
        <v>42</v>
      </c>
      <c r="D22" s="86"/>
      <c r="E22" s="86"/>
      <c r="F22" s="86"/>
      <c r="G22" s="86">
        <f t="shared" si="2"/>
        <v>46</v>
      </c>
      <c r="H22" s="86">
        <f t="shared" si="3"/>
        <v>26</v>
      </c>
      <c r="I22" s="86">
        <f t="shared" si="4"/>
        <v>222</v>
      </c>
      <c r="J22" s="86"/>
      <c r="K22" s="86"/>
      <c r="L22" s="86"/>
      <c r="M22" s="86"/>
      <c r="N22" s="86"/>
      <c r="O22" s="86"/>
      <c r="P22" s="86"/>
      <c r="Q22" s="86"/>
      <c r="R22" s="86">
        <v>1</v>
      </c>
    </row>
    <row r="23" spans="1:18" ht="14.25" x14ac:dyDescent="0.3">
      <c r="A23" s="98">
        <v>11003</v>
      </c>
      <c r="B23" s="86" t="s">
        <v>463</v>
      </c>
      <c r="C23" s="86">
        <v>62</v>
      </c>
      <c r="D23" s="86"/>
      <c r="E23" s="86"/>
      <c r="F23" s="86"/>
      <c r="G23" s="86">
        <f t="shared" si="2"/>
        <v>66</v>
      </c>
      <c r="H23" s="86">
        <f t="shared" si="3"/>
        <v>36</v>
      </c>
      <c r="I23" s="86">
        <f t="shared" si="4"/>
        <v>286</v>
      </c>
      <c r="J23" s="86"/>
      <c r="K23" s="86"/>
      <c r="L23" s="86"/>
      <c r="M23" s="86"/>
      <c r="N23" s="86"/>
      <c r="O23" s="86"/>
      <c r="P23" s="86"/>
      <c r="Q23" s="86"/>
      <c r="R23" s="86">
        <v>1</v>
      </c>
    </row>
    <row r="24" spans="1:18" ht="14.25" x14ac:dyDescent="0.3">
      <c r="A24" s="98">
        <v>11004</v>
      </c>
      <c r="B24" s="86" t="s">
        <v>464</v>
      </c>
      <c r="C24" s="86">
        <v>82</v>
      </c>
      <c r="D24" s="86"/>
      <c r="E24" s="86"/>
      <c r="F24" s="86"/>
      <c r="G24" s="86">
        <f t="shared" si="2"/>
        <v>86</v>
      </c>
      <c r="H24" s="86">
        <f t="shared" si="3"/>
        <v>46</v>
      </c>
      <c r="I24" s="86">
        <f t="shared" si="4"/>
        <v>350</v>
      </c>
      <c r="J24" s="86"/>
      <c r="K24" s="86"/>
      <c r="L24" s="86"/>
      <c r="M24" s="86"/>
      <c r="N24" s="86"/>
      <c r="O24" s="86"/>
      <c r="P24" s="86"/>
      <c r="Q24" s="86"/>
      <c r="R24" s="86">
        <v>1</v>
      </c>
    </row>
    <row r="25" spans="1:18" ht="14.25" x14ac:dyDescent="0.3">
      <c r="A25" s="98">
        <v>11005</v>
      </c>
      <c r="B25" s="86" t="s">
        <v>465</v>
      </c>
      <c r="C25" s="86">
        <v>102</v>
      </c>
      <c r="D25" s="86"/>
      <c r="E25" s="86"/>
      <c r="F25" s="86"/>
      <c r="G25" s="86">
        <f t="shared" si="2"/>
        <v>106</v>
      </c>
      <c r="H25" s="86">
        <f t="shared" si="3"/>
        <v>56</v>
      </c>
      <c r="I25" s="86">
        <f t="shared" si="4"/>
        <v>414</v>
      </c>
      <c r="J25" s="86"/>
      <c r="K25" s="86"/>
      <c r="L25" s="86"/>
      <c r="M25" s="86"/>
      <c r="N25" s="86"/>
      <c r="O25" s="86"/>
      <c r="P25" s="86"/>
      <c r="Q25" s="86"/>
      <c r="R25" s="86">
        <v>1</v>
      </c>
    </row>
    <row r="26" spans="1:18" ht="14.25" x14ac:dyDescent="0.3">
      <c r="A26" s="98">
        <v>12000</v>
      </c>
      <c r="B26" s="86" t="s">
        <v>466</v>
      </c>
      <c r="C26" s="86">
        <v>3</v>
      </c>
      <c r="D26" s="86">
        <f>100+(C26-3)*40+(R26-1)*200</f>
        <v>100</v>
      </c>
      <c r="E26" s="86"/>
      <c r="F26" s="86"/>
      <c r="G26" s="86">
        <f t="shared" ref="G26:H37" si="5">ROUNDUP((10+($R26-1)*10+($C26-1)*2)*0.3,0)</f>
        <v>5</v>
      </c>
      <c r="H26" s="86">
        <f t="shared" si="5"/>
        <v>5</v>
      </c>
      <c r="I26" s="86"/>
      <c r="J26" s="86">
        <f t="shared" ref="J26:J31" si="6">ROUNDUP((100+($C26-2)*8+($R26-1)*15)*0.4,0)</f>
        <v>44</v>
      </c>
      <c r="K26" s="86"/>
      <c r="L26" s="86"/>
      <c r="M26" s="86"/>
      <c r="N26" s="86"/>
      <c r="O26" s="86"/>
      <c r="P26" s="86"/>
      <c r="Q26" s="86"/>
      <c r="R26" s="86">
        <v>1</v>
      </c>
    </row>
    <row r="27" spans="1:18" ht="14.25" x14ac:dyDescent="0.3">
      <c r="A27" s="98">
        <v>12001</v>
      </c>
      <c r="B27" s="86" t="s">
        <v>467</v>
      </c>
      <c r="C27" s="86">
        <v>23</v>
      </c>
      <c r="D27" s="86">
        <f>100+(C27-3)*40+(R27-1)*200</f>
        <v>900</v>
      </c>
      <c r="E27" s="86"/>
      <c r="F27" s="86"/>
      <c r="G27" s="86">
        <f t="shared" si="5"/>
        <v>17</v>
      </c>
      <c r="H27" s="86">
        <f t="shared" si="5"/>
        <v>17</v>
      </c>
      <c r="I27" s="86"/>
      <c r="J27" s="86">
        <f t="shared" si="6"/>
        <v>108</v>
      </c>
      <c r="K27" s="86"/>
      <c r="L27" s="86"/>
      <c r="M27" s="86"/>
      <c r="N27" s="86"/>
      <c r="O27" s="86"/>
      <c r="P27" s="86"/>
      <c r="Q27" s="86"/>
      <c r="R27" s="86">
        <v>1</v>
      </c>
    </row>
    <row r="28" spans="1:18" ht="14.25" x14ac:dyDescent="0.3">
      <c r="A28" s="98">
        <v>12002</v>
      </c>
      <c r="B28" s="86" t="s">
        <v>468</v>
      </c>
      <c r="C28" s="86">
        <v>43</v>
      </c>
      <c r="D28" s="86">
        <f>100+(C28-3)*40+(R28-1)*200</f>
        <v>1700</v>
      </c>
      <c r="E28" s="86"/>
      <c r="F28" s="86"/>
      <c r="G28" s="86">
        <f t="shared" si="5"/>
        <v>29</v>
      </c>
      <c r="H28" s="86">
        <f t="shared" si="5"/>
        <v>29</v>
      </c>
      <c r="I28" s="86"/>
      <c r="J28" s="86">
        <f t="shared" si="6"/>
        <v>172</v>
      </c>
      <c r="K28" s="86"/>
      <c r="L28" s="86"/>
      <c r="M28" s="86"/>
      <c r="N28" s="86"/>
      <c r="O28" s="86"/>
      <c r="P28" s="86"/>
      <c r="Q28" s="86"/>
      <c r="R28" s="86">
        <v>1</v>
      </c>
    </row>
    <row r="29" spans="1:18" ht="14.25" x14ac:dyDescent="0.3">
      <c r="A29" s="98">
        <v>12003</v>
      </c>
      <c r="B29" s="86" t="s">
        <v>469</v>
      </c>
      <c r="C29" s="86">
        <v>63</v>
      </c>
      <c r="D29" s="86">
        <f>100+(C29-3)*40+(R29-1)*200</f>
        <v>2500</v>
      </c>
      <c r="E29" s="86"/>
      <c r="F29" s="86"/>
      <c r="G29" s="86">
        <f t="shared" si="5"/>
        <v>41</v>
      </c>
      <c r="H29" s="86">
        <f t="shared" si="5"/>
        <v>41</v>
      </c>
      <c r="I29" s="86"/>
      <c r="J29" s="86">
        <f t="shared" si="6"/>
        <v>236</v>
      </c>
      <c r="K29" s="86"/>
      <c r="L29" s="86"/>
      <c r="M29" s="86"/>
      <c r="N29" s="86"/>
      <c r="O29" s="86"/>
      <c r="P29" s="86"/>
      <c r="Q29" s="86"/>
      <c r="R29" s="86">
        <v>1</v>
      </c>
    </row>
    <row r="30" spans="1:18" ht="14.25" x14ac:dyDescent="0.3">
      <c r="A30" s="98">
        <v>12004</v>
      </c>
      <c r="B30" s="86" t="s">
        <v>470</v>
      </c>
      <c r="C30" s="86">
        <v>83</v>
      </c>
      <c r="D30" s="86">
        <f>100+(C30-3)*40+(R30-1)*200</f>
        <v>3300</v>
      </c>
      <c r="E30" s="86"/>
      <c r="F30" s="86"/>
      <c r="G30" s="86">
        <f t="shared" si="5"/>
        <v>53</v>
      </c>
      <c r="H30" s="86">
        <f t="shared" si="5"/>
        <v>53</v>
      </c>
      <c r="I30" s="86"/>
      <c r="J30" s="86">
        <f t="shared" si="6"/>
        <v>300</v>
      </c>
      <c r="K30" s="86"/>
      <c r="L30" s="86"/>
      <c r="M30" s="86"/>
      <c r="N30" s="86"/>
      <c r="O30" s="86"/>
      <c r="P30" s="86"/>
      <c r="Q30" s="86"/>
      <c r="R30" s="86">
        <v>1</v>
      </c>
    </row>
    <row r="31" spans="1:18" ht="14.25" x14ac:dyDescent="0.3">
      <c r="A31" s="98">
        <v>12005</v>
      </c>
      <c r="B31" s="86" t="s">
        <v>471</v>
      </c>
      <c r="C31" s="86">
        <v>103</v>
      </c>
      <c r="D31" s="86"/>
      <c r="E31" s="86"/>
      <c r="F31" s="86"/>
      <c r="G31" s="86">
        <f t="shared" si="5"/>
        <v>65</v>
      </c>
      <c r="H31" s="86">
        <f t="shared" si="5"/>
        <v>65</v>
      </c>
      <c r="I31" s="86"/>
      <c r="J31" s="86">
        <f t="shared" si="6"/>
        <v>364</v>
      </c>
      <c r="K31" s="86"/>
      <c r="L31" s="86"/>
      <c r="M31" s="86"/>
      <c r="N31" s="86"/>
      <c r="O31" s="86"/>
      <c r="P31" s="86"/>
      <c r="Q31" s="86"/>
      <c r="R31" s="86">
        <v>1</v>
      </c>
    </row>
    <row r="32" spans="1:18" ht="14.25" x14ac:dyDescent="0.3">
      <c r="A32" s="98">
        <v>13000</v>
      </c>
      <c r="B32" s="86" t="s">
        <v>472</v>
      </c>
      <c r="C32" s="86">
        <v>4</v>
      </c>
      <c r="D32" s="86"/>
      <c r="E32" s="86"/>
      <c r="F32" s="86"/>
      <c r="G32" s="86">
        <f t="shared" si="5"/>
        <v>5</v>
      </c>
      <c r="H32" s="86">
        <f t="shared" si="5"/>
        <v>5</v>
      </c>
      <c r="I32" s="86"/>
      <c r="J32" s="86">
        <f t="shared" ref="J32:J37" si="7">ROUNDUP((100+($C32-2)*8+($R32-1)*15)*0.6,0)</f>
        <v>70</v>
      </c>
      <c r="K32" s="86"/>
      <c r="L32" s="86"/>
      <c r="M32" s="86"/>
      <c r="N32" s="86"/>
      <c r="O32" s="86"/>
      <c r="P32" s="86"/>
      <c r="Q32" s="86"/>
      <c r="R32" s="86">
        <v>1</v>
      </c>
    </row>
    <row r="33" spans="1:18" ht="14.25" x14ac:dyDescent="0.3">
      <c r="A33" s="98">
        <v>13001</v>
      </c>
      <c r="B33" s="86" t="s">
        <v>473</v>
      </c>
      <c r="C33" s="86">
        <v>24</v>
      </c>
      <c r="D33" s="86"/>
      <c r="E33" s="86"/>
      <c r="F33" s="86"/>
      <c r="G33" s="86">
        <f t="shared" si="5"/>
        <v>17</v>
      </c>
      <c r="H33" s="86">
        <f t="shared" si="5"/>
        <v>17</v>
      </c>
      <c r="I33" s="86"/>
      <c r="J33" s="86">
        <f t="shared" si="7"/>
        <v>166</v>
      </c>
      <c r="K33" s="86"/>
      <c r="L33" s="86"/>
      <c r="M33" s="86"/>
      <c r="N33" s="86"/>
      <c r="O33" s="86"/>
      <c r="P33" s="86"/>
      <c r="Q33" s="86"/>
      <c r="R33" s="86">
        <v>1</v>
      </c>
    </row>
    <row r="34" spans="1:18" ht="14.25" x14ac:dyDescent="0.3">
      <c r="A34" s="98">
        <v>13002</v>
      </c>
      <c r="B34" s="86" t="s">
        <v>474</v>
      </c>
      <c r="C34" s="86">
        <v>44</v>
      </c>
      <c r="D34" s="86"/>
      <c r="E34" s="86"/>
      <c r="F34" s="86"/>
      <c r="G34" s="86">
        <f t="shared" si="5"/>
        <v>29</v>
      </c>
      <c r="H34" s="86">
        <f t="shared" si="5"/>
        <v>29</v>
      </c>
      <c r="I34" s="86"/>
      <c r="J34" s="86">
        <f t="shared" si="7"/>
        <v>262</v>
      </c>
      <c r="K34" s="86"/>
      <c r="L34" s="86"/>
      <c r="M34" s="86"/>
      <c r="N34" s="86"/>
      <c r="O34" s="86"/>
      <c r="P34" s="86"/>
      <c r="Q34" s="86"/>
      <c r="R34" s="86">
        <v>1</v>
      </c>
    </row>
    <row r="35" spans="1:18" ht="14.25" x14ac:dyDescent="0.3">
      <c r="A35" s="98">
        <v>13003</v>
      </c>
      <c r="B35" s="86" t="s">
        <v>475</v>
      </c>
      <c r="C35" s="86">
        <v>64</v>
      </c>
      <c r="D35" s="86"/>
      <c r="E35" s="86"/>
      <c r="F35" s="86"/>
      <c r="G35" s="86">
        <f t="shared" si="5"/>
        <v>41</v>
      </c>
      <c r="H35" s="86">
        <f t="shared" si="5"/>
        <v>41</v>
      </c>
      <c r="I35" s="86"/>
      <c r="J35" s="86">
        <f t="shared" si="7"/>
        <v>358</v>
      </c>
      <c r="K35" s="86"/>
      <c r="L35" s="86"/>
      <c r="M35" s="86"/>
      <c r="N35" s="86"/>
      <c r="O35" s="86"/>
      <c r="P35" s="86"/>
      <c r="Q35" s="86"/>
      <c r="R35" s="86">
        <v>1</v>
      </c>
    </row>
    <row r="36" spans="1:18" ht="14.25" x14ac:dyDescent="0.3">
      <c r="A36" s="98">
        <v>13004</v>
      </c>
      <c r="B36" s="86" t="s">
        <v>476</v>
      </c>
      <c r="C36" s="86">
        <v>84</v>
      </c>
      <c r="D36" s="86"/>
      <c r="E36" s="86"/>
      <c r="F36" s="86"/>
      <c r="G36" s="86">
        <f t="shared" si="5"/>
        <v>53</v>
      </c>
      <c r="H36" s="86">
        <f t="shared" si="5"/>
        <v>53</v>
      </c>
      <c r="I36" s="86"/>
      <c r="J36" s="86">
        <f t="shared" si="7"/>
        <v>454</v>
      </c>
      <c r="K36" s="86"/>
      <c r="L36" s="86"/>
      <c r="M36" s="86"/>
      <c r="N36" s="86"/>
      <c r="O36" s="86"/>
      <c r="P36" s="86"/>
      <c r="Q36" s="86"/>
      <c r="R36" s="86">
        <v>1</v>
      </c>
    </row>
    <row r="37" spans="1:18" ht="14.25" x14ac:dyDescent="0.3">
      <c r="A37" s="98">
        <v>13005</v>
      </c>
      <c r="B37" s="86" t="s">
        <v>477</v>
      </c>
      <c r="C37" s="86">
        <v>104</v>
      </c>
      <c r="D37" s="86"/>
      <c r="E37" s="86"/>
      <c r="F37" s="86"/>
      <c r="G37" s="86">
        <f t="shared" si="5"/>
        <v>65</v>
      </c>
      <c r="H37" s="86">
        <f t="shared" si="5"/>
        <v>65</v>
      </c>
      <c r="I37" s="86"/>
      <c r="J37" s="86">
        <f t="shared" si="7"/>
        <v>550</v>
      </c>
      <c r="K37" s="86"/>
      <c r="L37" s="86"/>
      <c r="M37" s="86"/>
      <c r="N37" s="86"/>
      <c r="O37" s="86"/>
      <c r="P37" s="86"/>
      <c r="Q37" s="86"/>
      <c r="R37" s="86">
        <v>1</v>
      </c>
    </row>
    <row r="38" spans="1:18" ht="14.25" x14ac:dyDescent="0.3">
      <c r="A38" s="98">
        <v>14000</v>
      </c>
      <c r="B38" s="86" t="s">
        <v>478</v>
      </c>
      <c r="C38" s="86">
        <v>5</v>
      </c>
      <c r="D38" s="86"/>
      <c r="E38" s="86">
        <f t="shared" ref="E38:F43" si="8">(10+($R38-1)*10+($C38-5)*2)*0.2</f>
        <v>2</v>
      </c>
      <c r="F38" s="86">
        <f t="shared" si="8"/>
        <v>2</v>
      </c>
      <c r="G38" s="86"/>
      <c r="H38" s="86"/>
      <c r="I38" s="86"/>
      <c r="J38" s="86"/>
      <c r="K38" s="86">
        <v>100</v>
      </c>
      <c r="L38" s="86"/>
      <c r="M38" s="86"/>
      <c r="N38" s="86"/>
      <c r="O38" s="86"/>
      <c r="P38" s="86"/>
      <c r="Q38" s="86"/>
      <c r="R38" s="86">
        <v>1</v>
      </c>
    </row>
    <row r="39" spans="1:18" ht="14.25" x14ac:dyDescent="0.3">
      <c r="A39" s="98">
        <v>14001</v>
      </c>
      <c r="B39" s="86" t="s">
        <v>479</v>
      </c>
      <c r="C39" s="86">
        <v>25</v>
      </c>
      <c r="D39" s="86"/>
      <c r="E39" s="86">
        <f t="shared" si="8"/>
        <v>10</v>
      </c>
      <c r="F39" s="86">
        <f t="shared" si="8"/>
        <v>10</v>
      </c>
      <c r="G39" s="86"/>
      <c r="H39" s="86"/>
      <c r="I39" s="86"/>
      <c r="J39" s="86"/>
      <c r="K39" s="86">
        <v>150</v>
      </c>
      <c r="L39" s="86"/>
      <c r="M39" s="86"/>
      <c r="N39" s="86"/>
      <c r="O39" s="86"/>
      <c r="P39" s="86"/>
      <c r="Q39" s="86"/>
      <c r="R39" s="86">
        <v>1</v>
      </c>
    </row>
    <row r="40" spans="1:18" ht="14.25" x14ac:dyDescent="0.3">
      <c r="A40" s="98">
        <v>14002</v>
      </c>
      <c r="B40" s="86" t="s">
        <v>480</v>
      </c>
      <c r="C40" s="86">
        <v>45</v>
      </c>
      <c r="D40" s="86"/>
      <c r="E40" s="86">
        <f t="shared" si="8"/>
        <v>18</v>
      </c>
      <c r="F40" s="86">
        <f t="shared" si="8"/>
        <v>18</v>
      </c>
      <c r="G40" s="86"/>
      <c r="H40" s="86"/>
      <c r="I40" s="86"/>
      <c r="J40" s="86"/>
      <c r="K40" s="86">
        <v>200</v>
      </c>
      <c r="L40" s="86"/>
      <c r="M40" s="86"/>
      <c r="N40" s="86"/>
      <c r="O40" s="86"/>
      <c r="P40" s="86"/>
      <c r="Q40" s="86"/>
      <c r="R40" s="86">
        <v>1</v>
      </c>
    </row>
    <row r="41" spans="1:18" ht="14.25" x14ac:dyDescent="0.3">
      <c r="A41" s="98">
        <v>14003</v>
      </c>
      <c r="B41" s="86" t="s">
        <v>481</v>
      </c>
      <c r="C41" s="86">
        <v>65</v>
      </c>
      <c r="D41" s="86"/>
      <c r="E41" s="86">
        <f t="shared" si="8"/>
        <v>26</v>
      </c>
      <c r="F41" s="86">
        <f t="shared" si="8"/>
        <v>26</v>
      </c>
      <c r="G41" s="86"/>
      <c r="H41" s="86"/>
      <c r="I41" s="86"/>
      <c r="J41" s="86"/>
      <c r="K41" s="86">
        <v>250</v>
      </c>
      <c r="L41" s="86"/>
      <c r="M41" s="86"/>
      <c r="N41" s="86"/>
      <c r="O41" s="86"/>
      <c r="P41" s="86"/>
      <c r="Q41" s="86"/>
      <c r="R41" s="86">
        <v>1</v>
      </c>
    </row>
    <row r="42" spans="1:18" ht="14.25" x14ac:dyDescent="0.3">
      <c r="A42" s="98">
        <v>14004</v>
      </c>
      <c r="B42" s="86" t="s">
        <v>482</v>
      </c>
      <c r="C42" s="86">
        <v>85</v>
      </c>
      <c r="D42" s="86"/>
      <c r="E42" s="86">
        <f t="shared" si="8"/>
        <v>34</v>
      </c>
      <c r="F42" s="86">
        <f t="shared" si="8"/>
        <v>34</v>
      </c>
      <c r="G42" s="86"/>
      <c r="H42" s="86"/>
      <c r="I42" s="86"/>
      <c r="J42" s="86"/>
      <c r="K42" s="86">
        <v>300</v>
      </c>
      <c r="L42" s="86"/>
      <c r="M42" s="86"/>
      <c r="N42" s="86"/>
      <c r="O42" s="86"/>
      <c r="P42" s="86"/>
      <c r="Q42" s="86"/>
      <c r="R42" s="86">
        <v>1</v>
      </c>
    </row>
    <row r="43" spans="1:18" ht="14.25" x14ac:dyDescent="0.3">
      <c r="A43" s="98">
        <v>14005</v>
      </c>
      <c r="B43" s="86" t="s">
        <v>483</v>
      </c>
      <c r="C43" s="86">
        <v>105</v>
      </c>
      <c r="D43" s="86"/>
      <c r="E43" s="86">
        <f t="shared" si="8"/>
        <v>42</v>
      </c>
      <c r="F43" s="86">
        <f t="shared" si="8"/>
        <v>42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>
        <v>1</v>
      </c>
    </row>
    <row r="44" spans="1:18" ht="14.25" x14ac:dyDescent="0.3">
      <c r="A44" s="98">
        <v>15000</v>
      </c>
      <c r="B44" s="86" t="s">
        <v>484</v>
      </c>
      <c r="C44" s="86">
        <v>6</v>
      </c>
      <c r="D44" s="86"/>
      <c r="E44" s="86">
        <f t="shared" ref="E44:F49" si="9">(10+($R44-1)*10+($C44-6)*2)*0.2</f>
        <v>2</v>
      </c>
      <c r="F44" s="86">
        <f t="shared" si="9"/>
        <v>2</v>
      </c>
      <c r="G44" s="86"/>
      <c r="H44" s="86"/>
      <c r="I44" s="86"/>
      <c r="J44" s="86"/>
      <c r="K44" s="86"/>
      <c r="L44" s="86">
        <v>100</v>
      </c>
      <c r="M44" s="86"/>
      <c r="N44" s="86"/>
      <c r="O44" s="86"/>
      <c r="P44" s="86"/>
      <c r="Q44" s="86"/>
      <c r="R44" s="86">
        <v>1</v>
      </c>
    </row>
    <row r="45" spans="1:18" ht="14.25" x14ac:dyDescent="0.3">
      <c r="A45" s="98">
        <v>15001</v>
      </c>
      <c r="B45" s="86" t="s">
        <v>485</v>
      </c>
      <c r="C45" s="86">
        <v>26</v>
      </c>
      <c r="D45" s="86"/>
      <c r="E45" s="86">
        <f t="shared" si="9"/>
        <v>10</v>
      </c>
      <c r="F45" s="86">
        <f t="shared" si="9"/>
        <v>10</v>
      </c>
      <c r="G45" s="86"/>
      <c r="H45" s="86"/>
      <c r="I45" s="86"/>
      <c r="J45" s="86"/>
      <c r="K45" s="86"/>
      <c r="L45" s="86">
        <v>150</v>
      </c>
      <c r="M45" s="86"/>
      <c r="N45" s="86"/>
      <c r="O45" s="86"/>
      <c r="P45" s="86"/>
      <c r="Q45" s="86"/>
      <c r="R45" s="86">
        <v>1</v>
      </c>
    </row>
    <row r="46" spans="1:18" ht="14.25" x14ac:dyDescent="0.3">
      <c r="A46" s="98">
        <v>15002</v>
      </c>
      <c r="B46" s="86" t="s">
        <v>486</v>
      </c>
      <c r="C46" s="86">
        <v>46</v>
      </c>
      <c r="D46" s="86"/>
      <c r="E46" s="86">
        <f t="shared" si="9"/>
        <v>18</v>
      </c>
      <c r="F46" s="86">
        <f t="shared" si="9"/>
        <v>18</v>
      </c>
      <c r="G46" s="86"/>
      <c r="H46" s="86"/>
      <c r="I46" s="86"/>
      <c r="J46" s="86"/>
      <c r="K46" s="86"/>
      <c r="L46" s="86">
        <v>200</v>
      </c>
      <c r="M46" s="86"/>
      <c r="N46" s="86"/>
      <c r="O46" s="86"/>
      <c r="P46" s="86"/>
      <c r="Q46" s="86"/>
      <c r="R46" s="86">
        <v>1</v>
      </c>
    </row>
    <row r="47" spans="1:18" ht="14.25" x14ac:dyDescent="0.3">
      <c r="A47" s="98">
        <v>15003</v>
      </c>
      <c r="B47" s="86" t="s">
        <v>487</v>
      </c>
      <c r="C47" s="86">
        <v>66</v>
      </c>
      <c r="D47" s="86"/>
      <c r="E47" s="86">
        <f t="shared" si="9"/>
        <v>26</v>
      </c>
      <c r="F47" s="86">
        <f t="shared" si="9"/>
        <v>26</v>
      </c>
      <c r="G47" s="86"/>
      <c r="H47" s="86"/>
      <c r="I47" s="86"/>
      <c r="J47" s="86"/>
      <c r="K47" s="86"/>
      <c r="L47" s="86">
        <v>250</v>
      </c>
      <c r="M47" s="86"/>
      <c r="N47" s="86"/>
      <c r="O47" s="86"/>
      <c r="P47" s="86"/>
      <c r="Q47" s="86"/>
      <c r="R47" s="86">
        <v>1</v>
      </c>
    </row>
    <row r="48" spans="1:18" ht="14.25" x14ac:dyDescent="0.3">
      <c r="A48" s="98">
        <v>15004</v>
      </c>
      <c r="B48" s="86" t="s">
        <v>488</v>
      </c>
      <c r="C48" s="86">
        <v>86</v>
      </c>
      <c r="D48" s="86"/>
      <c r="E48" s="86">
        <f t="shared" si="9"/>
        <v>34</v>
      </c>
      <c r="F48" s="86">
        <f t="shared" si="9"/>
        <v>34</v>
      </c>
      <c r="G48" s="86"/>
      <c r="H48" s="86"/>
      <c r="I48" s="86"/>
      <c r="J48" s="86"/>
      <c r="K48" s="86"/>
      <c r="L48" s="86">
        <v>300</v>
      </c>
      <c r="M48" s="86"/>
      <c r="N48" s="86"/>
      <c r="O48" s="86"/>
      <c r="P48" s="86"/>
      <c r="Q48" s="86"/>
      <c r="R48" s="86">
        <v>1</v>
      </c>
    </row>
    <row r="49" spans="1:18" ht="14.25" x14ac:dyDescent="0.3">
      <c r="A49" s="98">
        <v>15005</v>
      </c>
      <c r="B49" s="86" t="s">
        <v>489</v>
      </c>
      <c r="C49" s="86">
        <v>106</v>
      </c>
      <c r="D49" s="86"/>
      <c r="E49" s="86">
        <f t="shared" si="9"/>
        <v>42</v>
      </c>
      <c r="F49" s="86">
        <f t="shared" si="9"/>
        <v>42</v>
      </c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>
        <v>1</v>
      </c>
    </row>
    <row r="50" spans="1:18" ht="14.25" x14ac:dyDescent="0.3">
      <c r="A50" s="98">
        <v>16000</v>
      </c>
      <c r="B50" s="86" t="s">
        <v>490</v>
      </c>
      <c r="C50" s="86">
        <v>7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>
        <v>100</v>
      </c>
      <c r="O50" s="86">
        <v>0</v>
      </c>
      <c r="P50" s="86"/>
      <c r="Q50" s="86">
        <v>1</v>
      </c>
      <c r="R50" s="86">
        <v>1</v>
      </c>
    </row>
    <row r="51" spans="1:18" ht="14.25" x14ac:dyDescent="0.3">
      <c r="A51" s="98">
        <v>16001</v>
      </c>
      <c r="B51" s="86" t="s">
        <v>491</v>
      </c>
      <c r="C51" s="86">
        <v>27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>
        <v>300</v>
      </c>
      <c r="O51" s="86">
        <v>300</v>
      </c>
      <c r="P51" s="86"/>
      <c r="Q51" s="86">
        <v>6</v>
      </c>
      <c r="R51" s="86">
        <v>1</v>
      </c>
    </row>
    <row r="52" spans="1:18" ht="14.25" x14ac:dyDescent="0.3">
      <c r="A52" s="98">
        <v>16002</v>
      </c>
      <c r="B52" s="86" t="s">
        <v>492</v>
      </c>
      <c r="C52" s="86">
        <v>47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>
        <v>600</v>
      </c>
      <c r="O52" s="86">
        <v>500</v>
      </c>
      <c r="P52" s="86"/>
      <c r="Q52" s="86">
        <v>11</v>
      </c>
      <c r="R52" s="86">
        <v>1</v>
      </c>
    </row>
    <row r="53" spans="1:18" ht="14.25" x14ac:dyDescent="0.3">
      <c r="A53" s="98">
        <v>16003</v>
      </c>
      <c r="B53" s="86" t="s">
        <v>493</v>
      </c>
      <c r="C53" s="86">
        <v>67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>
        <v>800</v>
      </c>
      <c r="O53" s="86">
        <v>800</v>
      </c>
      <c r="P53" s="86"/>
      <c r="Q53" s="86">
        <v>16</v>
      </c>
      <c r="R53" s="86">
        <v>1</v>
      </c>
    </row>
    <row r="54" spans="1:18" ht="14.25" x14ac:dyDescent="0.3">
      <c r="A54" s="98">
        <v>16004</v>
      </c>
      <c r="B54" s="86" t="s">
        <v>494</v>
      </c>
      <c r="C54" s="86">
        <v>87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>
        <v>1000</v>
      </c>
      <c r="O54" s="86">
        <v>1000</v>
      </c>
      <c r="P54" s="86"/>
      <c r="Q54" s="86">
        <v>21</v>
      </c>
      <c r="R54" s="86">
        <v>1</v>
      </c>
    </row>
    <row r="55" spans="1:18" ht="14.25" x14ac:dyDescent="0.3">
      <c r="A55" s="98">
        <v>16005</v>
      </c>
      <c r="B55" s="86" t="s">
        <v>495</v>
      </c>
      <c r="C55" s="86">
        <v>107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>
        <v>1100</v>
      </c>
      <c r="O55" s="86">
        <v>1100</v>
      </c>
      <c r="P55" s="86"/>
      <c r="Q55" s="86">
        <v>26</v>
      </c>
      <c r="R55" s="86">
        <v>1</v>
      </c>
    </row>
    <row r="56" spans="1:18" ht="14.25" x14ac:dyDescent="0.3">
      <c r="A56" s="98">
        <v>1000</v>
      </c>
      <c r="B56" s="95" t="s">
        <v>498</v>
      </c>
      <c r="C56" s="95">
        <v>1</v>
      </c>
      <c r="D56" s="95"/>
      <c r="E56" s="95">
        <f t="shared" ref="E56:E61" si="10">(10+($R56-1)*10+($C56-1)*2)*0.8</f>
        <v>16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>
        <v>2</v>
      </c>
    </row>
    <row r="57" spans="1:18" ht="14.25" x14ac:dyDescent="0.3">
      <c r="A57" s="98">
        <v>1001</v>
      </c>
      <c r="B57" s="95" t="s">
        <v>443</v>
      </c>
      <c r="C57" s="95">
        <v>21</v>
      </c>
      <c r="D57" s="95"/>
      <c r="E57" s="95">
        <f t="shared" si="10"/>
        <v>48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>
        <v>2</v>
      </c>
    </row>
    <row r="58" spans="1:18" ht="14.25" x14ac:dyDescent="0.3">
      <c r="A58" s="98">
        <v>1002</v>
      </c>
      <c r="B58" s="95" t="s">
        <v>444</v>
      </c>
      <c r="C58" s="95">
        <v>41</v>
      </c>
      <c r="D58" s="95"/>
      <c r="E58" s="95">
        <f t="shared" si="10"/>
        <v>80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>
        <v>2</v>
      </c>
    </row>
    <row r="59" spans="1:18" ht="14.25" x14ac:dyDescent="0.3">
      <c r="A59" s="98">
        <v>1003</v>
      </c>
      <c r="B59" s="95" t="s">
        <v>445</v>
      </c>
      <c r="C59" s="95">
        <v>61</v>
      </c>
      <c r="D59" s="95"/>
      <c r="E59" s="95">
        <f t="shared" si="10"/>
        <v>112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>
        <v>2</v>
      </c>
    </row>
    <row r="60" spans="1:18" ht="14.25" x14ac:dyDescent="0.3">
      <c r="A60" s="98">
        <v>1004</v>
      </c>
      <c r="B60" s="95" t="s">
        <v>446</v>
      </c>
      <c r="C60" s="95">
        <v>81</v>
      </c>
      <c r="D60" s="95"/>
      <c r="E60" s="95">
        <f t="shared" si="10"/>
        <v>144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>
        <v>2</v>
      </c>
    </row>
    <row r="61" spans="1:18" ht="14.25" x14ac:dyDescent="0.3">
      <c r="A61" s="98">
        <v>1005</v>
      </c>
      <c r="B61" s="95" t="s">
        <v>447</v>
      </c>
      <c r="C61" s="95">
        <v>101</v>
      </c>
      <c r="D61" s="95"/>
      <c r="E61" s="95">
        <f t="shared" si="10"/>
        <v>176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>
        <v>2</v>
      </c>
    </row>
    <row r="62" spans="1:18" ht="14.25" x14ac:dyDescent="0.3">
      <c r="A62" s="98">
        <v>2000</v>
      </c>
      <c r="B62" s="95" t="s">
        <v>448</v>
      </c>
      <c r="C62" s="95">
        <v>1</v>
      </c>
      <c r="D62" s="95"/>
      <c r="E62" s="95"/>
      <c r="F62" s="95">
        <f t="shared" ref="F62:F73" si="11">(10+($R62-1)*10+($C62-1)*2)*0.8</f>
        <v>16</v>
      </c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>
        <v>2</v>
      </c>
    </row>
    <row r="63" spans="1:18" ht="14.25" x14ac:dyDescent="0.3">
      <c r="A63" s="98">
        <v>2001</v>
      </c>
      <c r="B63" s="95" t="s">
        <v>449</v>
      </c>
      <c r="C63" s="95">
        <v>21</v>
      </c>
      <c r="D63" s="95"/>
      <c r="E63" s="95"/>
      <c r="F63" s="95">
        <f t="shared" si="11"/>
        <v>48</v>
      </c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>
        <v>2</v>
      </c>
    </row>
    <row r="64" spans="1:18" ht="14.25" x14ac:dyDescent="0.3">
      <c r="A64" s="98">
        <v>2002</v>
      </c>
      <c r="B64" s="95" t="s">
        <v>450</v>
      </c>
      <c r="C64" s="95">
        <v>41</v>
      </c>
      <c r="D64" s="95"/>
      <c r="E64" s="95"/>
      <c r="F64" s="95">
        <f t="shared" si="11"/>
        <v>80</v>
      </c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>
        <v>2</v>
      </c>
    </row>
    <row r="65" spans="1:18" ht="14.25" x14ac:dyDescent="0.3">
      <c r="A65" s="98">
        <v>2003</v>
      </c>
      <c r="B65" s="95" t="s">
        <v>451</v>
      </c>
      <c r="C65" s="95">
        <v>61</v>
      </c>
      <c r="D65" s="95"/>
      <c r="E65" s="95"/>
      <c r="F65" s="95">
        <f t="shared" si="11"/>
        <v>112</v>
      </c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>
        <v>2</v>
      </c>
    </row>
    <row r="66" spans="1:18" ht="14.25" x14ac:dyDescent="0.3">
      <c r="A66" s="98">
        <v>2004</v>
      </c>
      <c r="B66" s="95" t="s">
        <v>452</v>
      </c>
      <c r="C66" s="95">
        <v>81</v>
      </c>
      <c r="D66" s="95"/>
      <c r="E66" s="95"/>
      <c r="F66" s="95">
        <f t="shared" si="11"/>
        <v>144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>
        <v>2</v>
      </c>
    </row>
    <row r="67" spans="1:18" ht="14.25" x14ac:dyDescent="0.3">
      <c r="A67" s="98">
        <v>2005</v>
      </c>
      <c r="B67" s="95" t="s">
        <v>453</v>
      </c>
      <c r="C67" s="95">
        <v>101</v>
      </c>
      <c r="D67" s="95"/>
      <c r="E67" s="95"/>
      <c r="F67" s="95">
        <f t="shared" si="11"/>
        <v>176</v>
      </c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>
        <v>2</v>
      </c>
    </row>
    <row r="68" spans="1:18" ht="14.25" x14ac:dyDescent="0.3">
      <c r="A68" s="98">
        <v>3000</v>
      </c>
      <c r="B68" s="95" t="s">
        <v>454</v>
      </c>
      <c r="C68" s="95">
        <v>1</v>
      </c>
      <c r="D68" s="95"/>
      <c r="E68" s="95"/>
      <c r="F68" s="95">
        <f t="shared" si="11"/>
        <v>16</v>
      </c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>
        <v>2</v>
      </c>
    </row>
    <row r="69" spans="1:18" ht="14.25" x14ac:dyDescent="0.3">
      <c r="A69" s="98">
        <v>3001</v>
      </c>
      <c r="B69" s="95" t="s">
        <v>455</v>
      </c>
      <c r="C69" s="95">
        <v>21</v>
      </c>
      <c r="D69" s="95"/>
      <c r="E69" s="95"/>
      <c r="F69" s="95">
        <f t="shared" si="11"/>
        <v>48</v>
      </c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>
        <v>2</v>
      </c>
    </row>
    <row r="70" spans="1:18" ht="14.25" x14ac:dyDescent="0.3">
      <c r="A70" s="98">
        <v>3002</v>
      </c>
      <c r="B70" s="95" t="s">
        <v>456</v>
      </c>
      <c r="C70" s="95">
        <v>41</v>
      </c>
      <c r="D70" s="95"/>
      <c r="E70" s="95"/>
      <c r="F70" s="95">
        <f t="shared" si="11"/>
        <v>80</v>
      </c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>
        <v>2</v>
      </c>
    </row>
    <row r="71" spans="1:18" ht="14.25" x14ac:dyDescent="0.3">
      <c r="A71" s="98">
        <v>3003</v>
      </c>
      <c r="B71" s="95" t="s">
        <v>457</v>
      </c>
      <c r="C71" s="95">
        <v>61</v>
      </c>
      <c r="D71" s="95"/>
      <c r="E71" s="95"/>
      <c r="F71" s="95">
        <f t="shared" si="11"/>
        <v>112</v>
      </c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>
        <v>2</v>
      </c>
    </row>
    <row r="72" spans="1:18" ht="14.25" x14ac:dyDescent="0.3">
      <c r="A72" s="98">
        <v>3004</v>
      </c>
      <c r="B72" s="95" t="s">
        <v>458</v>
      </c>
      <c r="C72" s="95">
        <v>81</v>
      </c>
      <c r="D72" s="95"/>
      <c r="E72" s="95"/>
      <c r="F72" s="95">
        <f t="shared" si="11"/>
        <v>144</v>
      </c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>
        <v>2</v>
      </c>
    </row>
    <row r="73" spans="1:18" ht="14.25" x14ac:dyDescent="0.3">
      <c r="A73" s="98">
        <v>3005</v>
      </c>
      <c r="B73" s="95" t="s">
        <v>459</v>
      </c>
      <c r="C73" s="95">
        <v>101</v>
      </c>
      <c r="D73" s="95"/>
      <c r="E73" s="95"/>
      <c r="F73" s="95">
        <f t="shared" si="11"/>
        <v>176</v>
      </c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>
        <v>2</v>
      </c>
    </row>
    <row r="74" spans="1:18" ht="14.25" x14ac:dyDescent="0.3">
      <c r="A74" s="98">
        <v>11000</v>
      </c>
      <c r="B74" s="95" t="s">
        <v>460</v>
      </c>
      <c r="C74" s="95">
        <v>2</v>
      </c>
      <c r="D74" s="95"/>
      <c r="E74" s="95"/>
      <c r="F74" s="95"/>
      <c r="G74" s="95">
        <f t="shared" ref="G74:G79" si="12">ROUNDUP((10+($R74-1)*10+($C74-1)*2)*0.5,0)</f>
        <v>11</v>
      </c>
      <c r="H74" s="95">
        <f t="shared" ref="H74:H79" si="13">ROUNDUP((10+($R74-1)*10+($C74-1)*1)*0.5,0)</f>
        <v>11</v>
      </c>
      <c r="I74" s="95">
        <f t="shared" ref="I74:I79" si="14">ROUNDUP(100+(($C74-2)*8+($R74-2)*15)*0.4,1)</f>
        <v>100</v>
      </c>
      <c r="J74" s="95"/>
      <c r="K74" s="95"/>
      <c r="L74" s="95"/>
      <c r="M74" s="95"/>
      <c r="N74" s="95"/>
      <c r="O74" s="95"/>
      <c r="P74" s="95"/>
      <c r="Q74" s="95"/>
      <c r="R74" s="95">
        <v>2</v>
      </c>
    </row>
    <row r="75" spans="1:18" ht="14.25" x14ac:dyDescent="0.3">
      <c r="A75" s="98">
        <v>11001</v>
      </c>
      <c r="B75" s="95" t="s">
        <v>461</v>
      </c>
      <c r="C75" s="95">
        <v>22</v>
      </c>
      <c r="D75" s="95"/>
      <c r="E75" s="95"/>
      <c r="F75" s="95"/>
      <c r="G75" s="95">
        <f t="shared" si="12"/>
        <v>31</v>
      </c>
      <c r="H75" s="95">
        <f t="shared" si="13"/>
        <v>21</v>
      </c>
      <c r="I75" s="95">
        <f t="shared" si="14"/>
        <v>164</v>
      </c>
      <c r="J75" s="95"/>
      <c r="K75" s="95"/>
      <c r="L75" s="95"/>
      <c r="M75" s="95"/>
      <c r="N75" s="95"/>
      <c r="O75" s="95"/>
      <c r="P75" s="95"/>
      <c r="Q75" s="95"/>
      <c r="R75" s="95">
        <v>2</v>
      </c>
    </row>
    <row r="76" spans="1:18" ht="14.25" x14ac:dyDescent="0.3">
      <c r="A76" s="98">
        <v>11002</v>
      </c>
      <c r="B76" s="95" t="s">
        <v>462</v>
      </c>
      <c r="C76" s="95">
        <v>42</v>
      </c>
      <c r="D76" s="95"/>
      <c r="E76" s="95"/>
      <c r="F76" s="95"/>
      <c r="G76" s="95">
        <f t="shared" si="12"/>
        <v>51</v>
      </c>
      <c r="H76" s="95">
        <f t="shared" si="13"/>
        <v>31</v>
      </c>
      <c r="I76" s="95">
        <f t="shared" si="14"/>
        <v>228</v>
      </c>
      <c r="J76" s="95"/>
      <c r="K76" s="95"/>
      <c r="L76" s="95"/>
      <c r="M76" s="95"/>
      <c r="N76" s="95"/>
      <c r="O76" s="95"/>
      <c r="P76" s="95"/>
      <c r="Q76" s="95"/>
      <c r="R76" s="95">
        <v>2</v>
      </c>
    </row>
    <row r="77" spans="1:18" ht="14.25" x14ac:dyDescent="0.3">
      <c r="A77" s="98">
        <v>11003</v>
      </c>
      <c r="B77" s="95" t="s">
        <v>463</v>
      </c>
      <c r="C77" s="95">
        <v>62</v>
      </c>
      <c r="D77" s="95"/>
      <c r="E77" s="95"/>
      <c r="F77" s="95"/>
      <c r="G77" s="95">
        <f t="shared" si="12"/>
        <v>71</v>
      </c>
      <c r="H77" s="95">
        <f t="shared" si="13"/>
        <v>41</v>
      </c>
      <c r="I77" s="95">
        <f t="shared" si="14"/>
        <v>292</v>
      </c>
      <c r="J77" s="95"/>
      <c r="K77" s="95"/>
      <c r="L77" s="95"/>
      <c r="M77" s="95"/>
      <c r="N77" s="95"/>
      <c r="O77" s="95"/>
      <c r="P77" s="95"/>
      <c r="Q77" s="95"/>
      <c r="R77" s="95">
        <v>2</v>
      </c>
    </row>
    <row r="78" spans="1:18" ht="14.25" x14ac:dyDescent="0.3">
      <c r="A78" s="98">
        <v>11004</v>
      </c>
      <c r="B78" s="95" t="s">
        <v>464</v>
      </c>
      <c r="C78" s="95">
        <v>82</v>
      </c>
      <c r="D78" s="95"/>
      <c r="E78" s="95"/>
      <c r="F78" s="95"/>
      <c r="G78" s="95">
        <f t="shared" si="12"/>
        <v>91</v>
      </c>
      <c r="H78" s="95">
        <f t="shared" si="13"/>
        <v>51</v>
      </c>
      <c r="I78" s="95">
        <f t="shared" si="14"/>
        <v>356</v>
      </c>
      <c r="J78" s="95"/>
      <c r="K78" s="95"/>
      <c r="L78" s="95"/>
      <c r="M78" s="95"/>
      <c r="N78" s="95"/>
      <c r="O78" s="95"/>
      <c r="P78" s="95"/>
      <c r="Q78" s="95"/>
      <c r="R78" s="95">
        <v>2</v>
      </c>
    </row>
    <row r="79" spans="1:18" ht="14.25" x14ac:dyDescent="0.3">
      <c r="A79" s="98">
        <v>11005</v>
      </c>
      <c r="B79" s="95" t="s">
        <v>465</v>
      </c>
      <c r="C79" s="95">
        <v>102</v>
      </c>
      <c r="D79" s="95"/>
      <c r="E79" s="95"/>
      <c r="F79" s="95"/>
      <c r="G79" s="95">
        <f t="shared" si="12"/>
        <v>111</v>
      </c>
      <c r="H79" s="95">
        <f t="shared" si="13"/>
        <v>61</v>
      </c>
      <c r="I79" s="95">
        <f t="shared" si="14"/>
        <v>420</v>
      </c>
      <c r="J79" s="95"/>
      <c r="K79" s="95"/>
      <c r="L79" s="95"/>
      <c r="M79" s="95"/>
      <c r="N79" s="95"/>
      <c r="O79" s="95"/>
      <c r="P79" s="95"/>
      <c r="Q79" s="95"/>
      <c r="R79" s="95">
        <v>2</v>
      </c>
    </row>
    <row r="80" spans="1:18" ht="14.25" x14ac:dyDescent="0.3">
      <c r="A80" s="98">
        <v>12000</v>
      </c>
      <c r="B80" s="95" t="s">
        <v>466</v>
      </c>
      <c r="C80" s="95">
        <v>3</v>
      </c>
      <c r="D80" s="95">
        <f>100+(C80-3)*40+(R80-1)*200</f>
        <v>300</v>
      </c>
      <c r="E80" s="95"/>
      <c r="F80" s="95"/>
      <c r="G80" s="95">
        <f t="shared" ref="G80:H91" si="15">ROUNDUP((10+($R80-1)*10+($C80-1)*2)*0.3,0)</f>
        <v>8</v>
      </c>
      <c r="H80" s="95">
        <f t="shared" si="15"/>
        <v>8</v>
      </c>
      <c r="I80" s="95"/>
      <c r="J80" s="95">
        <f t="shared" ref="J80:J85" si="16">ROUNDUP((100+($C80-2)*8+($R80-1)*15)*0.4,0)</f>
        <v>50</v>
      </c>
      <c r="K80" s="95"/>
      <c r="L80" s="95"/>
      <c r="M80" s="95"/>
      <c r="N80" s="95"/>
      <c r="O80" s="95"/>
      <c r="P80" s="95"/>
      <c r="Q80" s="95"/>
      <c r="R80" s="95">
        <v>2</v>
      </c>
    </row>
    <row r="81" spans="1:18" ht="14.25" x14ac:dyDescent="0.3">
      <c r="A81" s="98">
        <v>12001</v>
      </c>
      <c r="B81" s="95" t="s">
        <v>467</v>
      </c>
      <c r="C81" s="95">
        <v>23</v>
      </c>
      <c r="D81" s="95">
        <f>100+(C81-3)*40+(R81-1)*200</f>
        <v>1100</v>
      </c>
      <c r="E81" s="95"/>
      <c r="F81" s="95"/>
      <c r="G81" s="95">
        <f t="shared" si="15"/>
        <v>20</v>
      </c>
      <c r="H81" s="95">
        <f t="shared" si="15"/>
        <v>20</v>
      </c>
      <c r="I81" s="95"/>
      <c r="J81" s="95">
        <f t="shared" si="16"/>
        <v>114</v>
      </c>
      <c r="K81" s="95"/>
      <c r="L81" s="95"/>
      <c r="M81" s="95"/>
      <c r="N81" s="95"/>
      <c r="O81" s="95"/>
      <c r="P81" s="95"/>
      <c r="Q81" s="95"/>
      <c r="R81" s="95">
        <v>2</v>
      </c>
    </row>
    <row r="82" spans="1:18" ht="14.25" x14ac:dyDescent="0.3">
      <c r="A82" s="98">
        <v>12002</v>
      </c>
      <c r="B82" s="95" t="s">
        <v>468</v>
      </c>
      <c r="C82" s="95">
        <v>43</v>
      </c>
      <c r="D82" s="95">
        <f>100+(C82-3)*40+(R82-1)*200</f>
        <v>1900</v>
      </c>
      <c r="E82" s="95"/>
      <c r="F82" s="95"/>
      <c r="G82" s="95">
        <f t="shared" si="15"/>
        <v>32</v>
      </c>
      <c r="H82" s="95">
        <f t="shared" si="15"/>
        <v>32</v>
      </c>
      <c r="I82" s="95"/>
      <c r="J82" s="95">
        <f t="shared" si="16"/>
        <v>178</v>
      </c>
      <c r="K82" s="95"/>
      <c r="L82" s="95"/>
      <c r="M82" s="95"/>
      <c r="N82" s="95"/>
      <c r="O82" s="95"/>
      <c r="P82" s="95"/>
      <c r="Q82" s="95"/>
      <c r="R82" s="95">
        <v>2</v>
      </c>
    </row>
    <row r="83" spans="1:18" ht="14.25" x14ac:dyDescent="0.3">
      <c r="A83" s="98">
        <v>12003</v>
      </c>
      <c r="B83" s="95" t="s">
        <v>469</v>
      </c>
      <c r="C83" s="95">
        <v>63</v>
      </c>
      <c r="D83" s="95">
        <f>100+(C83-3)*40+(R83-1)*200</f>
        <v>2700</v>
      </c>
      <c r="E83" s="95"/>
      <c r="F83" s="95"/>
      <c r="G83" s="95">
        <f t="shared" si="15"/>
        <v>44</v>
      </c>
      <c r="H83" s="95">
        <f t="shared" si="15"/>
        <v>44</v>
      </c>
      <c r="I83" s="95"/>
      <c r="J83" s="95">
        <f t="shared" si="16"/>
        <v>242</v>
      </c>
      <c r="K83" s="95"/>
      <c r="L83" s="95"/>
      <c r="M83" s="95"/>
      <c r="N83" s="95"/>
      <c r="O83" s="95"/>
      <c r="P83" s="95"/>
      <c r="Q83" s="95"/>
      <c r="R83" s="95">
        <v>2</v>
      </c>
    </row>
    <row r="84" spans="1:18" ht="14.25" x14ac:dyDescent="0.3">
      <c r="A84" s="98">
        <v>12004</v>
      </c>
      <c r="B84" s="95" t="s">
        <v>470</v>
      </c>
      <c r="C84" s="95">
        <v>83</v>
      </c>
      <c r="D84" s="95">
        <f>100+(C84-3)*40+(R84-1)*200</f>
        <v>3500</v>
      </c>
      <c r="E84" s="95"/>
      <c r="F84" s="95"/>
      <c r="G84" s="95">
        <f t="shared" si="15"/>
        <v>56</v>
      </c>
      <c r="H84" s="95">
        <f t="shared" si="15"/>
        <v>56</v>
      </c>
      <c r="I84" s="95"/>
      <c r="J84" s="95">
        <f t="shared" si="16"/>
        <v>306</v>
      </c>
      <c r="K84" s="95"/>
      <c r="L84" s="95"/>
      <c r="M84" s="95"/>
      <c r="N84" s="95"/>
      <c r="O84" s="95"/>
      <c r="P84" s="95"/>
      <c r="Q84" s="95"/>
      <c r="R84" s="95">
        <v>2</v>
      </c>
    </row>
    <row r="85" spans="1:18" ht="14.25" x14ac:dyDescent="0.3">
      <c r="A85" s="98">
        <v>12005</v>
      </c>
      <c r="B85" s="95" t="s">
        <v>471</v>
      </c>
      <c r="C85" s="95">
        <v>103</v>
      </c>
      <c r="D85" s="95"/>
      <c r="E85" s="95"/>
      <c r="F85" s="95"/>
      <c r="G85" s="95">
        <f t="shared" si="15"/>
        <v>68</v>
      </c>
      <c r="H85" s="95">
        <f t="shared" si="15"/>
        <v>68</v>
      </c>
      <c r="I85" s="95"/>
      <c r="J85" s="95">
        <f t="shared" si="16"/>
        <v>370</v>
      </c>
      <c r="K85" s="95"/>
      <c r="L85" s="95"/>
      <c r="M85" s="95"/>
      <c r="N85" s="95"/>
      <c r="O85" s="95"/>
      <c r="P85" s="95"/>
      <c r="Q85" s="95"/>
      <c r="R85" s="95">
        <v>2</v>
      </c>
    </row>
    <row r="86" spans="1:18" ht="14.25" x14ac:dyDescent="0.3">
      <c r="A86" s="98">
        <v>13000</v>
      </c>
      <c r="B86" s="95" t="s">
        <v>472</v>
      </c>
      <c r="C86" s="95">
        <v>4</v>
      </c>
      <c r="D86" s="95"/>
      <c r="E86" s="95"/>
      <c r="F86" s="95"/>
      <c r="G86" s="95">
        <f t="shared" si="15"/>
        <v>8</v>
      </c>
      <c r="H86" s="95">
        <f t="shared" si="15"/>
        <v>8</v>
      </c>
      <c r="I86" s="95"/>
      <c r="J86" s="95">
        <f t="shared" ref="J86:J91" si="17">ROUNDUP((100+($C86-2)*8+($R86-1)*15)*0.6,0)</f>
        <v>79</v>
      </c>
      <c r="K86" s="95"/>
      <c r="L86" s="95"/>
      <c r="M86" s="95"/>
      <c r="N86" s="95"/>
      <c r="O86" s="95"/>
      <c r="P86" s="95"/>
      <c r="Q86" s="95"/>
      <c r="R86" s="95">
        <v>2</v>
      </c>
    </row>
    <row r="87" spans="1:18" ht="14.25" x14ac:dyDescent="0.3">
      <c r="A87" s="98">
        <v>13001</v>
      </c>
      <c r="B87" s="95" t="s">
        <v>473</v>
      </c>
      <c r="C87" s="95">
        <v>24</v>
      </c>
      <c r="D87" s="95"/>
      <c r="E87" s="95"/>
      <c r="F87" s="95"/>
      <c r="G87" s="95">
        <f t="shared" si="15"/>
        <v>20</v>
      </c>
      <c r="H87" s="95">
        <f t="shared" si="15"/>
        <v>20</v>
      </c>
      <c r="I87" s="95"/>
      <c r="J87" s="95">
        <f t="shared" si="17"/>
        <v>175</v>
      </c>
      <c r="K87" s="95"/>
      <c r="L87" s="95"/>
      <c r="M87" s="95"/>
      <c r="N87" s="95"/>
      <c r="O87" s="95"/>
      <c r="P87" s="95"/>
      <c r="Q87" s="95"/>
      <c r="R87" s="95">
        <v>2</v>
      </c>
    </row>
    <row r="88" spans="1:18" ht="14.25" x14ac:dyDescent="0.3">
      <c r="A88" s="98">
        <v>13002</v>
      </c>
      <c r="B88" s="95" t="s">
        <v>474</v>
      </c>
      <c r="C88" s="95">
        <v>44</v>
      </c>
      <c r="D88" s="95"/>
      <c r="E88" s="95"/>
      <c r="F88" s="95"/>
      <c r="G88" s="95">
        <f t="shared" si="15"/>
        <v>32</v>
      </c>
      <c r="H88" s="95">
        <f t="shared" si="15"/>
        <v>32</v>
      </c>
      <c r="I88" s="95"/>
      <c r="J88" s="95">
        <f t="shared" si="17"/>
        <v>271</v>
      </c>
      <c r="K88" s="95"/>
      <c r="L88" s="95"/>
      <c r="M88" s="95"/>
      <c r="N88" s="95"/>
      <c r="O88" s="95"/>
      <c r="P88" s="95"/>
      <c r="Q88" s="95"/>
      <c r="R88" s="95">
        <v>2</v>
      </c>
    </row>
    <row r="89" spans="1:18" ht="14.25" x14ac:dyDescent="0.3">
      <c r="A89" s="98">
        <v>13003</v>
      </c>
      <c r="B89" s="95" t="s">
        <v>475</v>
      </c>
      <c r="C89" s="95">
        <v>64</v>
      </c>
      <c r="D89" s="95"/>
      <c r="E89" s="95"/>
      <c r="F89" s="95"/>
      <c r="G89" s="95">
        <f t="shared" si="15"/>
        <v>44</v>
      </c>
      <c r="H89" s="95">
        <f t="shared" si="15"/>
        <v>44</v>
      </c>
      <c r="I89" s="95"/>
      <c r="J89" s="95">
        <f t="shared" si="17"/>
        <v>367</v>
      </c>
      <c r="K89" s="95"/>
      <c r="L89" s="95"/>
      <c r="M89" s="95"/>
      <c r="N89" s="95"/>
      <c r="O89" s="95"/>
      <c r="P89" s="95"/>
      <c r="Q89" s="95"/>
      <c r="R89" s="95">
        <v>2</v>
      </c>
    </row>
    <row r="90" spans="1:18" ht="14.25" x14ac:dyDescent="0.3">
      <c r="A90" s="98">
        <v>13004</v>
      </c>
      <c r="B90" s="95" t="s">
        <v>476</v>
      </c>
      <c r="C90" s="95">
        <v>84</v>
      </c>
      <c r="D90" s="95"/>
      <c r="E90" s="95"/>
      <c r="F90" s="95"/>
      <c r="G90" s="95">
        <f t="shared" si="15"/>
        <v>56</v>
      </c>
      <c r="H90" s="95">
        <f t="shared" si="15"/>
        <v>56</v>
      </c>
      <c r="I90" s="95"/>
      <c r="J90" s="95">
        <f t="shared" si="17"/>
        <v>463</v>
      </c>
      <c r="K90" s="95"/>
      <c r="L90" s="95"/>
      <c r="M90" s="95"/>
      <c r="N90" s="95"/>
      <c r="O90" s="95"/>
      <c r="P90" s="95"/>
      <c r="Q90" s="95"/>
      <c r="R90" s="95">
        <v>2</v>
      </c>
    </row>
    <row r="91" spans="1:18" ht="14.25" x14ac:dyDescent="0.3">
      <c r="A91" s="98">
        <v>13005</v>
      </c>
      <c r="B91" s="95" t="s">
        <v>477</v>
      </c>
      <c r="C91" s="95">
        <v>104</v>
      </c>
      <c r="D91" s="95"/>
      <c r="E91" s="95"/>
      <c r="F91" s="95"/>
      <c r="G91" s="95">
        <f t="shared" si="15"/>
        <v>68</v>
      </c>
      <c r="H91" s="95">
        <f t="shared" si="15"/>
        <v>68</v>
      </c>
      <c r="I91" s="95"/>
      <c r="J91" s="95">
        <f t="shared" si="17"/>
        <v>559</v>
      </c>
      <c r="K91" s="95"/>
      <c r="L91" s="95"/>
      <c r="M91" s="95"/>
      <c r="N91" s="95"/>
      <c r="O91" s="95"/>
      <c r="P91" s="95"/>
      <c r="Q91" s="95"/>
      <c r="R91" s="95">
        <v>2</v>
      </c>
    </row>
    <row r="92" spans="1:18" ht="14.25" x14ac:dyDescent="0.3">
      <c r="A92" s="98">
        <v>14000</v>
      </c>
      <c r="B92" s="95" t="s">
        <v>478</v>
      </c>
      <c r="C92" s="95">
        <v>5</v>
      </c>
      <c r="D92" s="95"/>
      <c r="E92" s="95">
        <f t="shared" ref="E92:F97" si="18">(10+($R92-1)*10+($C92-5)*2)*0.2</f>
        <v>4</v>
      </c>
      <c r="F92" s="95">
        <f t="shared" si="18"/>
        <v>4</v>
      </c>
      <c r="G92" s="95"/>
      <c r="H92" s="95"/>
      <c r="I92" s="95"/>
      <c r="J92" s="95"/>
      <c r="K92" s="95">
        <v>100</v>
      </c>
      <c r="L92" s="95"/>
      <c r="M92" s="95"/>
      <c r="N92" s="95"/>
      <c r="O92" s="95"/>
      <c r="P92" s="95"/>
      <c r="Q92" s="95"/>
      <c r="R92" s="95">
        <v>2</v>
      </c>
    </row>
    <row r="93" spans="1:18" ht="14.25" x14ac:dyDescent="0.3">
      <c r="A93" s="98">
        <v>14001</v>
      </c>
      <c r="B93" s="95" t="s">
        <v>479</v>
      </c>
      <c r="C93" s="95">
        <v>25</v>
      </c>
      <c r="D93" s="95"/>
      <c r="E93" s="95">
        <f t="shared" si="18"/>
        <v>12</v>
      </c>
      <c r="F93" s="95">
        <f t="shared" si="18"/>
        <v>12</v>
      </c>
      <c r="G93" s="95"/>
      <c r="H93" s="95"/>
      <c r="I93" s="95"/>
      <c r="J93" s="95"/>
      <c r="K93" s="95">
        <v>150</v>
      </c>
      <c r="L93" s="95"/>
      <c r="M93" s="95"/>
      <c r="N93" s="95"/>
      <c r="O93" s="95"/>
      <c r="P93" s="95"/>
      <c r="Q93" s="95"/>
      <c r="R93" s="95">
        <v>2</v>
      </c>
    </row>
    <row r="94" spans="1:18" ht="14.25" x14ac:dyDescent="0.3">
      <c r="A94" s="98">
        <v>14002</v>
      </c>
      <c r="B94" s="95" t="s">
        <v>480</v>
      </c>
      <c r="C94" s="95">
        <v>45</v>
      </c>
      <c r="D94" s="95"/>
      <c r="E94" s="95">
        <f t="shared" si="18"/>
        <v>20</v>
      </c>
      <c r="F94" s="95">
        <f t="shared" si="18"/>
        <v>20</v>
      </c>
      <c r="G94" s="95"/>
      <c r="H94" s="95"/>
      <c r="I94" s="95"/>
      <c r="J94" s="95"/>
      <c r="K94" s="95">
        <v>200</v>
      </c>
      <c r="L94" s="95"/>
      <c r="M94" s="95"/>
      <c r="N94" s="95"/>
      <c r="O94" s="95"/>
      <c r="P94" s="95"/>
      <c r="Q94" s="95"/>
      <c r="R94" s="95">
        <v>2</v>
      </c>
    </row>
    <row r="95" spans="1:18" ht="14.25" x14ac:dyDescent="0.3">
      <c r="A95" s="98">
        <v>14003</v>
      </c>
      <c r="B95" s="95" t="s">
        <v>481</v>
      </c>
      <c r="C95" s="95">
        <v>65</v>
      </c>
      <c r="D95" s="95"/>
      <c r="E95" s="95">
        <f t="shared" si="18"/>
        <v>28</v>
      </c>
      <c r="F95" s="95">
        <f t="shared" si="18"/>
        <v>28</v>
      </c>
      <c r="G95" s="95"/>
      <c r="H95" s="95"/>
      <c r="I95" s="95"/>
      <c r="J95" s="95"/>
      <c r="K95" s="95">
        <v>250</v>
      </c>
      <c r="L95" s="95"/>
      <c r="M95" s="95"/>
      <c r="N95" s="95"/>
      <c r="O95" s="95"/>
      <c r="P95" s="95"/>
      <c r="Q95" s="95"/>
      <c r="R95" s="95">
        <v>2</v>
      </c>
    </row>
    <row r="96" spans="1:18" ht="14.25" x14ac:dyDescent="0.3">
      <c r="A96" s="98">
        <v>14004</v>
      </c>
      <c r="B96" s="95" t="s">
        <v>482</v>
      </c>
      <c r="C96" s="95">
        <v>85</v>
      </c>
      <c r="D96" s="95"/>
      <c r="E96" s="95">
        <f t="shared" si="18"/>
        <v>36</v>
      </c>
      <c r="F96" s="95">
        <f t="shared" si="18"/>
        <v>36</v>
      </c>
      <c r="G96" s="95"/>
      <c r="H96" s="95"/>
      <c r="I96" s="95"/>
      <c r="J96" s="95"/>
      <c r="K96" s="95">
        <v>300</v>
      </c>
      <c r="L96" s="95"/>
      <c r="M96" s="95"/>
      <c r="N96" s="95"/>
      <c r="O96" s="95"/>
      <c r="P96" s="95"/>
      <c r="Q96" s="95"/>
      <c r="R96" s="95">
        <v>2</v>
      </c>
    </row>
    <row r="97" spans="1:18" ht="14.25" x14ac:dyDescent="0.3">
      <c r="A97" s="98">
        <v>14005</v>
      </c>
      <c r="B97" s="95" t="s">
        <v>483</v>
      </c>
      <c r="C97" s="95">
        <v>105</v>
      </c>
      <c r="D97" s="95"/>
      <c r="E97" s="95">
        <f t="shared" si="18"/>
        <v>44</v>
      </c>
      <c r="F97" s="95">
        <f t="shared" si="18"/>
        <v>44</v>
      </c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>
        <v>2</v>
      </c>
    </row>
    <row r="98" spans="1:18" ht="14.25" x14ac:dyDescent="0.3">
      <c r="A98" s="98">
        <v>15000</v>
      </c>
      <c r="B98" s="95" t="s">
        <v>484</v>
      </c>
      <c r="C98" s="95">
        <v>6</v>
      </c>
      <c r="D98" s="95"/>
      <c r="E98" s="95">
        <f t="shared" ref="E98:F103" si="19">(10+($R98-1)*10+($C98-6)*2)*0.2</f>
        <v>4</v>
      </c>
      <c r="F98" s="95">
        <f t="shared" si="19"/>
        <v>4</v>
      </c>
      <c r="G98" s="95"/>
      <c r="H98" s="95"/>
      <c r="I98" s="95"/>
      <c r="J98" s="95"/>
      <c r="K98" s="95"/>
      <c r="L98" s="95">
        <v>100</v>
      </c>
      <c r="M98" s="95"/>
      <c r="N98" s="95"/>
      <c r="O98" s="95"/>
      <c r="P98" s="95"/>
      <c r="Q98" s="95"/>
      <c r="R98" s="95">
        <v>2</v>
      </c>
    </row>
    <row r="99" spans="1:18" ht="14.25" x14ac:dyDescent="0.3">
      <c r="A99" s="98">
        <v>15001</v>
      </c>
      <c r="B99" s="95" t="s">
        <v>485</v>
      </c>
      <c r="C99" s="95">
        <v>26</v>
      </c>
      <c r="D99" s="95"/>
      <c r="E99" s="95">
        <f t="shared" si="19"/>
        <v>12</v>
      </c>
      <c r="F99" s="95">
        <f t="shared" si="19"/>
        <v>12</v>
      </c>
      <c r="G99" s="95"/>
      <c r="H99" s="95"/>
      <c r="I99" s="95"/>
      <c r="J99" s="95"/>
      <c r="K99" s="95"/>
      <c r="L99" s="95">
        <v>150</v>
      </c>
      <c r="M99" s="95"/>
      <c r="N99" s="95"/>
      <c r="O99" s="95"/>
      <c r="P99" s="95"/>
      <c r="Q99" s="95"/>
      <c r="R99" s="95">
        <v>2</v>
      </c>
    </row>
    <row r="100" spans="1:18" ht="14.25" x14ac:dyDescent="0.3">
      <c r="A100" s="98">
        <v>15002</v>
      </c>
      <c r="B100" s="95" t="s">
        <v>486</v>
      </c>
      <c r="C100" s="95">
        <v>46</v>
      </c>
      <c r="D100" s="95"/>
      <c r="E100" s="95">
        <f t="shared" si="19"/>
        <v>20</v>
      </c>
      <c r="F100" s="95">
        <f t="shared" si="19"/>
        <v>20</v>
      </c>
      <c r="G100" s="95"/>
      <c r="H100" s="95"/>
      <c r="I100" s="95"/>
      <c r="J100" s="95"/>
      <c r="K100" s="95"/>
      <c r="L100" s="95">
        <v>200</v>
      </c>
      <c r="M100" s="95"/>
      <c r="N100" s="95"/>
      <c r="O100" s="95"/>
      <c r="P100" s="95"/>
      <c r="Q100" s="95"/>
      <c r="R100" s="95">
        <v>2</v>
      </c>
    </row>
    <row r="101" spans="1:18" ht="14.25" x14ac:dyDescent="0.3">
      <c r="A101" s="98">
        <v>15003</v>
      </c>
      <c r="B101" s="95" t="s">
        <v>487</v>
      </c>
      <c r="C101" s="95">
        <v>66</v>
      </c>
      <c r="D101" s="95"/>
      <c r="E101" s="95">
        <f t="shared" si="19"/>
        <v>28</v>
      </c>
      <c r="F101" s="95">
        <f t="shared" si="19"/>
        <v>28</v>
      </c>
      <c r="G101" s="95"/>
      <c r="H101" s="95"/>
      <c r="I101" s="95"/>
      <c r="J101" s="95"/>
      <c r="K101" s="95"/>
      <c r="L101" s="95">
        <v>250</v>
      </c>
      <c r="M101" s="95"/>
      <c r="N101" s="95"/>
      <c r="O101" s="95"/>
      <c r="P101" s="95"/>
      <c r="Q101" s="95"/>
      <c r="R101" s="95">
        <v>2</v>
      </c>
    </row>
    <row r="102" spans="1:18" ht="14.25" x14ac:dyDescent="0.3">
      <c r="A102" s="98">
        <v>15004</v>
      </c>
      <c r="B102" s="95" t="s">
        <v>488</v>
      </c>
      <c r="C102" s="95">
        <v>86</v>
      </c>
      <c r="D102" s="95"/>
      <c r="E102" s="95">
        <f t="shared" si="19"/>
        <v>36</v>
      </c>
      <c r="F102" s="95">
        <f t="shared" si="19"/>
        <v>36</v>
      </c>
      <c r="G102" s="95"/>
      <c r="H102" s="95"/>
      <c r="I102" s="95"/>
      <c r="J102" s="95"/>
      <c r="K102" s="95"/>
      <c r="L102" s="95">
        <v>300</v>
      </c>
      <c r="M102" s="95"/>
      <c r="N102" s="95"/>
      <c r="O102" s="95"/>
      <c r="P102" s="95"/>
      <c r="Q102" s="95"/>
      <c r="R102" s="95">
        <v>2</v>
      </c>
    </row>
    <row r="103" spans="1:18" ht="14.25" x14ac:dyDescent="0.3">
      <c r="A103" s="98">
        <v>15005</v>
      </c>
      <c r="B103" s="95" t="s">
        <v>489</v>
      </c>
      <c r="C103" s="95">
        <v>106</v>
      </c>
      <c r="D103" s="95"/>
      <c r="E103" s="95">
        <f t="shared" si="19"/>
        <v>44</v>
      </c>
      <c r="F103" s="95">
        <f t="shared" si="19"/>
        <v>44</v>
      </c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>
        <v>2</v>
      </c>
    </row>
    <row r="104" spans="1:18" ht="14.25" x14ac:dyDescent="0.3">
      <c r="A104" s="98">
        <v>16000</v>
      </c>
      <c r="B104" s="95" t="s">
        <v>490</v>
      </c>
      <c r="C104" s="95">
        <v>7</v>
      </c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>
        <v>100</v>
      </c>
      <c r="O104" s="95">
        <v>100</v>
      </c>
      <c r="P104" s="95"/>
      <c r="Q104" s="95">
        <v>2</v>
      </c>
      <c r="R104" s="95">
        <v>2</v>
      </c>
    </row>
    <row r="105" spans="1:18" ht="14.25" x14ac:dyDescent="0.3">
      <c r="A105" s="98">
        <v>16001</v>
      </c>
      <c r="B105" s="95" t="s">
        <v>491</v>
      </c>
      <c r="C105" s="95">
        <v>27</v>
      </c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>
        <v>400</v>
      </c>
      <c r="O105" s="95">
        <v>300</v>
      </c>
      <c r="P105" s="95"/>
      <c r="Q105" s="95">
        <v>7</v>
      </c>
      <c r="R105" s="95">
        <v>2</v>
      </c>
    </row>
    <row r="106" spans="1:18" ht="14.25" x14ac:dyDescent="0.3">
      <c r="A106" s="98">
        <v>16002</v>
      </c>
      <c r="B106" s="95" t="s">
        <v>492</v>
      </c>
      <c r="C106" s="95">
        <v>47</v>
      </c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>
        <v>600</v>
      </c>
      <c r="O106" s="95">
        <v>600</v>
      </c>
      <c r="P106" s="95"/>
      <c r="Q106" s="95">
        <v>12</v>
      </c>
      <c r="R106" s="95">
        <v>2</v>
      </c>
    </row>
    <row r="107" spans="1:18" ht="14.25" x14ac:dyDescent="0.3">
      <c r="A107" s="98">
        <v>16003</v>
      </c>
      <c r="B107" s="95" t="s">
        <v>493</v>
      </c>
      <c r="C107" s="95">
        <v>67</v>
      </c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>
        <v>900</v>
      </c>
      <c r="O107" s="95">
        <v>800</v>
      </c>
      <c r="P107" s="95"/>
      <c r="Q107" s="95">
        <v>17</v>
      </c>
      <c r="R107" s="95">
        <v>2</v>
      </c>
    </row>
    <row r="108" spans="1:18" ht="14.25" x14ac:dyDescent="0.3">
      <c r="A108" s="98">
        <v>16004</v>
      </c>
      <c r="B108" s="95" t="s">
        <v>494</v>
      </c>
      <c r="C108" s="95">
        <v>87</v>
      </c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>
        <v>1000</v>
      </c>
      <c r="O108" s="95">
        <v>1000</v>
      </c>
      <c r="P108" s="95"/>
      <c r="Q108" s="95">
        <v>22</v>
      </c>
      <c r="R108" s="95">
        <v>2</v>
      </c>
    </row>
    <row r="109" spans="1:18" ht="14.25" x14ac:dyDescent="0.3">
      <c r="A109" s="98">
        <v>16005</v>
      </c>
      <c r="B109" s="95" t="s">
        <v>495</v>
      </c>
      <c r="C109" s="95">
        <v>107</v>
      </c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>
        <v>1100</v>
      </c>
      <c r="O109" s="95">
        <v>1100</v>
      </c>
      <c r="P109" s="95"/>
      <c r="Q109" s="95">
        <v>27</v>
      </c>
      <c r="R109" s="95">
        <v>2</v>
      </c>
    </row>
    <row r="110" spans="1:18" ht="14.25" x14ac:dyDescent="0.3">
      <c r="A110" s="98">
        <v>1000</v>
      </c>
      <c r="B110" s="94" t="s">
        <v>498</v>
      </c>
      <c r="C110" s="94">
        <v>1</v>
      </c>
      <c r="D110" s="94"/>
      <c r="E110" s="94">
        <f t="shared" ref="E110:E115" si="20">(10+($R110-1)*10+($C110-1)*2)*0.8</f>
        <v>24</v>
      </c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>
        <v>3</v>
      </c>
    </row>
    <row r="111" spans="1:18" ht="14.25" x14ac:dyDescent="0.3">
      <c r="A111" s="98">
        <v>1001</v>
      </c>
      <c r="B111" s="94" t="s">
        <v>443</v>
      </c>
      <c r="C111" s="94">
        <v>21</v>
      </c>
      <c r="D111" s="94"/>
      <c r="E111" s="94">
        <f t="shared" si="20"/>
        <v>56</v>
      </c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>
        <v>3</v>
      </c>
    </row>
    <row r="112" spans="1:18" ht="14.25" x14ac:dyDescent="0.3">
      <c r="A112" s="98">
        <v>1002</v>
      </c>
      <c r="B112" s="94" t="s">
        <v>444</v>
      </c>
      <c r="C112" s="94">
        <v>41</v>
      </c>
      <c r="D112" s="94"/>
      <c r="E112" s="94">
        <f t="shared" si="20"/>
        <v>88</v>
      </c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>
        <v>3</v>
      </c>
    </row>
    <row r="113" spans="1:18" ht="14.25" x14ac:dyDescent="0.3">
      <c r="A113" s="98">
        <v>1003</v>
      </c>
      <c r="B113" s="94" t="s">
        <v>445</v>
      </c>
      <c r="C113" s="94">
        <v>61</v>
      </c>
      <c r="D113" s="94"/>
      <c r="E113" s="94">
        <f t="shared" si="20"/>
        <v>120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>
        <v>3</v>
      </c>
    </row>
    <row r="114" spans="1:18" ht="14.25" x14ac:dyDescent="0.3">
      <c r="A114" s="98">
        <v>1004</v>
      </c>
      <c r="B114" s="94" t="s">
        <v>446</v>
      </c>
      <c r="C114" s="94">
        <v>81</v>
      </c>
      <c r="D114" s="94"/>
      <c r="E114" s="94">
        <f t="shared" si="20"/>
        <v>152</v>
      </c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>
        <v>3</v>
      </c>
    </row>
    <row r="115" spans="1:18" ht="14.25" x14ac:dyDescent="0.3">
      <c r="A115" s="98">
        <v>1005</v>
      </c>
      <c r="B115" s="94" t="s">
        <v>447</v>
      </c>
      <c r="C115" s="94">
        <v>101</v>
      </c>
      <c r="D115" s="94"/>
      <c r="E115" s="94">
        <f t="shared" si="20"/>
        <v>184</v>
      </c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>
        <v>3</v>
      </c>
    </row>
    <row r="116" spans="1:18" ht="14.25" x14ac:dyDescent="0.3">
      <c r="A116" s="98">
        <v>2000</v>
      </c>
      <c r="B116" s="94" t="s">
        <v>448</v>
      </c>
      <c r="C116" s="94">
        <v>1</v>
      </c>
      <c r="D116" s="94"/>
      <c r="E116" s="94"/>
      <c r="F116" s="94">
        <f t="shared" ref="F116:F127" si="21">(10+($R116-1)*10+($C116-1)*2)*0.8</f>
        <v>24</v>
      </c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>
        <v>3</v>
      </c>
    </row>
    <row r="117" spans="1:18" ht="14.25" x14ac:dyDescent="0.3">
      <c r="A117" s="98">
        <v>2001</v>
      </c>
      <c r="B117" s="94" t="s">
        <v>449</v>
      </c>
      <c r="C117" s="94">
        <v>21</v>
      </c>
      <c r="D117" s="94"/>
      <c r="E117" s="94"/>
      <c r="F117" s="94">
        <f t="shared" si="21"/>
        <v>56</v>
      </c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>
        <v>3</v>
      </c>
    </row>
    <row r="118" spans="1:18" ht="14.25" x14ac:dyDescent="0.3">
      <c r="A118" s="98">
        <v>2002</v>
      </c>
      <c r="B118" s="94" t="s">
        <v>450</v>
      </c>
      <c r="C118" s="94">
        <v>41</v>
      </c>
      <c r="D118" s="94"/>
      <c r="E118" s="94"/>
      <c r="F118" s="94">
        <f t="shared" si="21"/>
        <v>88</v>
      </c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>
        <v>3</v>
      </c>
    </row>
    <row r="119" spans="1:18" ht="14.25" x14ac:dyDescent="0.3">
      <c r="A119" s="98">
        <v>2003</v>
      </c>
      <c r="B119" s="94" t="s">
        <v>451</v>
      </c>
      <c r="C119" s="94">
        <v>61</v>
      </c>
      <c r="D119" s="94"/>
      <c r="E119" s="94"/>
      <c r="F119" s="94">
        <f t="shared" si="21"/>
        <v>120</v>
      </c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>
        <v>3</v>
      </c>
    </row>
    <row r="120" spans="1:18" ht="14.25" x14ac:dyDescent="0.3">
      <c r="A120" s="98">
        <v>2004</v>
      </c>
      <c r="B120" s="94" t="s">
        <v>452</v>
      </c>
      <c r="C120" s="94">
        <v>81</v>
      </c>
      <c r="D120" s="94"/>
      <c r="E120" s="94"/>
      <c r="F120" s="94">
        <f t="shared" si="21"/>
        <v>152</v>
      </c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>
        <v>3</v>
      </c>
    </row>
    <row r="121" spans="1:18" ht="14.25" x14ac:dyDescent="0.3">
      <c r="A121" s="98">
        <v>2005</v>
      </c>
      <c r="B121" s="94" t="s">
        <v>453</v>
      </c>
      <c r="C121" s="94">
        <v>101</v>
      </c>
      <c r="D121" s="94"/>
      <c r="E121" s="94"/>
      <c r="F121" s="94">
        <f t="shared" si="21"/>
        <v>184</v>
      </c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>
        <v>3</v>
      </c>
    </row>
    <row r="122" spans="1:18" ht="14.25" x14ac:dyDescent="0.3">
      <c r="A122" s="98">
        <v>3000</v>
      </c>
      <c r="B122" s="94" t="s">
        <v>454</v>
      </c>
      <c r="C122" s="94">
        <v>1</v>
      </c>
      <c r="D122" s="94"/>
      <c r="E122" s="94"/>
      <c r="F122" s="94">
        <f t="shared" si="21"/>
        <v>24</v>
      </c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>
        <v>3</v>
      </c>
    </row>
    <row r="123" spans="1:18" ht="14.25" x14ac:dyDescent="0.3">
      <c r="A123" s="98">
        <v>3001</v>
      </c>
      <c r="B123" s="94" t="s">
        <v>455</v>
      </c>
      <c r="C123" s="94">
        <v>21</v>
      </c>
      <c r="D123" s="94"/>
      <c r="E123" s="94"/>
      <c r="F123" s="94">
        <f t="shared" si="21"/>
        <v>56</v>
      </c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>
        <v>3</v>
      </c>
    </row>
    <row r="124" spans="1:18" ht="14.25" x14ac:dyDescent="0.3">
      <c r="A124" s="98">
        <v>3002</v>
      </c>
      <c r="B124" s="94" t="s">
        <v>456</v>
      </c>
      <c r="C124" s="94">
        <v>41</v>
      </c>
      <c r="D124" s="94"/>
      <c r="E124" s="94"/>
      <c r="F124" s="94">
        <f t="shared" si="21"/>
        <v>88</v>
      </c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>
        <v>3</v>
      </c>
    </row>
    <row r="125" spans="1:18" ht="14.25" x14ac:dyDescent="0.3">
      <c r="A125" s="98">
        <v>3003</v>
      </c>
      <c r="B125" s="94" t="s">
        <v>457</v>
      </c>
      <c r="C125" s="94">
        <v>61</v>
      </c>
      <c r="D125" s="94"/>
      <c r="E125" s="94"/>
      <c r="F125" s="94">
        <f t="shared" si="21"/>
        <v>120</v>
      </c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>
        <v>3</v>
      </c>
    </row>
    <row r="126" spans="1:18" ht="14.25" x14ac:dyDescent="0.3">
      <c r="A126" s="98">
        <v>3004</v>
      </c>
      <c r="B126" s="94" t="s">
        <v>458</v>
      </c>
      <c r="C126" s="94">
        <v>81</v>
      </c>
      <c r="D126" s="94"/>
      <c r="E126" s="94"/>
      <c r="F126" s="94">
        <f t="shared" si="21"/>
        <v>152</v>
      </c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>
        <v>3</v>
      </c>
    </row>
    <row r="127" spans="1:18" ht="14.25" x14ac:dyDescent="0.3">
      <c r="A127" s="98">
        <v>3005</v>
      </c>
      <c r="B127" s="94" t="s">
        <v>459</v>
      </c>
      <c r="C127" s="94">
        <v>101</v>
      </c>
      <c r="D127" s="94"/>
      <c r="E127" s="94"/>
      <c r="F127" s="94">
        <f t="shared" si="21"/>
        <v>184</v>
      </c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>
        <v>3</v>
      </c>
    </row>
    <row r="128" spans="1:18" ht="14.25" x14ac:dyDescent="0.3">
      <c r="A128" s="98">
        <v>11000</v>
      </c>
      <c r="B128" s="94" t="s">
        <v>460</v>
      </c>
      <c r="C128" s="94">
        <v>2</v>
      </c>
      <c r="D128" s="94"/>
      <c r="E128" s="94"/>
      <c r="F128" s="94"/>
      <c r="G128" s="94">
        <f t="shared" ref="G128:G133" si="22">ROUNDUP((10+($R128-1)*10+($C128-1)*2)*0.5,0)</f>
        <v>16</v>
      </c>
      <c r="H128" s="94">
        <f t="shared" ref="H128:H133" si="23">ROUNDUP((10+($R128-1)*10+($C128-1)*1)*0.5,0)</f>
        <v>16</v>
      </c>
      <c r="I128" s="94">
        <f t="shared" ref="I128:I133" si="24">ROUNDUP(100+(($C128-2)*8+($R128-2)*15)*0.4,1)</f>
        <v>106</v>
      </c>
      <c r="J128" s="94"/>
      <c r="K128" s="94"/>
      <c r="L128" s="94"/>
      <c r="M128" s="94"/>
      <c r="N128" s="94"/>
      <c r="O128" s="94"/>
      <c r="P128" s="94"/>
      <c r="Q128" s="94"/>
      <c r="R128" s="94">
        <v>3</v>
      </c>
    </row>
    <row r="129" spans="1:18" ht="14.25" x14ac:dyDescent="0.3">
      <c r="A129" s="98">
        <v>11001</v>
      </c>
      <c r="B129" s="94" t="s">
        <v>461</v>
      </c>
      <c r="C129" s="94">
        <v>22</v>
      </c>
      <c r="D129" s="94"/>
      <c r="E129" s="94"/>
      <c r="F129" s="94"/>
      <c r="G129" s="94">
        <f t="shared" si="22"/>
        <v>36</v>
      </c>
      <c r="H129" s="94">
        <f t="shared" si="23"/>
        <v>26</v>
      </c>
      <c r="I129" s="94">
        <f t="shared" si="24"/>
        <v>170</v>
      </c>
      <c r="J129" s="94"/>
      <c r="K129" s="94"/>
      <c r="L129" s="94"/>
      <c r="M129" s="94"/>
      <c r="N129" s="94"/>
      <c r="O129" s="94"/>
      <c r="P129" s="94"/>
      <c r="Q129" s="94"/>
      <c r="R129" s="94">
        <v>3</v>
      </c>
    </row>
    <row r="130" spans="1:18" ht="14.25" x14ac:dyDescent="0.3">
      <c r="A130" s="98">
        <v>11002</v>
      </c>
      <c r="B130" s="94" t="s">
        <v>462</v>
      </c>
      <c r="C130" s="94">
        <v>42</v>
      </c>
      <c r="D130" s="94"/>
      <c r="E130" s="94"/>
      <c r="F130" s="94"/>
      <c r="G130" s="94">
        <f t="shared" si="22"/>
        <v>56</v>
      </c>
      <c r="H130" s="94">
        <f t="shared" si="23"/>
        <v>36</v>
      </c>
      <c r="I130" s="94">
        <f t="shared" si="24"/>
        <v>234</v>
      </c>
      <c r="J130" s="94"/>
      <c r="K130" s="94"/>
      <c r="L130" s="94"/>
      <c r="M130" s="94"/>
      <c r="N130" s="94"/>
      <c r="O130" s="94"/>
      <c r="P130" s="94"/>
      <c r="Q130" s="94"/>
      <c r="R130" s="94">
        <v>3</v>
      </c>
    </row>
    <row r="131" spans="1:18" ht="14.25" x14ac:dyDescent="0.3">
      <c r="A131" s="98">
        <v>11003</v>
      </c>
      <c r="B131" s="94" t="s">
        <v>463</v>
      </c>
      <c r="C131" s="94">
        <v>62</v>
      </c>
      <c r="D131" s="94"/>
      <c r="E131" s="94"/>
      <c r="F131" s="94"/>
      <c r="G131" s="94">
        <f t="shared" si="22"/>
        <v>76</v>
      </c>
      <c r="H131" s="94">
        <f t="shared" si="23"/>
        <v>46</v>
      </c>
      <c r="I131" s="94">
        <f t="shared" si="24"/>
        <v>298</v>
      </c>
      <c r="J131" s="94"/>
      <c r="K131" s="94"/>
      <c r="L131" s="94"/>
      <c r="M131" s="94"/>
      <c r="N131" s="94"/>
      <c r="O131" s="94"/>
      <c r="P131" s="94"/>
      <c r="Q131" s="94"/>
      <c r="R131" s="94">
        <v>3</v>
      </c>
    </row>
    <row r="132" spans="1:18" ht="14.25" x14ac:dyDescent="0.3">
      <c r="A132" s="98">
        <v>11004</v>
      </c>
      <c r="B132" s="94" t="s">
        <v>464</v>
      </c>
      <c r="C132" s="94">
        <v>82</v>
      </c>
      <c r="D132" s="94"/>
      <c r="E132" s="94"/>
      <c r="F132" s="94"/>
      <c r="G132" s="94">
        <f t="shared" si="22"/>
        <v>96</v>
      </c>
      <c r="H132" s="94">
        <f t="shared" si="23"/>
        <v>56</v>
      </c>
      <c r="I132" s="94">
        <f t="shared" si="24"/>
        <v>362</v>
      </c>
      <c r="J132" s="94"/>
      <c r="K132" s="94"/>
      <c r="L132" s="94"/>
      <c r="M132" s="94"/>
      <c r="N132" s="94"/>
      <c r="O132" s="94"/>
      <c r="P132" s="94"/>
      <c r="Q132" s="94"/>
      <c r="R132" s="94">
        <v>3</v>
      </c>
    </row>
    <row r="133" spans="1:18" ht="14.25" x14ac:dyDescent="0.3">
      <c r="A133" s="98">
        <v>11005</v>
      </c>
      <c r="B133" s="94" t="s">
        <v>465</v>
      </c>
      <c r="C133" s="94">
        <v>102</v>
      </c>
      <c r="D133" s="94"/>
      <c r="E133" s="94"/>
      <c r="F133" s="94"/>
      <c r="G133" s="94">
        <f t="shared" si="22"/>
        <v>116</v>
      </c>
      <c r="H133" s="94">
        <f t="shared" si="23"/>
        <v>66</v>
      </c>
      <c r="I133" s="94">
        <f t="shared" si="24"/>
        <v>426</v>
      </c>
      <c r="J133" s="94"/>
      <c r="K133" s="94"/>
      <c r="L133" s="94"/>
      <c r="M133" s="94"/>
      <c r="N133" s="94"/>
      <c r="O133" s="94"/>
      <c r="P133" s="94"/>
      <c r="Q133" s="94"/>
      <c r="R133" s="94">
        <v>3</v>
      </c>
    </row>
    <row r="134" spans="1:18" ht="14.25" x14ac:dyDescent="0.3">
      <c r="A134" s="98">
        <v>12000</v>
      </c>
      <c r="B134" s="94" t="s">
        <v>466</v>
      </c>
      <c r="C134" s="94">
        <v>3</v>
      </c>
      <c r="D134" s="94">
        <f>100+(C134-3)*40+(R134-1)*200</f>
        <v>500</v>
      </c>
      <c r="E134" s="94"/>
      <c r="F134" s="94"/>
      <c r="G134" s="94">
        <f t="shared" ref="G134:H145" si="25">ROUNDUP((10+($R134-1)*10+($C134-1)*2)*0.3,0)</f>
        <v>11</v>
      </c>
      <c r="H134" s="94">
        <f t="shared" si="25"/>
        <v>11</v>
      </c>
      <c r="I134" s="94"/>
      <c r="J134" s="94">
        <f t="shared" ref="J134:J139" si="26">ROUNDUP((100+($C134-2)*8+($R134-1)*15)*0.4,0)</f>
        <v>56</v>
      </c>
      <c r="K134" s="94"/>
      <c r="L134" s="94"/>
      <c r="M134" s="94"/>
      <c r="N134" s="94"/>
      <c r="O134" s="94"/>
      <c r="P134" s="94"/>
      <c r="Q134" s="94"/>
      <c r="R134" s="94">
        <v>3</v>
      </c>
    </row>
    <row r="135" spans="1:18" ht="14.25" x14ac:dyDescent="0.3">
      <c r="A135" s="98">
        <v>12001</v>
      </c>
      <c r="B135" s="94" t="s">
        <v>467</v>
      </c>
      <c r="C135" s="94">
        <v>23</v>
      </c>
      <c r="D135" s="94">
        <f>100+(C135-3)*40+(R135-1)*200</f>
        <v>1300</v>
      </c>
      <c r="E135" s="94"/>
      <c r="F135" s="94"/>
      <c r="G135" s="94">
        <f t="shared" si="25"/>
        <v>23</v>
      </c>
      <c r="H135" s="94">
        <f t="shared" si="25"/>
        <v>23</v>
      </c>
      <c r="I135" s="94"/>
      <c r="J135" s="94">
        <f t="shared" si="26"/>
        <v>120</v>
      </c>
      <c r="K135" s="94"/>
      <c r="L135" s="94"/>
      <c r="M135" s="94"/>
      <c r="N135" s="94"/>
      <c r="O135" s="94"/>
      <c r="P135" s="94"/>
      <c r="Q135" s="94"/>
      <c r="R135" s="94">
        <v>3</v>
      </c>
    </row>
    <row r="136" spans="1:18" ht="14.25" x14ac:dyDescent="0.3">
      <c r="A136" s="98">
        <v>12002</v>
      </c>
      <c r="B136" s="94" t="s">
        <v>468</v>
      </c>
      <c r="C136" s="94">
        <v>43</v>
      </c>
      <c r="D136" s="94">
        <f>100+(C136-3)*40+(R136-1)*200</f>
        <v>2100</v>
      </c>
      <c r="E136" s="94"/>
      <c r="F136" s="94"/>
      <c r="G136" s="94">
        <f t="shared" si="25"/>
        <v>35</v>
      </c>
      <c r="H136" s="94">
        <f t="shared" si="25"/>
        <v>35</v>
      </c>
      <c r="I136" s="94"/>
      <c r="J136" s="94">
        <f t="shared" si="26"/>
        <v>184</v>
      </c>
      <c r="K136" s="94"/>
      <c r="L136" s="94"/>
      <c r="M136" s="94"/>
      <c r="N136" s="94"/>
      <c r="O136" s="94"/>
      <c r="P136" s="94"/>
      <c r="Q136" s="94"/>
      <c r="R136" s="94">
        <v>3</v>
      </c>
    </row>
    <row r="137" spans="1:18" ht="14.25" x14ac:dyDescent="0.3">
      <c r="A137" s="98">
        <v>12003</v>
      </c>
      <c r="B137" s="94" t="s">
        <v>469</v>
      </c>
      <c r="C137" s="94">
        <v>63</v>
      </c>
      <c r="D137" s="94">
        <f>100+(C137-3)*40+(R137-1)*200</f>
        <v>2900</v>
      </c>
      <c r="E137" s="94"/>
      <c r="F137" s="94"/>
      <c r="G137" s="94">
        <f t="shared" si="25"/>
        <v>47</v>
      </c>
      <c r="H137" s="94">
        <f t="shared" si="25"/>
        <v>47</v>
      </c>
      <c r="I137" s="94"/>
      <c r="J137" s="94">
        <f t="shared" si="26"/>
        <v>248</v>
      </c>
      <c r="K137" s="94"/>
      <c r="L137" s="94"/>
      <c r="M137" s="94"/>
      <c r="N137" s="94"/>
      <c r="O137" s="94"/>
      <c r="P137" s="94"/>
      <c r="Q137" s="94"/>
      <c r="R137" s="94">
        <v>3</v>
      </c>
    </row>
    <row r="138" spans="1:18" ht="14.25" x14ac:dyDescent="0.3">
      <c r="A138" s="98">
        <v>12004</v>
      </c>
      <c r="B138" s="94" t="s">
        <v>470</v>
      </c>
      <c r="C138" s="94">
        <v>83</v>
      </c>
      <c r="D138" s="94">
        <f>100+(C138-3)*40+(R138-1)*200</f>
        <v>3700</v>
      </c>
      <c r="E138" s="94"/>
      <c r="F138" s="94"/>
      <c r="G138" s="94">
        <f t="shared" si="25"/>
        <v>59</v>
      </c>
      <c r="H138" s="94">
        <f t="shared" si="25"/>
        <v>59</v>
      </c>
      <c r="I138" s="94"/>
      <c r="J138" s="94">
        <f t="shared" si="26"/>
        <v>312</v>
      </c>
      <c r="K138" s="94"/>
      <c r="L138" s="94"/>
      <c r="M138" s="94"/>
      <c r="N138" s="94"/>
      <c r="O138" s="94"/>
      <c r="P138" s="94"/>
      <c r="Q138" s="94"/>
      <c r="R138" s="94">
        <v>3</v>
      </c>
    </row>
    <row r="139" spans="1:18" ht="14.25" x14ac:dyDescent="0.3">
      <c r="A139" s="98">
        <v>12005</v>
      </c>
      <c r="B139" s="94" t="s">
        <v>471</v>
      </c>
      <c r="C139" s="94">
        <v>103</v>
      </c>
      <c r="D139" s="94"/>
      <c r="E139" s="94"/>
      <c r="F139" s="94"/>
      <c r="G139" s="94">
        <f t="shared" si="25"/>
        <v>71</v>
      </c>
      <c r="H139" s="94">
        <f t="shared" si="25"/>
        <v>71</v>
      </c>
      <c r="I139" s="94"/>
      <c r="J139" s="94">
        <f t="shared" si="26"/>
        <v>376</v>
      </c>
      <c r="K139" s="94"/>
      <c r="L139" s="94"/>
      <c r="M139" s="94"/>
      <c r="N139" s="94"/>
      <c r="O139" s="94"/>
      <c r="P139" s="94"/>
      <c r="Q139" s="94"/>
      <c r="R139" s="94">
        <v>3</v>
      </c>
    </row>
    <row r="140" spans="1:18" ht="14.25" x14ac:dyDescent="0.3">
      <c r="A140" s="98">
        <v>13000</v>
      </c>
      <c r="B140" s="94" t="s">
        <v>472</v>
      </c>
      <c r="C140" s="94">
        <v>4</v>
      </c>
      <c r="D140" s="94"/>
      <c r="E140" s="94"/>
      <c r="F140" s="94"/>
      <c r="G140" s="94">
        <f t="shared" si="25"/>
        <v>11</v>
      </c>
      <c r="H140" s="94">
        <f t="shared" si="25"/>
        <v>11</v>
      </c>
      <c r="I140" s="94"/>
      <c r="J140" s="94">
        <f t="shared" ref="J140:J145" si="27">ROUNDUP((100+($C140-2)*8+($R140-1)*15)*0.6,0)</f>
        <v>88</v>
      </c>
      <c r="K140" s="94"/>
      <c r="L140" s="94"/>
      <c r="M140" s="94"/>
      <c r="N140" s="94"/>
      <c r="O140" s="94"/>
      <c r="P140" s="94"/>
      <c r="Q140" s="94"/>
      <c r="R140" s="94">
        <v>3</v>
      </c>
    </row>
    <row r="141" spans="1:18" ht="14.25" x14ac:dyDescent="0.3">
      <c r="A141" s="98">
        <v>13001</v>
      </c>
      <c r="B141" s="94" t="s">
        <v>473</v>
      </c>
      <c r="C141" s="94">
        <v>24</v>
      </c>
      <c r="D141" s="94"/>
      <c r="E141" s="94"/>
      <c r="F141" s="94"/>
      <c r="G141" s="94">
        <f t="shared" si="25"/>
        <v>23</v>
      </c>
      <c r="H141" s="94">
        <f t="shared" si="25"/>
        <v>23</v>
      </c>
      <c r="I141" s="94"/>
      <c r="J141" s="94">
        <f t="shared" si="27"/>
        <v>184</v>
      </c>
      <c r="K141" s="94"/>
      <c r="L141" s="94"/>
      <c r="M141" s="94"/>
      <c r="N141" s="94"/>
      <c r="O141" s="94"/>
      <c r="P141" s="94"/>
      <c r="Q141" s="94"/>
      <c r="R141" s="94">
        <v>3</v>
      </c>
    </row>
    <row r="142" spans="1:18" ht="14.25" x14ac:dyDescent="0.3">
      <c r="A142" s="98">
        <v>13002</v>
      </c>
      <c r="B142" s="94" t="s">
        <v>474</v>
      </c>
      <c r="C142" s="94">
        <v>44</v>
      </c>
      <c r="D142" s="94"/>
      <c r="E142" s="94"/>
      <c r="F142" s="94"/>
      <c r="G142" s="94">
        <f t="shared" si="25"/>
        <v>35</v>
      </c>
      <c r="H142" s="94">
        <f t="shared" si="25"/>
        <v>35</v>
      </c>
      <c r="I142" s="94"/>
      <c r="J142" s="94">
        <f t="shared" si="27"/>
        <v>280</v>
      </c>
      <c r="K142" s="94"/>
      <c r="L142" s="94"/>
      <c r="M142" s="94"/>
      <c r="N142" s="94"/>
      <c r="O142" s="94"/>
      <c r="P142" s="94"/>
      <c r="Q142" s="94"/>
      <c r="R142" s="94">
        <v>3</v>
      </c>
    </row>
    <row r="143" spans="1:18" ht="14.25" x14ac:dyDescent="0.3">
      <c r="A143" s="98">
        <v>13003</v>
      </c>
      <c r="B143" s="94" t="s">
        <v>475</v>
      </c>
      <c r="C143" s="94">
        <v>64</v>
      </c>
      <c r="D143" s="94"/>
      <c r="E143" s="94"/>
      <c r="F143" s="94"/>
      <c r="G143" s="94">
        <f t="shared" si="25"/>
        <v>47</v>
      </c>
      <c r="H143" s="94">
        <f t="shared" si="25"/>
        <v>47</v>
      </c>
      <c r="I143" s="94"/>
      <c r="J143" s="94">
        <f t="shared" si="27"/>
        <v>376</v>
      </c>
      <c r="K143" s="94"/>
      <c r="L143" s="94"/>
      <c r="M143" s="94"/>
      <c r="N143" s="94"/>
      <c r="O143" s="94"/>
      <c r="P143" s="94"/>
      <c r="Q143" s="94"/>
      <c r="R143" s="94">
        <v>3</v>
      </c>
    </row>
    <row r="144" spans="1:18" ht="14.25" x14ac:dyDescent="0.3">
      <c r="A144" s="98">
        <v>13004</v>
      </c>
      <c r="B144" s="94" t="s">
        <v>476</v>
      </c>
      <c r="C144" s="94">
        <v>84</v>
      </c>
      <c r="D144" s="94"/>
      <c r="E144" s="94"/>
      <c r="F144" s="94"/>
      <c r="G144" s="94">
        <f t="shared" si="25"/>
        <v>59</v>
      </c>
      <c r="H144" s="94">
        <f t="shared" si="25"/>
        <v>59</v>
      </c>
      <c r="I144" s="94"/>
      <c r="J144" s="94">
        <f t="shared" si="27"/>
        <v>472</v>
      </c>
      <c r="K144" s="94"/>
      <c r="L144" s="94"/>
      <c r="M144" s="94"/>
      <c r="N144" s="94"/>
      <c r="O144" s="94"/>
      <c r="P144" s="94"/>
      <c r="Q144" s="94"/>
      <c r="R144" s="94">
        <v>3</v>
      </c>
    </row>
    <row r="145" spans="1:18" ht="14.25" x14ac:dyDescent="0.3">
      <c r="A145" s="98">
        <v>13005</v>
      </c>
      <c r="B145" s="94" t="s">
        <v>477</v>
      </c>
      <c r="C145" s="94">
        <v>104</v>
      </c>
      <c r="D145" s="94"/>
      <c r="E145" s="94"/>
      <c r="F145" s="94"/>
      <c r="G145" s="94">
        <f t="shared" si="25"/>
        <v>71</v>
      </c>
      <c r="H145" s="94">
        <f t="shared" si="25"/>
        <v>71</v>
      </c>
      <c r="I145" s="94"/>
      <c r="J145" s="94">
        <f t="shared" si="27"/>
        <v>568</v>
      </c>
      <c r="K145" s="94"/>
      <c r="L145" s="94"/>
      <c r="M145" s="94"/>
      <c r="N145" s="94"/>
      <c r="O145" s="94"/>
      <c r="P145" s="94"/>
      <c r="Q145" s="94"/>
      <c r="R145" s="94">
        <v>3</v>
      </c>
    </row>
    <row r="146" spans="1:18" ht="14.25" x14ac:dyDescent="0.3">
      <c r="A146" s="98">
        <v>14000</v>
      </c>
      <c r="B146" s="94" t="s">
        <v>478</v>
      </c>
      <c r="C146" s="94">
        <v>5</v>
      </c>
      <c r="D146" s="94"/>
      <c r="E146" s="94">
        <f t="shared" ref="E146:F151" si="28">(10+($R146-1)*10+($C146-5)*2)*0.2</f>
        <v>6</v>
      </c>
      <c r="F146" s="94">
        <f t="shared" si="28"/>
        <v>6</v>
      </c>
      <c r="G146" s="94"/>
      <c r="H146" s="94"/>
      <c r="I146" s="94"/>
      <c r="J146" s="94"/>
      <c r="K146" s="94">
        <v>100</v>
      </c>
      <c r="L146" s="94"/>
      <c r="M146" s="94"/>
      <c r="N146" s="94"/>
      <c r="O146" s="94"/>
      <c r="P146" s="94"/>
      <c r="Q146" s="94"/>
      <c r="R146" s="94">
        <v>3</v>
      </c>
    </row>
    <row r="147" spans="1:18" ht="14.25" x14ac:dyDescent="0.3">
      <c r="A147" s="98">
        <v>14001</v>
      </c>
      <c r="B147" s="94" t="s">
        <v>479</v>
      </c>
      <c r="C147" s="94">
        <v>25</v>
      </c>
      <c r="D147" s="94"/>
      <c r="E147" s="94">
        <f t="shared" si="28"/>
        <v>14</v>
      </c>
      <c r="F147" s="94">
        <f t="shared" si="28"/>
        <v>14</v>
      </c>
      <c r="G147" s="94"/>
      <c r="H147" s="94"/>
      <c r="I147" s="94"/>
      <c r="J147" s="94"/>
      <c r="K147" s="94">
        <v>150</v>
      </c>
      <c r="L147" s="94"/>
      <c r="M147" s="94"/>
      <c r="N147" s="94"/>
      <c r="O147" s="94"/>
      <c r="P147" s="94"/>
      <c r="Q147" s="94"/>
      <c r="R147" s="94">
        <v>3</v>
      </c>
    </row>
    <row r="148" spans="1:18" ht="14.25" x14ac:dyDescent="0.3">
      <c r="A148" s="98">
        <v>14002</v>
      </c>
      <c r="B148" s="94" t="s">
        <v>480</v>
      </c>
      <c r="C148" s="94">
        <v>45</v>
      </c>
      <c r="D148" s="94"/>
      <c r="E148" s="94">
        <f t="shared" si="28"/>
        <v>22</v>
      </c>
      <c r="F148" s="94">
        <f t="shared" si="28"/>
        <v>22</v>
      </c>
      <c r="G148" s="94"/>
      <c r="H148" s="94"/>
      <c r="I148" s="94"/>
      <c r="J148" s="94"/>
      <c r="K148" s="94">
        <v>200</v>
      </c>
      <c r="L148" s="94"/>
      <c r="M148" s="94"/>
      <c r="N148" s="94"/>
      <c r="O148" s="94"/>
      <c r="P148" s="94"/>
      <c r="Q148" s="94"/>
      <c r="R148" s="94">
        <v>3</v>
      </c>
    </row>
    <row r="149" spans="1:18" ht="14.25" x14ac:dyDescent="0.3">
      <c r="A149" s="98">
        <v>14003</v>
      </c>
      <c r="B149" s="94" t="s">
        <v>481</v>
      </c>
      <c r="C149" s="94">
        <v>65</v>
      </c>
      <c r="D149" s="94"/>
      <c r="E149" s="94">
        <f t="shared" si="28"/>
        <v>30</v>
      </c>
      <c r="F149" s="94">
        <f t="shared" si="28"/>
        <v>30</v>
      </c>
      <c r="G149" s="94"/>
      <c r="H149" s="94"/>
      <c r="I149" s="94"/>
      <c r="J149" s="94"/>
      <c r="K149" s="94">
        <v>250</v>
      </c>
      <c r="L149" s="94"/>
      <c r="M149" s="94"/>
      <c r="N149" s="94"/>
      <c r="O149" s="94"/>
      <c r="P149" s="94"/>
      <c r="Q149" s="94"/>
      <c r="R149" s="94">
        <v>3</v>
      </c>
    </row>
    <row r="150" spans="1:18" ht="14.25" x14ac:dyDescent="0.3">
      <c r="A150" s="98">
        <v>14004</v>
      </c>
      <c r="B150" s="94" t="s">
        <v>482</v>
      </c>
      <c r="C150" s="94">
        <v>85</v>
      </c>
      <c r="D150" s="94"/>
      <c r="E150" s="94">
        <f t="shared" si="28"/>
        <v>38</v>
      </c>
      <c r="F150" s="94">
        <f t="shared" si="28"/>
        <v>38</v>
      </c>
      <c r="G150" s="94"/>
      <c r="H150" s="94"/>
      <c r="I150" s="94"/>
      <c r="J150" s="94"/>
      <c r="K150" s="94">
        <v>300</v>
      </c>
      <c r="L150" s="94"/>
      <c r="M150" s="94"/>
      <c r="N150" s="94"/>
      <c r="O150" s="94"/>
      <c r="P150" s="94"/>
      <c r="Q150" s="94"/>
      <c r="R150" s="94">
        <v>3</v>
      </c>
    </row>
    <row r="151" spans="1:18" ht="14.25" x14ac:dyDescent="0.3">
      <c r="A151" s="98">
        <v>14005</v>
      </c>
      <c r="B151" s="94" t="s">
        <v>483</v>
      </c>
      <c r="C151" s="94">
        <v>105</v>
      </c>
      <c r="D151" s="94"/>
      <c r="E151" s="94">
        <f t="shared" si="28"/>
        <v>46</v>
      </c>
      <c r="F151" s="94">
        <f t="shared" si="28"/>
        <v>46</v>
      </c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>
        <v>3</v>
      </c>
    </row>
    <row r="152" spans="1:18" ht="14.25" x14ac:dyDescent="0.3">
      <c r="A152" s="98">
        <v>15000</v>
      </c>
      <c r="B152" s="94" t="s">
        <v>484</v>
      </c>
      <c r="C152" s="94">
        <v>6</v>
      </c>
      <c r="D152" s="94"/>
      <c r="E152" s="94">
        <f t="shared" ref="E152:F157" si="29">(10+($R152-1)*10+($C152-6)*2)*0.2</f>
        <v>6</v>
      </c>
      <c r="F152" s="94">
        <f t="shared" si="29"/>
        <v>6</v>
      </c>
      <c r="G152" s="94"/>
      <c r="H152" s="94"/>
      <c r="I152" s="94"/>
      <c r="J152" s="94"/>
      <c r="K152" s="94"/>
      <c r="L152" s="94">
        <v>100</v>
      </c>
      <c r="M152" s="94"/>
      <c r="N152" s="94"/>
      <c r="O152" s="94"/>
      <c r="P152" s="94"/>
      <c r="Q152" s="94"/>
      <c r="R152" s="94">
        <v>3</v>
      </c>
    </row>
    <row r="153" spans="1:18" ht="14.25" x14ac:dyDescent="0.3">
      <c r="A153" s="98">
        <v>15001</v>
      </c>
      <c r="B153" s="94" t="s">
        <v>485</v>
      </c>
      <c r="C153" s="94">
        <v>26</v>
      </c>
      <c r="D153" s="94"/>
      <c r="E153" s="94">
        <f t="shared" si="29"/>
        <v>14</v>
      </c>
      <c r="F153" s="94">
        <f t="shared" si="29"/>
        <v>14</v>
      </c>
      <c r="G153" s="94"/>
      <c r="H153" s="94"/>
      <c r="I153" s="94"/>
      <c r="J153" s="94"/>
      <c r="K153" s="94"/>
      <c r="L153" s="94">
        <v>150</v>
      </c>
      <c r="M153" s="94"/>
      <c r="N153" s="94"/>
      <c r="O153" s="94"/>
      <c r="P153" s="94"/>
      <c r="Q153" s="94"/>
      <c r="R153" s="94">
        <v>3</v>
      </c>
    </row>
    <row r="154" spans="1:18" ht="14.25" x14ac:dyDescent="0.3">
      <c r="A154" s="98">
        <v>15002</v>
      </c>
      <c r="B154" s="94" t="s">
        <v>486</v>
      </c>
      <c r="C154" s="94">
        <v>46</v>
      </c>
      <c r="D154" s="94"/>
      <c r="E154" s="94">
        <f t="shared" si="29"/>
        <v>22</v>
      </c>
      <c r="F154" s="94">
        <f t="shared" si="29"/>
        <v>22</v>
      </c>
      <c r="G154" s="94"/>
      <c r="H154" s="94"/>
      <c r="I154" s="94"/>
      <c r="J154" s="94"/>
      <c r="K154" s="94"/>
      <c r="L154" s="94">
        <v>200</v>
      </c>
      <c r="M154" s="94"/>
      <c r="N154" s="94"/>
      <c r="O154" s="94"/>
      <c r="P154" s="94"/>
      <c r="Q154" s="94"/>
      <c r="R154" s="94">
        <v>3</v>
      </c>
    </row>
    <row r="155" spans="1:18" ht="14.25" x14ac:dyDescent="0.3">
      <c r="A155" s="98">
        <v>15003</v>
      </c>
      <c r="B155" s="94" t="s">
        <v>487</v>
      </c>
      <c r="C155" s="94">
        <v>66</v>
      </c>
      <c r="D155" s="94"/>
      <c r="E155" s="94">
        <f t="shared" si="29"/>
        <v>30</v>
      </c>
      <c r="F155" s="94">
        <f t="shared" si="29"/>
        <v>30</v>
      </c>
      <c r="G155" s="94"/>
      <c r="H155" s="94"/>
      <c r="I155" s="94"/>
      <c r="J155" s="94"/>
      <c r="K155" s="94"/>
      <c r="L155" s="94">
        <v>250</v>
      </c>
      <c r="M155" s="94"/>
      <c r="N155" s="94"/>
      <c r="O155" s="94"/>
      <c r="P155" s="94"/>
      <c r="Q155" s="94"/>
      <c r="R155" s="94">
        <v>3</v>
      </c>
    </row>
    <row r="156" spans="1:18" ht="14.25" x14ac:dyDescent="0.3">
      <c r="A156" s="98">
        <v>15004</v>
      </c>
      <c r="B156" s="94" t="s">
        <v>488</v>
      </c>
      <c r="C156" s="94">
        <v>86</v>
      </c>
      <c r="D156" s="94"/>
      <c r="E156" s="94">
        <f t="shared" si="29"/>
        <v>38</v>
      </c>
      <c r="F156" s="94">
        <f t="shared" si="29"/>
        <v>38</v>
      </c>
      <c r="G156" s="94"/>
      <c r="H156" s="94"/>
      <c r="I156" s="94"/>
      <c r="J156" s="94"/>
      <c r="K156" s="94"/>
      <c r="L156" s="94">
        <v>300</v>
      </c>
      <c r="M156" s="94"/>
      <c r="N156" s="94"/>
      <c r="O156" s="94"/>
      <c r="P156" s="94"/>
      <c r="Q156" s="94"/>
      <c r="R156" s="94">
        <v>3</v>
      </c>
    </row>
    <row r="157" spans="1:18" ht="14.25" x14ac:dyDescent="0.3">
      <c r="A157" s="98">
        <v>15005</v>
      </c>
      <c r="B157" s="94" t="s">
        <v>489</v>
      </c>
      <c r="C157" s="94">
        <v>106</v>
      </c>
      <c r="D157" s="94"/>
      <c r="E157" s="94">
        <f t="shared" si="29"/>
        <v>46</v>
      </c>
      <c r="F157" s="94">
        <f t="shared" si="29"/>
        <v>46</v>
      </c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>
        <v>3</v>
      </c>
    </row>
    <row r="158" spans="1:18" ht="14.25" x14ac:dyDescent="0.3">
      <c r="A158" s="98">
        <v>16000</v>
      </c>
      <c r="B158" s="94" t="s">
        <v>490</v>
      </c>
      <c r="C158" s="94">
        <v>7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>
        <v>200</v>
      </c>
      <c r="O158" s="94">
        <v>100</v>
      </c>
      <c r="P158" s="94"/>
      <c r="Q158" s="94">
        <v>3</v>
      </c>
      <c r="R158" s="94">
        <v>3</v>
      </c>
    </row>
    <row r="159" spans="1:18" ht="14.25" x14ac:dyDescent="0.3">
      <c r="A159" s="98">
        <v>16001</v>
      </c>
      <c r="B159" s="94" t="s">
        <v>491</v>
      </c>
      <c r="C159" s="94">
        <v>27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>
        <v>400</v>
      </c>
      <c r="O159" s="94">
        <v>400</v>
      </c>
      <c r="P159" s="94"/>
      <c r="Q159" s="94">
        <v>8</v>
      </c>
      <c r="R159" s="94">
        <v>3</v>
      </c>
    </row>
    <row r="160" spans="1:18" ht="14.25" x14ac:dyDescent="0.3">
      <c r="A160" s="98">
        <v>16002</v>
      </c>
      <c r="B160" s="94" t="s">
        <v>492</v>
      </c>
      <c r="C160" s="94">
        <v>47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>
        <v>700</v>
      </c>
      <c r="O160" s="94">
        <v>600</v>
      </c>
      <c r="P160" s="94"/>
      <c r="Q160" s="94">
        <v>13</v>
      </c>
      <c r="R160" s="94">
        <v>3</v>
      </c>
    </row>
    <row r="161" spans="1:18" ht="14.25" x14ac:dyDescent="0.3">
      <c r="A161" s="98">
        <v>16003</v>
      </c>
      <c r="B161" s="94" t="s">
        <v>493</v>
      </c>
      <c r="C161" s="94">
        <v>67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>
        <v>900</v>
      </c>
      <c r="O161" s="94">
        <v>900</v>
      </c>
      <c r="P161" s="94"/>
      <c r="Q161" s="94">
        <v>18</v>
      </c>
      <c r="R161" s="94">
        <v>3</v>
      </c>
    </row>
    <row r="162" spans="1:18" ht="14.25" x14ac:dyDescent="0.3">
      <c r="A162" s="98">
        <v>16004</v>
      </c>
      <c r="B162" s="94" t="s">
        <v>494</v>
      </c>
      <c r="C162" s="94">
        <v>87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>
        <v>1000</v>
      </c>
      <c r="O162" s="94">
        <v>1000</v>
      </c>
      <c r="P162" s="94"/>
      <c r="Q162" s="94">
        <v>23</v>
      </c>
      <c r="R162" s="94">
        <v>3</v>
      </c>
    </row>
    <row r="163" spans="1:18" ht="14.25" x14ac:dyDescent="0.3">
      <c r="A163" s="98">
        <v>16005</v>
      </c>
      <c r="B163" s="94" t="s">
        <v>495</v>
      </c>
      <c r="C163" s="94">
        <v>107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>
        <v>1100</v>
      </c>
      <c r="O163" s="94">
        <v>1100</v>
      </c>
      <c r="P163" s="94"/>
      <c r="Q163" s="94">
        <v>28</v>
      </c>
      <c r="R163" s="94">
        <v>3</v>
      </c>
    </row>
    <row r="164" spans="1:18" ht="14.25" x14ac:dyDescent="0.3">
      <c r="A164" s="98">
        <v>1000</v>
      </c>
      <c r="B164" s="96" t="s">
        <v>498</v>
      </c>
      <c r="C164" s="96">
        <v>1</v>
      </c>
      <c r="D164" s="96"/>
      <c r="E164" s="96">
        <f t="shared" ref="E164:E169" si="30">(10+($R164-1)*10+($C164-1)*2)*0.8</f>
        <v>32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>
        <v>4</v>
      </c>
    </row>
    <row r="165" spans="1:18" ht="14.25" x14ac:dyDescent="0.3">
      <c r="A165" s="98">
        <v>1001</v>
      </c>
      <c r="B165" s="96" t="s">
        <v>443</v>
      </c>
      <c r="C165" s="96">
        <v>21</v>
      </c>
      <c r="D165" s="96"/>
      <c r="E165" s="96">
        <f t="shared" si="30"/>
        <v>64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>
        <v>4</v>
      </c>
    </row>
    <row r="166" spans="1:18" ht="14.25" x14ac:dyDescent="0.3">
      <c r="A166" s="98">
        <v>1002</v>
      </c>
      <c r="B166" s="96" t="s">
        <v>444</v>
      </c>
      <c r="C166" s="96">
        <v>41</v>
      </c>
      <c r="D166" s="96"/>
      <c r="E166" s="96">
        <f t="shared" si="30"/>
        <v>96</v>
      </c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>
        <v>4</v>
      </c>
    </row>
    <row r="167" spans="1:18" ht="14.25" x14ac:dyDescent="0.3">
      <c r="A167" s="98">
        <v>1003</v>
      </c>
      <c r="B167" s="96" t="s">
        <v>445</v>
      </c>
      <c r="C167" s="96">
        <v>61</v>
      </c>
      <c r="D167" s="96"/>
      <c r="E167" s="96">
        <f t="shared" si="30"/>
        <v>128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>
        <v>4</v>
      </c>
    </row>
    <row r="168" spans="1:18" ht="14.25" x14ac:dyDescent="0.3">
      <c r="A168" s="98">
        <v>1004</v>
      </c>
      <c r="B168" s="96" t="s">
        <v>446</v>
      </c>
      <c r="C168" s="96">
        <v>81</v>
      </c>
      <c r="D168" s="96"/>
      <c r="E168" s="96">
        <f t="shared" si="30"/>
        <v>160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>
        <v>4</v>
      </c>
    </row>
    <row r="169" spans="1:18" ht="14.25" x14ac:dyDescent="0.3">
      <c r="A169" s="98">
        <v>1005</v>
      </c>
      <c r="B169" s="96" t="s">
        <v>447</v>
      </c>
      <c r="C169" s="96">
        <v>101</v>
      </c>
      <c r="D169" s="96"/>
      <c r="E169" s="96">
        <f t="shared" si="30"/>
        <v>192</v>
      </c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>
        <v>4</v>
      </c>
    </row>
    <row r="170" spans="1:18" ht="14.25" x14ac:dyDescent="0.3">
      <c r="A170" s="98">
        <v>2000</v>
      </c>
      <c r="B170" s="96" t="s">
        <v>448</v>
      </c>
      <c r="C170" s="96">
        <v>1</v>
      </c>
      <c r="D170" s="96"/>
      <c r="E170" s="96"/>
      <c r="F170" s="96">
        <f t="shared" ref="F170:F181" si="31">(10+($R170-1)*10+($C170-1)*2)*0.8</f>
        <v>32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>
        <v>4</v>
      </c>
    </row>
    <row r="171" spans="1:18" ht="14.25" x14ac:dyDescent="0.3">
      <c r="A171" s="98">
        <v>2001</v>
      </c>
      <c r="B171" s="96" t="s">
        <v>449</v>
      </c>
      <c r="C171" s="96">
        <v>21</v>
      </c>
      <c r="D171" s="96"/>
      <c r="E171" s="96"/>
      <c r="F171" s="96">
        <f t="shared" si="31"/>
        <v>64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>
        <v>4</v>
      </c>
    </row>
    <row r="172" spans="1:18" ht="14.25" x14ac:dyDescent="0.3">
      <c r="A172" s="98">
        <v>2002</v>
      </c>
      <c r="B172" s="96" t="s">
        <v>450</v>
      </c>
      <c r="C172" s="96">
        <v>41</v>
      </c>
      <c r="D172" s="96"/>
      <c r="E172" s="96"/>
      <c r="F172" s="96">
        <f t="shared" si="31"/>
        <v>96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>
        <v>4</v>
      </c>
    </row>
    <row r="173" spans="1:18" ht="14.25" x14ac:dyDescent="0.3">
      <c r="A173" s="98">
        <v>2003</v>
      </c>
      <c r="B173" s="96" t="s">
        <v>451</v>
      </c>
      <c r="C173" s="96">
        <v>61</v>
      </c>
      <c r="D173" s="96"/>
      <c r="E173" s="96"/>
      <c r="F173" s="96">
        <f t="shared" si="31"/>
        <v>128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>
        <v>4</v>
      </c>
    </row>
    <row r="174" spans="1:18" ht="14.25" x14ac:dyDescent="0.3">
      <c r="A174" s="98">
        <v>2004</v>
      </c>
      <c r="B174" s="96" t="s">
        <v>452</v>
      </c>
      <c r="C174" s="96">
        <v>81</v>
      </c>
      <c r="D174" s="96"/>
      <c r="E174" s="96"/>
      <c r="F174" s="96">
        <f t="shared" si="31"/>
        <v>160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>
        <v>4</v>
      </c>
    </row>
    <row r="175" spans="1:18" ht="14.25" x14ac:dyDescent="0.3">
      <c r="A175" s="98">
        <v>2005</v>
      </c>
      <c r="B175" s="96" t="s">
        <v>453</v>
      </c>
      <c r="C175" s="96">
        <v>101</v>
      </c>
      <c r="D175" s="96"/>
      <c r="E175" s="96"/>
      <c r="F175" s="96">
        <f t="shared" si="31"/>
        <v>192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>
        <v>4</v>
      </c>
    </row>
    <row r="176" spans="1:18" ht="14.25" x14ac:dyDescent="0.3">
      <c r="A176" s="98">
        <v>3000</v>
      </c>
      <c r="B176" s="96" t="s">
        <v>454</v>
      </c>
      <c r="C176" s="96">
        <v>1</v>
      </c>
      <c r="D176" s="96"/>
      <c r="E176" s="96"/>
      <c r="F176" s="96">
        <f t="shared" si="31"/>
        <v>32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>
        <v>4</v>
      </c>
    </row>
    <row r="177" spans="1:18" ht="14.25" x14ac:dyDescent="0.3">
      <c r="A177" s="98">
        <v>3001</v>
      </c>
      <c r="B177" s="96" t="s">
        <v>455</v>
      </c>
      <c r="C177" s="96">
        <v>21</v>
      </c>
      <c r="D177" s="96"/>
      <c r="E177" s="96"/>
      <c r="F177" s="96">
        <f t="shared" si="31"/>
        <v>64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>
        <v>4</v>
      </c>
    </row>
    <row r="178" spans="1:18" ht="14.25" x14ac:dyDescent="0.3">
      <c r="A178" s="98">
        <v>3002</v>
      </c>
      <c r="B178" s="96" t="s">
        <v>456</v>
      </c>
      <c r="C178" s="96">
        <v>41</v>
      </c>
      <c r="D178" s="96"/>
      <c r="E178" s="96"/>
      <c r="F178" s="96">
        <f t="shared" si="31"/>
        <v>96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>
        <v>4</v>
      </c>
    </row>
    <row r="179" spans="1:18" ht="14.25" x14ac:dyDescent="0.3">
      <c r="A179" s="98">
        <v>3003</v>
      </c>
      <c r="B179" s="96" t="s">
        <v>457</v>
      </c>
      <c r="C179" s="96">
        <v>61</v>
      </c>
      <c r="D179" s="96"/>
      <c r="E179" s="96"/>
      <c r="F179" s="96">
        <f t="shared" si="31"/>
        <v>128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>
        <v>4</v>
      </c>
    </row>
    <row r="180" spans="1:18" ht="14.25" x14ac:dyDescent="0.3">
      <c r="A180" s="98">
        <v>3004</v>
      </c>
      <c r="B180" s="96" t="s">
        <v>458</v>
      </c>
      <c r="C180" s="96">
        <v>81</v>
      </c>
      <c r="D180" s="96"/>
      <c r="E180" s="96"/>
      <c r="F180" s="96">
        <f t="shared" si="31"/>
        <v>160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>
        <v>4</v>
      </c>
    </row>
    <row r="181" spans="1:18" ht="14.25" x14ac:dyDescent="0.3">
      <c r="A181" s="98">
        <v>3005</v>
      </c>
      <c r="B181" s="96" t="s">
        <v>459</v>
      </c>
      <c r="C181" s="96">
        <v>101</v>
      </c>
      <c r="D181" s="96"/>
      <c r="E181" s="96"/>
      <c r="F181" s="96">
        <f t="shared" si="31"/>
        <v>192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>
        <v>4</v>
      </c>
    </row>
    <row r="182" spans="1:18" ht="14.25" x14ac:dyDescent="0.3">
      <c r="A182" s="98">
        <v>11000</v>
      </c>
      <c r="B182" s="96" t="s">
        <v>460</v>
      </c>
      <c r="C182" s="96">
        <v>2</v>
      </c>
      <c r="D182" s="96"/>
      <c r="E182" s="96"/>
      <c r="F182" s="96"/>
      <c r="G182" s="96">
        <f t="shared" ref="G182:G187" si="32">ROUNDUP((10+($R182-1)*10+($C182-1)*2)*0.5,0)</f>
        <v>21</v>
      </c>
      <c r="H182" s="96">
        <f t="shared" ref="H182:H187" si="33">ROUNDUP((10+($R182-1)*10+($C182-1)*1)*0.5,0)</f>
        <v>21</v>
      </c>
      <c r="I182" s="96">
        <f t="shared" ref="I182:I187" si="34">ROUNDUP(100+(($C182-2)*8+($R182-2)*15)*0.4,1)</f>
        <v>112</v>
      </c>
      <c r="J182" s="96"/>
      <c r="K182" s="96"/>
      <c r="L182" s="96"/>
      <c r="M182" s="96"/>
      <c r="N182" s="96"/>
      <c r="O182" s="96"/>
      <c r="P182" s="96"/>
      <c r="Q182" s="96"/>
      <c r="R182" s="96">
        <v>4</v>
      </c>
    </row>
    <row r="183" spans="1:18" ht="14.25" x14ac:dyDescent="0.3">
      <c r="A183" s="98">
        <v>11001</v>
      </c>
      <c r="B183" s="96" t="s">
        <v>461</v>
      </c>
      <c r="C183" s="96">
        <v>22</v>
      </c>
      <c r="D183" s="96"/>
      <c r="E183" s="96"/>
      <c r="F183" s="96"/>
      <c r="G183" s="96">
        <f t="shared" si="32"/>
        <v>41</v>
      </c>
      <c r="H183" s="96">
        <f t="shared" si="33"/>
        <v>31</v>
      </c>
      <c r="I183" s="96">
        <f t="shared" si="34"/>
        <v>176</v>
      </c>
      <c r="J183" s="96"/>
      <c r="K183" s="96"/>
      <c r="L183" s="96"/>
      <c r="M183" s="96"/>
      <c r="N183" s="96"/>
      <c r="O183" s="96"/>
      <c r="P183" s="96"/>
      <c r="Q183" s="96"/>
      <c r="R183" s="96">
        <v>4</v>
      </c>
    </row>
    <row r="184" spans="1:18" ht="14.25" x14ac:dyDescent="0.3">
      <c r="A184" s="98">
        <v>11002</v>
      </c>
      <c r="B184" s="96" t="s">
        <v>462</v>
      </c>
      <c r="C184" s="96">
        <v>42</v>
      </c>
      <c r="D184" s="96"/>
      <c r="E184" s="96"/>
      <c r="F184" s="96"/>
      <c r="G184" s="96">
        <f t="shared" si="32"/>
        <v>61</v>
      </c>
      <c r="H184" s="96">
        <f t="shared" si="33"/>
        <v>41</v>
      </c>
      <c r="I184" s="96">
        <f t="shared" si="34"/>
        <v>240</v>
      </c>
      <c r="J184" s="96"/>
      <c r="K184" s="96"/>
      <c r="L184" s="96"/>
      <c r="M184" s="96"/>
      <c r="N184" s="96"/>
      <c r="O184" s="96"/>
      <c r="P184" s="96"/>
      <c r="Q184" s="96"/>
      <c r="R184" s="96">
        <v>4</v>
      </c>
    </row>
    <row r="185" spans="1:18" ht="14.25" x14ac:dyDescent="0.3">
      <c r="A185" s="98">
        <v>11003</v>
      </c>
      <c r="B185" s="96" t="s">
        <v>463</v>
      </c>
      <c r="C185" s="96">
        <v>62</v>
      </c>
      <c r="D185" s="96"/>
      <c r="E185" s="96"/>
      <c r="F185" s="96"/>
      <c r="G185" s="96">
        <f t="shared" si="32"/>
        <v>81</v>
      </c>
      <c r="H185" s="96">
        <f t="shared" si="33"/>
        <v>51</v>
      </c>
      <c r="I185" s="96">
        <f t="shared" si="34"/>
        <v>304</v>
      </c>
      <c r="J185" s="96"/>
      <c r="K185" s="96"/>
      <c r="L185" s="96"/>
      <c r="M185" s="96"/>
      <c r="N185" s="96"/>
      <c r="O185" s="96"/>
      <c r="P185" s="96"/>
      <c r="Q185" s="96"/>
      <c r="R185" s="96">
        <v>4</v>
      </c>
    </row>
    <row r="186" spans="1:18" ht="14.25" x14ac:dyDescent="0.3">
      <c r="A186" s="98">
        <v>11004</v>
      </c>
      <c r="B186" s="96" t="s">
        <v>464</v>
      </c>
      <c r="C186" s="96">
        <v>82</v>
      </c>
      <c r="D186" s="96"/>
      <c r="E186" s="96"/>
      <c r="F186" s="96"/>
      <c r="G186" s="96">
        <f t="shared" si="32"/>
        <v>101</v>
      </c>
      <c r="H186" s="96">
        <f t="shared" si="33"/>
        <v>61</v>
      </c>
      <c r="I186" s="96">
        <f t="shared" si="34"/>
        <v>368</v>
      </c>
      <c r="J186" s="96"/>
      <c r="K186" s="96"/>
      <c r="L186" s="96"/>
      <c r="M186" s="96"/>
      <c r="N186" s="96"/>
      <c r="O186" s="96"/>
      <c r="P186" s="96"/>
      <c r="Q186" s="96"/>
      <c r="R186" s="96">
        <v>4</v>
      </c>
    </row>
    <row r="187" spans="1:18" ht="14.25" x14ac:dyDescent="0.3">
      <c r="A187" s="98">
        <v>11005</v>
      </c>
      <c r="B187" s="96" t="s">
        <v>465</v>
      </c>
      <c r="C187" s="96">
        <v>102</v>
      </c>
      <c r="D187" s="96"/>
      <c r="E187" s="96"/>
      <c r="F187" s="96"/>
      <c r="G187" s="96">
        <f t="shared" si="32"/>
        <v>121</v>
      </c>
      <c r="H187" s="96">
        <f t="shared" si="33"/>
        <v>71</v>
      </c>
      <c r="I187" s="96">
        <f t="shared" si="34"/>
        <v>432</v>
      </c>
      <c r="J187" s="96"/>
      <c r="K187" s="96"/>
      <c r="L187" s="96"/>
      <c r="M187" s="96"/>
      <c r="N187" s="96"/>
      <c r="O187" s="96"/>
      <c r="P187" s="96"/>
      <c r="Q187" s="96"/>
      <c r="R187" s="96">
        <v>4</v>
      </c>
    </row>
    <row r="188" spans="1:18" ht="14.25" x14ac:dyDescent="0.3">
      <c r="A188" s="98">
        <v>12000</v>
      </c>
      <c r="B188" s="96" t="s">
        <v>466</v>
      </c>
      <c r="C188" s="96">
        <v>3</v>
      </c>
      <c r="D188" s="96">
        <f>100+(C188-3)*40+(R188-1)*200</f>
        <v>700</v>
      </c>
      <c r="E188" s="96"/>
      <c r="F188" s="96"/>
      <c r="G188" s="96">
        <f t="shared" ref="G188:H199" si="35">ROUNDUP((10+($R188-1)*10+($C188-1)*2)*0.3,0)</f>
        <v>14</v>
      </c>
      <c r="H188" s="96">
        <f t="shared" si="35"/>
        <v>14</v>
      </c>
      <c r="I188" s="96"/>
      <c r="J188" s="96">
        <f t="shared" ref="J188:J193" si="36">ROUNDUP((100+($C188-2)*8+($R188-1)*15)*0.4,0)</f>
        <v>62</v>
      </c>
      <c r="K188" s="96"/>
      <c r="L188" s="96"/>
      <c r="M188" s="96"/>
      <c r="N188" s="96"/>
      <c r="O188" s="96"/>
      <c r="P188" s="96"/>
      <c r="Q188" s="96"/>
      <c r="R188" s="96">
        <v>4</v>
      </c>
    </row>
    <row r="189" spans="1:18" ht="14.25" x14ac:dyDescent="0.3">
      <c r="A189" s="98">
        <v>12001</v>
      </c>
      <c r="B189" s="96" t="s">
        <v>467</v>
      </c>
      <c r="C189" s="96">
        <v>23</v>
      </c>
      <c r="D189" s="96">
        <f>100+(C189-3)*40+(R189-1)*200</f>
        <v>1500</v>
      </c>
      <c r="E189" s="96"/>
      <c r="F189" s="96"/>
      <c r="G189" s="96">
        <f t="shared" si="35"/>
        <v>26</v>
      </c>
      <c r="H189" s="96">
        <f t="shared" si="35"/>
        <v>26</v>
      </c>
      <c r="I189" s="96"/>
      <c r="J189" s="96">
        <f t="shared" si="36"/>
        <v>126</v>
      </c>
      <c r="K189" s="96"/>
      <c r="L189" s="96"/>
      <c r="M189" s="96"/>
      <c r="N189" s="96"/>
      <c r="O189" s="96"/>
      <c r="P189" s="96"/>
      <c r="Q189" s="96"/>
      <c r="R189" s="96">
        <v>4</v>
      </c>
    </row>
    <row r="190" spans="1:18" ht="14.25" x14ac:dyDescent="0.3">
      <c r="A190" s="98">
        <v>12002</v>
      </c>
      <c r="B190" s="96" t="s">
        <v>468</v>
      </c>
      <c r="C190" s="96">
        <v>43</v>
      </c>
      <c r="D190" s="96">
        <f>100+(C190-3)*40+(R190-1)*200</f>
        <v>2300</v>
      </c>
      <c r="E190" s="96"/>
      <c r="F190" s="96"/>
      <c r="G190" s="96">
        <f t="shared" si="35"/>
        <v>38</v>
      </c>
      <c r="H190" s="96">
        <f t="shared" si="35"/>
        <v>38</v>
      </c>
      <c r="I190" s="96"/>
      <c r="J190" s="96">
        <f t="shared" si="36"/>
        <v>190</v>
      </c>
      <c r="K190" s="96"/>
      <c r="L190" s="96"/>
      <c r="M190" s="96"/>
      <c r="N190" s="96"/>
      <c r="O190" s="96"/>
      <c r="P190" s="96"/>
      <c r="Q190" s="96"/>
      <c r="R190" s="96">
        <v>4</v>
      </c>
    </row>
    <row r="191" spans="1:18" ht="14.25" x14ac:dyDescent="0.3">
      <c r="A191" s="98">
        <v>12003</v>
      </c>
      <c r="B191" s="96" t="s">
        <v>469</v>
      </c>
      <c r="C191" s="96">
        <v>63</v>
      </c>
      <c r="D191" s="96">
        <f>100+(C191-3)*40+(R191-1)*200</f>
        <v>3100</v>
      </c>
      <c r="E191" s="96"/>
      <c r="F191" s="96"/>
      <c r="G191" s="96">
        <f t="shared" si="35"/>
        <v>50</v>
      </c>
      <c r="H191" s="96">
        <f t="shared" si="35"/>
        <v>50</v>
      </c>
      <c r="I191" s="96"/>
      <c r="J191" s="96">
        <f t="shared" si="36"/>
        <v>254</v>
      </c>
      <c r="K191" s="96"/>
      <c r="L191" s="96"/>
      <c r="M191" s="96"/>
      <c r="N191" s="96"/>
      <c r="O191" s="96"/>
      <c r="P191" s="96"/>
      <c r="Q191" s="96"/>
      <c r="R191" s="96">
        <v>4</v>
      </c>
    </row>
    <row r="192" spans="1:18" ht="14.25" x14ac:dyDescent="0.3">
      <c r="A192" s="98">
        <v>12004</v>
      </c>
      <c r="B192" s="96" t="s">
        <v>470</v>
      </c>
      <c r="C192" s="96">
        <v>83</v>
      </c>
      <c r="D192" s="96">
        <f>100+(C192-3)*40+(R192-1)*200</f>
        <v>3900</v>
      </c>
      <c r="E192" s="96"/>
      <c r="F192" s="96"/>
      <c r="G192" s="96">
        <f t="shared" si="35"/>
        <v>62</v>
      </c>
      <c r="H192" s="96">
        <f t="shared" si="35"/>
        <v>62</v>
      </c>
      <c r="I192" s="96"/>
      <c r="J192" s="96">
        <f t="shared" si="36"/>
        <v>318</v>
      </c>
      <c r="K192" s="96"/>
      <c r="L192" s="96"/>
      <c r="M192" s="96"/>
      <c r="N192" s="96"/>
      <c r="O192" s="96"/>
      <c r="P192" s="96"/>
      <c r="Q192" s="96"/>
      <c r="R192" s="96">
        <v>4</v>
      </c>
    </row>
    <row r="193" spans="1:18" ht="14.25" x14ac:dyDescent="0.3">
      <c r="A193" s="98">
        <v>12005</v>
      </c>
      <c r="B193" s="96" t="s">
        <v>471</v>
      </c>
      <c r="C193" s="96">
        <v>103</v>
      </c>
      <c r="D193" s="96"/>
      <c r="E193" s="96"/>
      <c r="F193" s="96"/>
      <c r="G193" s="96">
        <f t="shared" si="35"/>
        <v>74</v>
      </c>
      <c r="H193" s="96">
        <f t="shared" si="35"/>
        <v>74</v>
      </c>
      <c r="I193" s="96"/>
      <c r="J193" s="96">
        <f t="shared" si="36"/>
        <v>382</v>
      </c>
      <c r="K193" s="96"/>
      <c r="L193" s="96"/>
      <c r="M193" s="96"/>
      <c r="N193" s="96"/>
      <c r="O193" s="96"/>
      <c r="P193" s="96"/>
      <c r="Q193" s="96"/>
      <c r="R193" s="96">
        <v>4</v>
      </c>
    </row>
    <row r="194" spans="1:18" ht="14.25" x14ac:dyDescent="0.3">
      <c r="A194" s="98">
        <v>13000</v>
      </c>
      <c r="B194" s="96" t="s">
        <v>472</v>
      </c>
      <c r="C194" s="96">
        <v>4</v>
      </c>
      <c r="D194" s="96"/>
      <c r="E194" s="96"/>
      <c r="F194" s="96"/>
      <c r="G194" s="96">
        <f t="shared" si="35"/>
        <v>14</v>
      </c>
      <c r="H194" s="96">
        <f t="shared" si="35"/>
        <v>14</v>
      </c>
      <c r="I194" s="96"/>
      <c r="J194" s="96">
        <f t="shared" ref="J194:J199" si="37">ROUNDUP((100+($C194-2)*8+($R194-1)*15)*0.6,0)</f>
        <v>97</v>
      </c>
      <c r="K194" s="96"/>
      <c r="L194" s="96"/>
      <c r="M194" s="96"/>
      <c r="N194" s="96"/>
      <c r="O194" s="96"/>
      <c r="P194" s="96"/>
      <c r="Q194" s="96"/>
      <c r="R194" s="96">
        <v>4</v>
      </c>
    </row>
    <row r="195" spans="1:18" ht="14.25" x14ac:dyDescent="0.3">
      <c r="A195" s="98">
        <v>13001</v>
      </c>
      <c r="B195" s="96" t="s">
        <v>473</v>
      </c>
      <c r="C195" s="96">
        <v>24</v>
      </c>
      <c r="D195" s="96"/>
      <c r="E195" s="96"/>
      <c r="F195" s="96"/>
      <c r="G195" s="96">
        <f t="shared" si="35"/>
        <v>26</v>
      </c>
      <c r="H195" s="96">
        <f t="shared" si="35"/>
        <v>26</v>
      </c>
      <c r="I195" s="96"/>
      <c r="J195" s="96">
        <f t="shared" si="37"/>
        <v>193</v>
      </c>
      <c r="K195" s="96"/>
      <c r="L195" s="96"/>
      <c r="M195" s="96"/>
      <c r="N195" s="96"/>
      <c r="O195" s="96"/>
      <c r="P195" s="96"/>
      <c r="Q195" s="96"/>
      <c r="R195" s="96">
        <v>4</v>
      </c>
    </row>
    <row r="196" spans="1:18" ht="14.25" x14ac:dyDescent="0.3">
      <c r="A196" s="98">
        <v>13002</v>
      </c>
      <c r="B196" s="96" t="s">
        <v>474</v>
      </c>
      <c r="C196" s="96">
        <v>44</v>
      </c>
      <c r="D196" s="96"/>
      <c r="E196" s="96"/>
      <c r="F196" s="96"/>
      <c r="G196" s="96">
        <f t="shared" si="35"/>
        <v>38</v>
      </c>
      <c r="H196" s="96">
        <f t="shared" si="35"/>
        <v>38</v>
      </c>
      <c r="I196" s="96"/>
      <c r="J196" s="96">
        <f t="shared" si="37"/>
        <v>289</v>
      </c>
      <c r="K196" s="96"/>
      <c r="L196" s="96"/>
      <c r="M196" s="96"/>
      <c r="N196" s="96"/>
      <c r="O196" s="96"/>
      <c r="P196" s="96"/>
      <c r="Q196" s="96"/>
      <c r="R196" s="96">
        <v>4</v>
      </c>
    </row>
    <row r="197" spans="1:18" ht="14.25" x14ac:dyDescent="0.3">
      <c r="A197" s="98">
        <v>13003</v>
      </c>
      <c r="B197" s="96" t="s">
        <v>475</v>
      </c>
      <c r="C197" s="96">
        <v>64</v>
      </c>
      <c r="D197" s="96"/>
      <c r="E197" s="96"/>
      <c r="F197" s="96"/>
      <c r="G197" s="96">
        <f t="shared" si="35"/>
        <v>50</v>
      </c>
      <c r="H197" s="96">
        <f t="shared" si="35"/>
        <v>50</v>
      </c>
      <c r="I197" s="96"/>
      <c r="J197" s="96">
        <f t="shared" si="37"/>
        <v>385</v>
      </c>
      <c r="K197" s="96"/>
      <c r="L197" s="96"/>
      <c r="M197" s="96"/>
      <c r="N197" s="96"/>
      <c r="O197" s="96"/>
      <c r="P197" s="96"/>
      <c r="Q197" s="96"/>
      <c r="R197" s="96">
        <v>4</v>
      </c>
    </row>
    <row r="198" spans="1:18" ht="14.25" x14ac:dyDescent="0.3">
      <c r="A198" s="98">
        <v>13004</v>
      </c>
      <c r="B198" s="96" t="s">
        <v>476</v>
      </c>
      <c r="C198" s="96">
        <v>84</v>
      </c>
      <c r="D198" s="96"/>
      <c r="E198" s="96"/>
      <c r="F198" s="96"/>
      <c r="G198" s="96">
        <f t="shared" si="35"/>
        <v>62</v>
      </c>
      <c r="H198" s="96">
        <f t="shared" si="35"/>
        <v>62</v>
      </c>
      <c r="I198" s="96"/>
      <c r="J198" s="96">
        <f t="shared" si="37"/>
        <v>481</v>
      </c>
      <c r="K198" s="96"/>
      <c r="L198" s="96"/>
      <c r="M198" s="96"/>
      <c r="N198" s="96"/>
      <c r="O198" s="96"/>
      <c r="P198" s="96"/>
      <c r="Q198" s="96"/>
      <c r="R198" s="96">
        <v>4</v>
      </c>
    </row>
    <row r="199" spans="1:18" ht="14.25" x14ac:dyDescent="0.3">
      <c r="A199" s="98">
        <v>13005</v>
      </c>
      <c r="B199" s="96" t="s">
        <v>477</v>
      </c>
      <c r="C199" s="96">
        <v>104</v>
      </c>
      <c r="D199" s="96"/>
      <c r="E199" s="96"/>
      <c r="F199" s="96"/>
      <c r="G199" s="96">
        <f t="shared" si="35"/>
        <v>74</v>
      </c>
      <c r="H199" s="96">
        <f t="shared" si="35"/>
        <v>74</v>
      </c>
      <c r="I199" s="96"/>
      <c r="J199" s="96">
        <f t="shared" si="37"/>
        <v>577</v>
      </c>
      <c r="K199" s="96"/>
      <c r="L199" s="96"/>
      <c r="M199" s="96"/>
      <c r="N199" s="96"/>
      <c r="O199" s="96"/>
      <c r="P199" s="96"/>
      <c r="Q199" s="96"/>
      <c r="R199" s="96">
        <v>4</v>
      </c>
    </row>
    <row r="200" spans="1:18" ht="14.25" x14ac:dyDescent="0.3">
      <c r="A200" s="98">
        <v>14000</v>
      </c>
      <c r="B200" s="96" t="s">
        <v>478</v>
      </c>
      <c r="C200" s="96">
        <v>5</v>
      </c>
      <c r="D200" s="96"/>
      <c r="E200" s="96">
        <f t="shared" ref="E200:F205" si="38">(10+($R200-1)*10+($C200-5)*2)*0.2</f>
        <v>8</v>
      </c>
      <c r="F200" s="96">
        <f t="shared" si="38"/>
        <v>8</v>
      </c>
      <c r="G200" s="96"/>
      <c r="H200" s="96"/>
      <c r="I200" s="96"/>
      <c r="J200" s="96"/>
      <c r="K200" s="96">
        <v>100</v>
      </c>
      <c r="L200" s="96"/>
      <c r="M200" s="96"/>
      <c r="N200" s="96"/>
      <c r="O200" s="96"/>
      <c r="P200" s="96"/>
      <c r="Q200" s="96"/>
      <c r="R200" s="96">
        <v>4</v>
      </c>
    </row>
    <row r="201" spans="1:18" ht="14.25" x14ac:dyDescent="0.3">
      <c r="A201" s="98">
        <v>14001</v>
      </c>
      <c r="B201" s="96" t="s">
        <v>479</v>
      </c>
      <c r="C201" s="96">
        <v>25</v>
      </c>
      <c r="D201" s="96"/>
      <c r="E201" s="96">
        <f t="shared" si="38"/>
        <v>16</v>
      </c>
      <c r="F201" s="96">
        <f t="shared" si="38"/>
        <v>16</v>
      </c>
      <c r="G201" s="96"/>
      <c r="H201" s="96"/>
      <c r="I201" s="96"/>
      <c r="J201" s="96"/>
      <c r="K201" s="96">
        <v>150</v>
      </c>
      <c r="L201" s="96"/>
      <c r="M201" s="96"/>
      <c r="N201" s="96"/>
      <c r="O201" s="96"/>
      <c r="P201" s="96"/>
      <c r="Q201" s="96"/>
      <c r="R201" s="96">
        <v>4</v>
      </c>
    </row>
    <row r="202" spans="1:18" ht="14.25" x14ac:dyDescent="0.3">
      <c r="A202" s="98">
        <v>14002</v>
      </c>
      <c r="B202" s="96" t="s">
        <v>480</v>
      </c>
      <c r="C202" s="96">
        <v>45</v>
      </c>
      <c r="D202" s="96"/>
      <c r="E202" s="96">
        <f t="shared" si="38"/>
        <v>24</v>
      </c>
      <c r="F202" s="96">
        <f t="shared" si="38"/>
        <v>24</v>
      </c>
      <c r="G202" s="96"/>
      <c r="H202" s="96"/>
      <c r="I202" s="96"/>
      <c r="J202" s="96"/>
      <c r="K202" s="96">
        <v>200</v>
      </c>
      <c r="L202" s="96"/>
      <c r="M202" s="96"/>
      <c r="N202" s="96"/>
      <c r="O202" s="96"/>
      <c r="P202" s="96"/>
      <c r="Q202" s="96"/>
      <c r="R202" s="96">
        <v>4</v>
      </c>
    </row>
    <row r="203" spans="1:18" ht="14.25" x14ac:dyDescent="0.3">
      <c r="A203" s="98">
        <v>14003</v>
      </c>
      <c r="B203" s="96" t="s">
        <v>481</v>
      </c>
      <c r="C203" s="96">
        <v>65</v>
      </c>
      <c r="D203" s="96"/>
      <c r="E203" s="96">
        <f t="shared" si="38"/>
        <v>32</v>
      </c>
      <c r="F203" s="96">
        <f t="shared" si="38"/>
        <v>32</v>
      </c>
      <c r="G203" s="96"/>
      <c r="H203" s="96"/>
      <c r="I203" s="96"/>
      <c r="J203" s="96"/>
      <c r="K203" s="96">
        <v>250</v>
      </c>
      <c r="L203" s="96"/>
      <c r="M203" s="96"/>
      <c r="N203" s="96"/>
      <c r="O203" s="96"/>
      <c r="P203" s="96"/>
      <c r="Q203" s="96"/>
      <c r="R203" s="96">
        <v>4</v>
      </c>
    </row>
    <row r="204" spans="1:18" ht="14.25" x14ac:dyDescent="0.3">
      <c r="A204" s="98">
        <v>14004</v>
      </c>
      <c r="B204" s="96" t="s">
        <v>482</v>
      </c>
      <c r="C204" s="96">
        <v>85</v>
      </c>
      <c r="D204" s="96"/>
      <c r="E204" s="96">
        <f t="shared" si="38"/>
        <v>40</v>
      </c>
      <c r="F204" s="96">
        <f t="shared" si="38"/>
        <v>40</v>
      </c>
      <c r="G204" s="96"/>
      <c r="H204" s="96"/>
      <c r="I204" s="96"/>
      <c r="J204" s="96"/>
      <c r="K204" s="96">
        <v>300</v>
      </c>
      <c r="L204" s="96"/>
      <c r="M204" s="96"/>
      <c r="N204" s="96"/>
      <c r="O204" s="96"/>
      <c r="P204" s="96"/>
      <c r="Q204" s="96"/>
      <c r="R204" s="96">
        <v>4</v>
      </c>
    </row>
    <row r="205" spans="1:18" ht="14.25" x14ac:dyDescent="0.3">
      <c r="A205" s="98">
        <v>14005</v>
      </c>
      <c r="B205" s="96" t="s">
        <v>483</v>
      </c>
      <c r="C205" s="96">
        <v>105</v>
      </c>
      <c r="D205" s="96"/>
      <c r="E205" s="96">
        <f t="shared" si="38"/>
        <v>48</v>
      </c>
      <c r="F205" s="96">
        <f t="shared" si="38"/>
        <v>48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>
        <v>4</v>
      </c>
    </row>
    <row r="206" spans="1:18" ht="14.25" x14ac:dyDescent="0.3">
      <c r="A206" s="98">
        <v>15000</v>
      </c>
      <c r="B206" s="96" t="s">
        <v>484</v>
      </c>
      <c r="C206" s="96">
        <v>6</v>
      </c>
      <c r="D206" s="96"/>
      <c r="E206" s="96">
        <f t="shared" ref="E206:F211" si="39">(10+($R206-1)*10+($C206-6)*2)*0.2</f>
        <v>8</v>
      </c>
      <c r="F206" s="96">
        <f t="shared" si="39"/>
        <v>8</v>
      </c>
      <c r="G206" s="96"/>
      <c r="H206" s="96"/>
      <c r="I206" s="96"/>
      <c r="J206" s="96"/>
      <c r="K206" s="96"/>
      <c r="L206" s="96">
        <v>100</v>
      </c>
      <c r="M206" s="96"/>
      <c r="N206" s="96"/>
      <c r="O206" s="96"/>
      <c r="P206" s="96"/>
      <c r="Q206" s="96"/>
      <c r="R206" s="96">
        <v>4</v>
      </c>
    </row>
    <row r="207" spans="1:18" ht="14.25" x14ac:dyDescent="0.3">
      <c r="A207" s="98">
        <v>15001</v>
      </c>
      <c r="B207" s="96" t="s">
        <v>485</v>
      </c>
      <c r="C207" s="96">
        <v>26</v>
      </c>
      <c r="D207" s="96"/>
      <c r="E207" s="96">
        <f t="shared" si="39"/>
        <v>16</v>
      </c>
      <c r="F207" s="96">
        <f t="shared" si="39"/>
        <v>16</v>
      </c>
      <c r="G207" s="96"/>
      <c r="H207" s="96"/>
      <c r="I207" s="96"/>
      <c r="J207" s="96"/>
      <c r="K207" s="96"/>
      <c r="L207" s="96">
        <v>150</v>
      </c>
      <c r="M207" s="96"/>
      <c r="N207" s="96"/>
      <c r="O207" s="96"/>
      <c r="P207" s="96"/>
      <c r="Q207" s="96"/>
      <c r="R207" s="96">
        <v>4</v>
      </c>
    </row>
    <row r="208" spans="1:18" ht="14.25" x14ac:dyDescent="0.3">
      <c r="A208" s="98">
        <v>15002</v>
      </c>
      <c r="B208" s="96" t="s">
        <v>486</v>
      </c>
      <c r="C208" s="96">
        <v>46</v>
      </c>
      <c r="D208" s="96"/>
      <c r="E208" s="96">
        <f t="shared" si="39"/>
        <v>24</v>
      </c>
      <c r="F208" s="96">
        <f t="shared" si="39"/>
        <v>24</v>
      </c>
      <c r="G208" s="96"/>
      <c r="H208" s="96"/>
      <c r="I208" s="96"/>
      <c r="J208" s="96"/>
      <c r="K208" s="96"/>
      <c r="L208" s="96">
        <v>200</v>
      </c>
      <c r="M208" s="96"/>
      <c r="N208" s="96"/>
      <c r="O208" s="96"/>
      <c r="P208" s="96"/>
      <c r="Q208" s="96"/>
      <c r="R208" s="96">
        <v>4</v>
      </c>
    </row>
    <row r="209" spans="1:18" ht="14.25" x14ac:dyDescent="0.3">
      <c r="A209" s="98">
        <v>15003</v>
      </c>
      <c r="B209" s="96" t="s">
        <v>487</v>
      </c>
      <c r="C209" s="96">
        <v>66</v>
      </c>
      <c r="D209" s="96"/>
      <c r="E209" s="96">
        <f t="shared" si="39"/>
        <v>32</v>
      </c>
      <c r="F209" s="96">
        <f t="shared" si="39"/>
        <v>32</v>
      </c>
      <c r="G209" s="96"/>
      <c r="H209" s="96"/>
      <c r="I209" s="96"/>
      <c r="J209" s="96"/>
      <c r="K209" s="96"/>
      <c r="L209" s="96">
        <v>250</v>
      </c>
      <c r="M209" s="96"/>
      <c r="N209" s="96"/>
      <c r="O209" s="96"/>
      <c r="P209" s="96"/>
      <c r="Q209" s="96"/>
      <c r="R209" s="96">
        <v>4</v>
      </c>
    </row>
    <row r="210" spans="1:18" ht="14.25" x14ac:dyDescent="0.3">
      <c r="A210" s="98">
        <v>15004</v>
      </c>
      <c r="B210" s="96" t="s">
        <v>488</v>
      </c>
      <c r="C210" s="96">
        <v>86</v>
      </c>
      <c r="D210" s="96"/>
      <c r="E210" s="96">
        <f t="shared" si="39"/>
        <v>40</v>
      </c>
      <c r="F210" s="96">
        <f t="shared" si="39"/>
        <v>40</v>
      </c>
      <c r="G210" s="96"/>
      <c r="H210" s="96"/>
      <c r="I210" s="96"/>
      <c r="J210" s="96"/>
      <c r="K210" s="96"/>
      <c r="L210" s="96">
        <v>300</v>
      </c>
      <c r="M210" s="96"/>
      <c r="N210" s="96"/>
      <c r="O210" s="96"/>
      <c r="P210" s="96"/>
      <c r="Q210" s="96"/>
      <c r="R210" s="96">
        <v>4</v>
      </c>
    </row>
    <row r="211" spans="1:18" ht="14.25" x14ac:dyDescent="0.3">
      <c r="A211" s="98">
        <v>15005</v>
      </c>
      <c r="B211" s="96" t="s">
        <v>489</v>
      </c>
      <c r="C211" s="96">
        <v>106</v>
      </c>
      <c r="D211" s="96"/>
      <c r="E211" s="96">
        <f t="shared" si="39"/>
        <v>48</v>
      </c>
      <c r="F211" s="96">
        <f t="shared" si="39"/>
        <v>48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>
        <v>4</v>
      </c>
    </row>
    <row r="212" spans="1:18" ht="14.25" x14ac:dyDescent="0.3">
      <c r="A212" s="98">
        <v>16000</v>
      </c>
      <c r="B212" s="96" t="s">
        <v>490</v>
      </c>
      <c r="C212" s="96">
        <v>7</v>
      </c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>
        <v>200</v>
      </c>
      <c r="O212" s="96">
        <v>200</v>
      </c>
      <c r="P212" s="96"/>
      <c r="Q212" s="96">
        <v>4</v>
      </c>
      <c r="R212" s="96">
        <v>4</v>
      </c>
    </row>
    <row r="213" spans="1:18" ht="14.25" x14ac:dyDescent="0.3">
      <c r="A213" s="98">
        <v>16001</v>
      </c>
      <c r="B213" s="96" t="s">
        <v>491</v>
      </c>
      <c r="C213" s="96">
        <v>27</v>
      </c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>
        <v>500</v>
      </c>
      <c r="O213" s="96">
        <v>400</v>
      </c>
      <c r="P213" s="96"/>
      <c r="Q213" s="96">
        <v>9</v>
      </c>
      <c r="R213" s="96">
        <v>4</v>
      </c>
    </row>
    <row r="214" spans="1:18" ht="14.25" x14ac:dyDescent="0.3">
      <c r="A214" s="98">
        <v>16002</v>
      </c>
      <c r="B214" s="96" t="s">
        <v>492</v>
      </c>
      <c r="C214" s="96">
        <v>47</v>
      </c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>
        <v>700</v>
      </c>
      <c r="O214" s="96">
        <v>700</v>
      </c>
      <c r="P214" s="96"/>
      <c r="Q214" s="96">
        <v>14</v>
      </c>
      <c r="R214" s="96">
        <v>4</v>
      </c>
    </row>
    <row r="215" spans="1:18" ht="14.25" x14ac:dyDescent="0.3">
      <c r="A215" s="98">
        <v>16003</v>
      </c>
      <c r="B215" s="96" t="s">
        <v>493</v>
      </c>
      <c r="C215" s="96">
        <v>67</v>
      </c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>
        <v>1000</v>
      </c>
      <c r="O215" s="96">
        <v>900</v>
      </c>
      <c r="P215" s="96"/>
      <c r="Q215" s="96">
        <v>19</v>
      </c>
      <c r="R215" s="96">
        <v>4</v>
      </c>
    </row>
    <row r="216" spans="1:18" ht="14.25" x14ac:dyDescent="0.3">
      <c r="A216" s="98">
        <v>16004</v>
      </c>
      <c r="B216" s="96" t="s">
        <v>494</v>
      </c>
      <c r="C216" s="96">
        <v>87</v>
      </c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>
        <v>1000</v>
      </c>
      <c r="O216" s="96">
        <v>1000</v>
      </c>
      <c r="P216" s="96"/>
      <c r="Q216" s="96">
        <v>24</v>
      </c>
      <c r="R216" s="96">
        <v>4</v>
      </c>
    </row>
    <row r="217" spans="1:18" ht="14.25" x14ac:dyDescent="0.3">
      <c r="A217" s="98">
        <v>16005</v>
      </c>
      <c r="B217" s="96" t="s">
        <v>495</v>
      </c>
      <c r="C217" s="96">
        <v>107</v>
      </c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>
        <v>1100</v>
      </c>
      <c r="O217" s="96">
        <v>1100</v>
      </c>
      <c r="P217" s="96"/>
      <c r="Q217" s="96">
        <v>29</v>
      </c>
      <c r="R217" s="96">
        <v>4</v>
      </c>
    </row>
    <row r="218" spans="1:18" ht="14.25" x14ac:dyDescent="0.3">
      <c r="A218" s="98">
        <v>1000</v>
      </c>
      <c r="B218" s="97" t="s">
        <v>498</v>
      </c>
      <c r="C218" s="97">
        <v>1</v>
      </c>
      <c r="D218" s="97"/>
      <c r="E218" s="97">
        <f t="shared" ref="E218:E223" si="40">(10+($R218-1)*10+($C218-1)*2)*0.8</f>
        <v>40</v>
      </c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>
        <v>5</v>
      </c>
    </row>
    <row r="219" spans="1:18" ht="14.25" x14ac:dyDescent="0.3">
      <c r="A219" s="98">
        <v>1001</v>
      </c>
      <c r="B219" s="97" t="s">
        <v>443</v>
      </c>
      <c r="C219" s="97">
        <v>21</v>
      </c>
      <c r="D219" s="97"/>
      <c r="E219" s="97">
        <f t="shared" si="40"/>
        <v>72</v>
      </c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>
        <v>5</v>
      </c>
    </row>
    <row r="220" spans="1:18" ht="14.25" x14ac:dyDescent="0.3">
      <c r="A220" s="98">
        <v>1002</v>
      </c>
      <c r="B220" s="97" t="s">
        <v>444</v>
      </c>
      <c r="C220" s="97">
        <v>41</v>
      </c>
      <c r="D220" s="97"/>
      <c r="E220" s="97">
        <f t="shared" si="40"/>
        <v>104</v>
      </c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>
        <v>5</v>
      </c>
    </row>
    <row r="221" spans="1:18" ht="14.25" x14ac:dyDescent="0.3">
      <c r="A221" s="98">
        <v>1003</v>
      </c>
      <c r="B221" s="97" t="s">
        <v>445</v>
      </c>
      <c r="C221" s="97">
        <v>61</v>
      </c>
      <c r="D221" s="97"/>
      <c r="E221" s="97">
        <f t="shared" si="40"/>
        <v>136</v>
      </c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>
        <v>5</v>
      </c>
    </row>
    <row r="222" spans="1:18" ht="14.25" x14ac:dyDescent="0.3">
      <c r="A222" s="98">
        <v>1004</v>
      </c>
      <c r="B222" s="97" t="s">
        <v>446</v>
      </c>
      <c r="C222" s="97">
        <v>81</v>
      </c>
      <c r="D222" s="97"/>
      <c r="E222" s="97">
        <f t="shared" si="40"/>
        <v>168</v>
      </c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>
        <v>5</v>
      </c>
    </row>
    <row r="223" spans="1:18" ht="14.25" x14ac:dyDescent="0.3">
      <c r="A223" s="98">
        <v>1005</v>
      </c>
      <c r="B223" s="97" t="s">
        <v>447</v>
      </c>
      <c r="C223" s="97">
        <v>101</v>
      </c>
      <c r="D223" s="97"/>
      <c r="E223" s="97">
        <f t="shared" si="40"/>
        <v>200</v>
      </c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>
        <v>5</v>
      </c>
    </row>
    <row r="224" spans="1:18" ht="14.25" x14ac:dyDescent="0.3">
      <c r="A224" s="98">
        <v>2000</v>
      </c>
      <c r="B224" s="97" t="s">
        <v>448</v>
      </c>
      <c r="C224" s="97">
        <v>1</v>
      </c>
      <c r="D224" s="97"/>
      <c r="E224" s="97"/>
      <c r="F224" s="97">
        <f t="shared" ref="F224:F235" si="41">(10+($R224-1)*10+($C224-1)*2)*0.8</f>
        <v>40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>
        <v>5</v>
      </c>
    </row>
    <row r="225" spans="1:18" ht="14.25" x14ac:dyDescent="0.3">
      <c r="A225" s="98">
        <v>2001</v>
      </c>
      <c r="B225" s="97" t="s">
        <v>449</v>
      </c>
      <c r="C225" s="97">
        <v>21</v>
      </c>
      <c r="D225" s="97"/>
      <c r="E225" s="97"/>
      <c r="F225" s="97">
        <f t="shared" si="41"/>
        <v>72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>
        <v>5</v>
      </c>
    </row>
    <row r="226" spans="1:18" ht="14.25" x14ac:dyDescent="0.3">
      <c r="A226" s="98">
        <v>2002</v>
      </c>
      <c r="B226" s="97" t="s">
        <v>450</v>
      </c>
      <c r="C226" s="97">
        <v>41</v>
      </c>
      <c r="D226" s="97"/>
      <c r="E226" s="97"/>
      <c r="F226" s="97">
        <f t="shared" si="41"/>
        <v>104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>
        <v>5</v>
      </c>
    </row>
    <row r="227" spans="1:18" ht="14.25" x14ac:dyDescent="0.3">
      <c r="A227" s="98">
        <v>2003</v>
      </c>
      <c r="B227" s="97" t="s">
        <v>451</v>
      </c>
      <c r="C227" s="97">
        <v>61</v>
      </c>
      <c r="D227" s="97"/>
      <c r="E227" s="97"/>
      <c r="F227" s="97">
        <f t="shared" si="41"/>
        <v>136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>
        <v>5</v>
      </c>
    </row>
    <row r="228" spans="1:18" ht="14.25" x14ac:dyDescent="0.3">
      <c r="A228" s="98">
        <v>2004</v>
      </c>
      <c r="B228" s="97" t="s">
        <v>452</v>
      </c>
      <c r="C228" s="97">
        <v>81</v>
      </c>
      <c r="D228" s="97"/>
      <c r="E228" s="97"/>
      <c r="F228" s="97">
        <f t="shared" si="41"/>
        <v>168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>
        <v>5</v>
      </c>
    </row>
    <row r="229" spans="1:18" ht="14.25" x14ac:dyDescent="0.3">
      <c r="A229" s="98">
        <v>2005</v>
      </c>
      <c r="B229" s="97" t="s">
        <v>453</v>
      </c>
      <c r="C229" s="97">
        <v>101</v>
      </c>
      <c r="D229" s="97"/>
      <c r="E229" s="97"/>
      <c r="F229" s="97">
        <f t="shared" si="41"/>
        <v>200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>
        <v>5</v>
      </c>
    </row>
    <row r="230" spans="1:18" ht="14.25" x14ac:dyDescent="0.3">
      <c r="A230" s="98">
        <v>3000</v>
      </c>
      <c r="B230" s="97" t="s">
        <v>454</v>
      </c>
      <c r="C230" s="97">
        <v>1</v>
      </c>
      <c r="D230" s="97"/>
      <c r="E230" s="97"/>
      <c r="F230" s="97">
        <f t="shared" si="41"/>
        <v>40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>
        <v>5</v>
      </c>
    </row>
    <row r="231" spans="1:18" ht="14.25" x14ac:dyDescent="0.3">
      <c r="A231" s="98">
        <v>3001</v>
      </c>
      <c r="B231" s="97" t="s">
        <v>455</v>
      </c>
      <c r="C231" s="97">
        <v>21</v>
      </c>
      <c r="D231" s="97"/>
      <c r="E231" s="97"/>
      <c r="F231" s="97">
        <f t="shared" si="41"/>
        <v>72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>
        <v>5</v>
      </c>
    </row>
    <row r="232" spans="1:18" ht="14.25" x14ac:dyDescent="0.3">
      <c r="A232" s="98">
        <v>3002</v>
      </c>
      <c r="B232" s="97" t="s">
        <v>456</v>
      </c>
      <c r="C232" s="97">
        <v>41</v>
      </c>
      <c r="D232" s="97"/>
      <c r="E232" s="97"/>
      <c r="F232" s="97">
        <f t="shared" si="41"/>
        <v>104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>
        <v>5</v>
      </c>
    </row>
    <row r="233" spans="1:18" ht="14.25" x14ac:dyDescent="0.3">
      <c r="A233" s="98">
        <v>3003</v>
      </c>
      <c r="B233" s="97" t="s">
        <v>457</v>
      </c>
      <c r="C233" s="97">
        <v>61</v>
      </c>
      <c r="D233" s="97"/>
      <c r="E233" s="97"/>
      <c r="F233" s="97">
        <f t="shared" si="41"/>
        <v>136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>
        <v>5</v>
      </c>
    </row>
    <row r="234" spans="1:18" ht="14.25" x14ac:dyDescent="0.3">
      <c r="A234" s="98">
        <v>3004</v>
      </c>
      <c r="B234" s="97" t="s">
        <v>458</v>
      </c>
      <c r="C234" s="97">
        <v>81</v>
      </c>
      <c r="D234" s="97"/>
      <c r="E234" s="97"/>
      <c r="F234" s="97">
        <f t="shared" si="41"/>
        <v>168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>
        <v>5</v>
      </c>
    </row>
    <row r="235" spans="1:18" ht="14.25" x14ac:dyDescent="0.3">
      <c r="A235" s="98">
        <v>3005</v>
      </c>
      <c r="B235" s="97" t="s">
        <v>459</v>
      </c>
      <c r="C235" s="97">
        <v>101</v>
      </c>
      <c r="D235" s="97"/>
      <c r="E235" s="97"/>
      <c r="F235" s="97">
        <f t="shared" si="41"/>
        <v>200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>
        <v>5</v>
      </c>
    </row>
    <row r="236" spans="1:18" ht="14.25" x14ac:dyDescent="0.3">
      <c r="A236" s="98">
        <v>11000</v>
      </c>
      <c r="B236" s="97" t="s">
        <v>460</v>
      </c>
      <c r="C236" s="97">
        <v>2</v>
      </c>
      <c r="D236" s="97"/>
      <c r="E236" s="97"/>
      <c r="F236" s="97"/>
      <c r="G236" s="97">
        <f t="shared" ref="G236:G241" si="42">ROUNDUP((10+($R236-1)*10+($C236-1)*2)*0.5,0)</f>
        <v>26</v>
      </c>
      <c r="H236" s="97">
        <f t="shared" ref="H236:H241" si="43">ROUNDUP((10+($R236-1)*10+($C236-1)*1)*0.5,0)</f>
        <v>26</v>
      </c>
      <c r="I236" s="97">
        <f t="shared" ref="I236:I241" si="44">ROUNDUP(100+(($C236-2)*8+($R236-2)*15)*0.4,1)</f>
        <v>118</v>
      </c>
      <c r="J236" s="97"/>
      <c r="K236" s="97"/>
      <c r="L236" s="97"/>
      <c r="M236" s="97"/>
      <c r="N236" s="97"/>
      <c r="O236" s="97"/>
      <c r="P236" s="97"/>
      <c r="Q236" s="97"/>
      <c r="R236" s="97">
        <v>5</v>
      </c>
    </row>
    <row r="237" spans="1:18" ht="14.25" x14ac:dyDescent="0.3">
      <c r="A237" s="98">
        <v>11001</v>
      </c>
      <c r="B237" s="97" t="s">
        <v>461</v>
      </c>
      <c r="C237" s="97">
        <v>22</v>
      </c>
      <c r="D237" s="97"/>
      <c r="E237" s="97"/>
      <c r="F237" s="97"/>
      <c r="G237" s="97">
        <f t="shared" si="42"/>
        <v>46</v>
      </c>
      <c r="H237" s="97">
        <f t="shared" si="43"/>
        <v>36</v>
      </c>
      <c r="I237" s="97">
        <f t="shared" si="44"/>
        <v>182</v>
      </c>
      <c r="J237" s="97"/>
      <c r="K237" s="97"/>
      <c r="L237" s="97"/>
      <c r="M237" s="97"/>
      <c r="N237" s="97"/>
      <c r="O237" s="97"/>
      <c r="P237" s="97"/>
      <c r="Q237" s="97"/>
      <c r="R237" s="97">
        <v>5</v>
      </c>
    </row>
    <row r="238" spans="1:18" ht="14.25" x14ac:dyDescent="0.3">
      <c r="A238" s="98">
        <v>11002</v>
      </c>
      <c r="B238" s="97" t="s">
        <v>462</v>
      </c>
      <c r="C238" s="97">
        <v>42</v>
      </c>
      <c r="D238" s="97"/>
      <c r="E238" s="97"/>
      <c r="F238" s="97"/>
      <c r="G238" s="97">
        <f t="shared" si="42"/>
        <v>66</v>
      </c>
      <c r="H238" s="97">
        <f t="shared" si="43"/>
        <v>46</v>
      </c>
      <c r="I238" s="97">
        <f t="shared" si="44"/>
        <v>246</v>
      </c>
      <c r="J238" s="97"/>
      <c r="K238" s="97"/>
      <c r="L238" s="97"/>
      <c r="M238" s="97"/>
      <c r="N238" s="97"/>
      <c r="O238" s="97"/>
      <c r="P238" s="97"/>
      <c r="Q238" s="97"/>
      <c r="R238" s="97">
        <v>5</v>
      </c>
    </row>
    <row r="239" spans="1:18" ht="14.25" x14ac:dyDescent="0.3">
      <c r="A239" s="98">
        <v>11003</v>
      </c>
      <c r="B239" s="97" t="s">
        <v>463</v>
      </c>
      <c r="C239" s="97">
        <v>62</v>
      </c>
      <c r="D239" s="97"/>
      <c r="E239" s="97"/>
      <c r="F239" s="97"/>
      <c r="G239" s="97">
        <f t="shared" si="42"/>
        <v>86</v>
      </c>
      <c r="H239" s="97">
        <f t="shared" si="43"/>
        <v>56</v>
      </c>
      <c r="I239" s="97">
        <f t="shared" si="44"/>
        <v>310</v>
      </c>
      <c r="J239" s="97"/>
      <c r="K239" s="97"/>
      <c r="L239" s="97"/>
      <c r="M239" s="97"/>
      <c r="N239" s="97"/>
      <c r="O239" s="97"/>
      <c r="P239" s="97"/>
      <c r="Q239" s="97"/>
      <c r="R239" s="97">
        <v>5</v>
      </c>
    </row>
    <row r="240" spans="1:18" ht="14.25" x14ac:dyDescent="0.3">
      <c r="A240" s="98">
        <v>11004</v>
      </c>
      <c r="B240" s="97" t="s">
        <v>464</v>
      </c>
      <c r="C240" s="97">
        <v>82</v>
      </c>
      <c r="D240" s="97"/>
      <c r="E240" s="97"/>
      <c r="F240" s="97"/>
      <c r="G240" s="97">
        <f t="shared" si="42"/>
        <v>106</v>
      </c>
      <c r="H240" s="97">
        <f t="shared" si="43"/>
        <v>66</v>
      </c>
      <c r="I240" s="97">
        <f t="shared" si="44"/>
        <v>374</v>
      </c>
      <c r="J240" s="97"/>
      <c r="K240" s="97"/>
      <c r="L240" s="97"/>
      <c r="M240" s="97"/>
      <c r="N240" s="97"/>
      <c r="O240" s="97"/>
      <c r="P240" s="97"/>
      <c r="Q240" s="97"/>
      <c r="R240" s="97">
        <v>5</v>
      </c>
    </row>
    <row r="241" spans="1:18" ht="14.25" x14ac:dyDescent="0.3">
      <c r="A241" s="98">
        <v>11005</v>
      </c>
      <c r="B241" s="97" t="s">
        <v>465</v>
      </c>
      <c r="C241" s="97">
        <v>102</v>
      </c>
      <c r="D241" s="97"/>
      <c r="E241" s="97"/>
      <c r="F241" s="97"/>
      <c r="G241" s="97">
        <f t="shared" si="42"/>
        <v>126</v>
      </c>
      <c r="H241" s="97">
        <f t="shared" si="43"/>
        <v>76</v>
      </c>
      <c r="I241" s="97">
        <f t="shared" si="44"/>
        <v>438</v>
      </c>
      <c r="J241" s="97"/>
      <c r="K241" s="97"/>
      <c r="L241" s="97"/>
      <c r="M241" s="97"/>
      <c r="N241" s="97"/>
      <c r="O241" s="97"/>
      <c r="P241" s="97"/>
      <c r="Q241" s="97"/>
      <c r="R241" s="97">
        <v>5</v>
      </c>
    </row>
    <row r="242" spans="1:18" ht="14.25" x14ac:dyDescent="0.3">
      <c r="A242" s="98">
        <v>12000</v>
      </c>
      <c r="B242" s="97" t="s">
        <v>466</v>
      </c>
      <c r="C242" s="97">
        <v>3</v>
      </c>
      <c r="D242" s="97">
        <f>100+(C242-3)*40+(R242-1)*200</f>
        <v>900</v>
      </c>
      <c r="E242" s="97"/>
      <c r="F242" s="97"/>
      <c r="G242" s="97">
        <f t="shared" ref="G242:H253" si="45">ROUNDUP((10+($R242-1)*10+($C242-1)*2)*0.3,0)</f>
        <v>17</v>
      </c>
      <c r="H242" s="97">
        <f t="shared" si="45"/>
        <v>17</v>
      </c>
      <c r="I242" s="97"/>
      <c r="J242" s="97">
        <f t="shared" ref="J242:J247" si="46">ROUNDUP((100+($C242-2)*8+($R242-1)*15)*0.4,0)</f>
        <v>68</v>
      </c>
      <c r="K242" s="97"/>
      <c r="L242" s="97"/>
      <c r="M242" s="97"/>
      <c r="N242" s="97"/>
      <c r="O242" s="97"/>
      <c r="P242" s="97"/>
      <c r="Q242" s="97"/>
      <c r="R242" s="97">
        <v>5</v>
      </c>
    </row>
    <row r="243" spans="1:18" ht="14.25" x14ac:dyDescent="0.3">
      <c r="A243" s="98">
        <v>12001</v>
      </c>
      <c r="B243" s="97" t="s">
        <v>467</v>
      </c>
      <c r="C243" s="97">
        <v>23</v>
      </c>
      <c r="D243" s="97">
        <f>100+(C243-3)*40+(R243-1)*200</f>
        <v>1700</v>
      </c>
      <c r="E243" s="97"/>
      <c r="F243" s="97"/>
      <c r="G243" s="97">
        <f t="shared" si="45"/>
        <v>29</v>
      </c>
      <c r="H243" s="97">
        <f t="shared" si="45"/>
        <v>29</v>
      </c>
      <c r="I243" s="97"/>
      <c r="J243" s="97">
        <f t="shared" si="46"/>
        <v>132</v>
      </c>
      <c r="K243" s="97"/>
      <c r="L243" s="97"/>
      <c r="M243" s="97"/>
      <c r="N243" s="97"/>
      <c r="O243" s="97"/>
      <c r="P243" s="97"/>
      <c r="Q243" s="97"/>
      <c r="R243" s="97">
        <v>5</v>
      </c>
    </row>
    <row r="244" spans="1:18" ht="14.25" x14ac:dyDescent="0.3">
      <c r="A244" s="98">
        <v>12002</v>
      </c>
      <c r="B244" s="97" t="s">
        <v>468</v>
      </c>
      <c r="C244" s="97">
        <v>43</v>
      </c>
      <c r="D244" s="97">
        <f>100+(C244-3)*40+(R244-1)*200</f>
        <v>2500</v>
      </c>
      <c r="E244" s="97"/>
      <c r="F244" s="97"/>
      <c r="G244" s="97">
        <f t="shared" si="45"/>
        <v>41</v>
      </c>
      <c r="H244" s="97">
        <f t="shared" si="45"/>
        <v>41</v>
      </c>
      <c r="I244" s="97"/>
      <c r="J244" s="97">
        <f t="shared" si="46"/>
        <v>196</v>
      </c>
      <c r="K244" s="97"/>
      <c r="L244" s="97"/>
      <c r="M244" s="97"/>
      <c r="N244" s="97"/>
      <c r="O244" s="97"/>
      <c r="P244" s="97"/>
      <c r="Q244" s="97"/>
      <c r="R244" s="97">
        <v>5</v>
      </c>
    </row>
    <row r="245" spans="1:18" ht="14.25" x14ac:dyDescent="0.3">
      <c r="A245" s="98">
        <v>12003</v>
      </c>
      <c r="B245" s="97" t="s">
        <v>469</v>
      </c>
      <c r="C245" s="97">
        <v>63</v>
      </c>
      <c r="D245" s="97">
        <f>100+(C245-3)*40+(R245-1)*200</f>
        <v>3300</v>
      </c>
      <c r="E245" s="97"/>
      <c r="F245" s="97"/>
      <c r="G245" s="97">
        <f t="shared" si="45"/>
        <v>53</v>
      </c>
      <c r="H245" s="97">
        <f t="shared" si="45"/>
        <v>53</v>
      </c>
      <c r="I245" s="97"/>
      <c r="J245" s="97">
        <f t="shared" si="46"/>
        <v>260</v>
      </c>
      <c r="K245" s="97"/>
      <c r="L245" s="97"/>
      <c r="M245" s="97"/>
      <c r="N245" s="97"/>
      <c r="O245" s="97"/>
      <c r="P245" s="97"/>
      <c r="Q245" s="97"/>
      <c r="R245" s="97">
        <v>5</v>
      </c>
    </row>
    <row r="246" spans="1:18" ht="14.25" x14ac:dyDescent="0.3">
      <c r="A246" s="98">
        <v>12004</v>
      </c>
      <c r="B246" s="97" t="s">
        <v>470</v>
      </c>
      <c r="C246" s="97">
        <v>83</v>
      </c>
      <c r="D246" s="97">
        <f>100+(C246-3)*40+(R246-1)*200</f>
        <v>4100</v>
      </c>
      <c r="E246" s="97"/>
      <c r="F246" s="97"/>
      <c r="G246" s="97">
        <f t="shared" si="45"/>
        <v>65</v>
      </c>
      <c r="H246" s="97">
        <f t="shared" si="45"/>
        <v>65</v>
      </c>
      <c r="I246" s="97"/>
      <c r="J246" s="97">
        <f t="shared" si="46"/>
        <v>324</v>
      </c>
      <c r="K246" s="97"/>
      <c r="L246" s="97"/>
      <c r="M246" s="97"/>
      <c r="N246" s="97"/>
      <c r="O246" s="97"/>
      <c r="P246" s="97"/>
      <c r="Q246" s="97"/>
      <c r="R246" s="97">
        <v>5</v>
      </c>
    </row>
    <row r="247" spans="1:18" ht="14.25" x14ac:dyDescent="0.3">
      <c r="A247" s="98">
        <v>12005</v>
      </c>
      <c r="B247" s="97" t="s">
        <v>471</v>
      </c>
      <c r="C247" s="97">
        <v>103</v>
      </c>
      <c r="D247" s="97"/>
      <c r="E247" s="97"/>
      <c r="F247" s="97"/>
      <c r="G247" s="97">
        <f t="shared" si="45"/>
        <v>77</v>
      </c>
      <c r="H247" s="97">
        <f t="shared" si="45"/>
        <v>77</v>
      </c>
      <c r="I247" s="97"/>
      <c r="J247" s="97">
        <f t="shared" si="46"/>
        <v>388</v>
      </c>
      <c r="K247" s="97"/>
      <c r="L247" s="97"/>
      <c r="M247" s="97"/>
      <c r="N247" s="97"/>
      <c r="O247" s="97"/>
      <c r="P247" s="97"/>
      <c r="Q247" s="97"/>
      <c r="R247" s="97">
        <v>5</v>
      </c>
    </row>
    <row r="248" spans="1:18" ht="14.25" x14ac:dyDescent="0.3">
      <c r="A248" s="98">
        <v>13000</v>
      </c>
      <c r="B248" s="97" t="s">
        <v>472</v>
      </c>
      <c r="C248" s="97">
        <v>4</v>
      </c>
      <c r="D248" s="97"/>
      <c r="E248" s="97"/>
      <c r="F248" s="97"/>
      <c r="G248" s="97">
        <f t="shared" si="45"/>
        <v>17</v>
      </c>
      <c r="H248" s="97">
        <f t="shared" si="45"/>
        <v>17</v>
      </c>
      <c r="I248" s="97"/>
      <c r="J248" s="97">
        <f t="shared" ref="J248:J253" si="47">ROUNDUP((100+($C248-2)*8+($R248-1)*15)*0.6,0)</f>
        <v>106</v>
      </c>
      <c r="K248" s="97"/>
      <c r="L248" s="97"/>
      <c r="M248" s="97"/>
      <c r="N248" s="97"/>
      <c r="O248" s="97"/>
      <c r="P248" s="97"/>
      <c r="Q248" s="97"/>
      <c r="R248" s="97">
        <v>5</v>
      </c>
    </row>
    <row r="249" spans="1:18" ht="14.25" x14ac:dyDescent="0.3">
      <c r="A249" s="98">
        <v>13001</v>
      </c>
      <c r="B249" s="97" t="s">
        <v>473</v>
      </c>
      <c r="C249" s="97">
        <v>24</v>
      </c>
      <c r="D249" s="97"/>
      <c r="E249" s="97"/>
      <c r="F249" s="97"/>
      <c r="G249" s="97">
        <f t="shared" si="45"/>
        <v>29</v>
      </c>
      <c r="H249" s="97">
        <f t="shared" si="45"/>
        <v>29</v>
      </c>
      <c r="I249" s="97"/>
      <c r="J249" s="97">
        <f t="shared" si="47"/>
        <v>202</v>
      </c>
      <c r="K249" s="97"/>
      <c r="L249" s="97"/>
      <c r="M249" s="97"/>
      <c r="N249" s="97"/>
      <c r="O249" s="97"/>
      <c r="P249" s="97"/>
      <c r="Q249" s="97"/>
      <c r="R249" s="97">
        <v>5</v>
      </c>
    </row>
    <row r="250" spans="1:18" ht="14.25" x14ac:dyDescent="0.3">
      <c r="A250" s="98">
        <v>13002</v>
      </c>
      <c r="B250" s="97" t="s">
        <v>474</v>
      </c>
      <c r="C250" s="97">
        <v>44</v>
      </c>
      <c r="D250" s="97"/>
      <c r="E250" s="97"/>
      <c r="F250" s="97"/>
      <c r="G250" s="97">
        <f t="shared" si="45"/>
        <v>41</v>
      </c>
      <c r="H250" s="97">
        <f t="shared" si="45"/>
        <v>41</v>
      </c>
      <c r="I250" s="97"/>
      <c r="J250" s="97">
        <f t="shared" si="47"/>
        <v>298</v>
      </c>
      <c r="K250" s="97"/>
      <c r="L250" s="97"/>
      <c r="M250" s="97"/>
      <c r="N250" s="97"/>
      <c r="O250" s="97"/>
      <c r="P250" s="97"/>
      <c r="Q250" s="97"/>
      <c r="R250" s="97">
        <v>5</v>
      </c>
    </row>
    <row r="251" spans="1:18" ht="14.25" x14ac:dyDescent="0.3">
      <c r="A251" s="98">
        <v>13003</v>
      </c>
      <c r="B251" s="97" t="s">
        <v>475</v>
      </c>
      <c r="C251" s="97">
        <v>64</v>
      </c>
      <c r="D251" s="97"/>
      <c r="E251" s="97"/>
      <c r="F251" s="97"/>
      <c r="G251" s="97">
        <f t="shared" si="45"/>
        <v>53</v>
      </c>
      <c r="H251" s="97">
        <f t="shared" si="45"/>
        <v>53</v>
      </c>
      <c r="I251" s="97"/>
      <c r="J251" s="97">
        <f t="shared" si="47"/>
        <v>394</v>
      </c>
      <c r="K251" s="97"/>
      <c r="L251" s="97"/>
      <c r="M251" s="97"/>
      <c r="N251" s="97"/>
      <c r="O251" s="97"/>
      <c r="P251" s="97"/>
      <c r="Q251" s="97"/>
      <c r="R251" s="97">
        <v>5</v>
      </c>
    </row>
    <row r="252" spans="1:18" ht="14.25" x14ac:dyDescent="0.3">
      <c r="A252" s="98">
        <v>13004</v>
      </c>
      <c r="B252" s="97" t="s">
        <v>476</v>
      </c>
      <c r="C252" s="97">
        <v>84</v>
      </c>
      <c r="D252" s="97"/>
      <c r="E252" s="97"/>
      <c r="F252" s="97"/>
      <c r="G252" s="97">
        <f t="shared" si="45"/>
        <v>65</v>
      </c>
      <c r="H252" s="97">
        <f t="shared" si="45"/>
        <v>65</v>
      </c>
      <c r="I252" s="97"/>
      <c r="J252" s="97">
        <f t="shared" si="47"/>
        <v>490</v>
      </c>
      <c r="K252" s="97"/>
      <c r="L252" s="97"/>
      <c r="M252" s="97"/>
      <c r="N252" s="97"/>
      <c r="O252" s="97"/>
      <c r="P252" s="97"/>
      <c r="Q252" s="97"/>
      <c r="R252" s="97">
        <v>5</v>
      </c>
    </row>
    <row r="253" spans="1:18" ht="14.25" x14ac:dyDescent="0.3">
      <c r="A253" s="98">
        <v>13005</v>
      </c>
      <c r="B253" s="97" t="s">
        <v>477</v>
      </c>
      <c r="C253" s="97">
        <v>104</v>
      </c>
      <c r="D253" s="97"/>
      <c r="E253" s="97"/>
      <c r="F253" s="97"/>
      <c r="G253" s="97">
        <f t="shared" si="45"/>
        <v>77</v>
      </c>
      <c r="H253" s="97">
        <f t="shared" si="45"/>
        <v>77</v>
      </c>
      <c r="I253" s="97"/>
      <c r="J253" s="97">
        <f t="shared" si="47"/>
        <v>586</v>
      </c>
      <c r="K253" s="97"/>
      <c r="L253" s="97"/>
      <c r="M253" s="97"/>
      <c r="N253" s="97"/>
      <c r="O253" s="97"/>
      <c r="P253" s="97"/>
      <c r="Q253" s="97"/>
      <c r="R253" s="97">
        <v>5</v>
      </c>
    </row>
    <row r="254" spans="1:18" ht="14.25" x14ac:dyDescent="0.3">
      <c r="A254" s="98">
        <v>14000</v>
      </c>
      <c r="B254" s="97" t="s">
        <v>478</v>
      </c>
      <c r="C254" s="97">
        <v>5</v>
      </c>
      <c r="D254" s="97"/>
      <c r="E254" s="97">
        <f t="shared" ref="E254:F259" si="48">(10+($R254-1)*10+($C254-5)*2)*0.2</f>
        <v>10</v>
      </c>
      <c r="F254" s="97">
        <f t="shared" si="48"/>
        <v>10</v>
      </c>
      <c r="G254" s="97"/>
      <c r="H254" s="97"/>
      <c r="I254" s="97"/>
      <c r="J254" s="97"/>
      <c r="K254" s="97">
        <v>100</v>
      </c>
      <c r="L254" s="97"/>
      <c r="M254" s="97"/>
      <c r="N254" s="97"/>
      <c r="O254" s="97"/>
      <c r="P254" s="97"/>
      <c r="Q254" s="97"/>
      <c r="R254" s="97">
        <v>5</v>
      </c>
    </row>
    <row r="255" spans="1:18" ht="14.25" x14ac:dyDescent="0.3">
      <c r="A255" s="98">
        <v>14001</v>
      </c>
      <c r="B255" s="97" t="s">
        <v>479</v>
      </c>
      <c r="C255" s="97">
        <v>25</v>
      </c>
      <c r="D255" s="97"/>
      <c r="E255" s="97">
        <f t="shared" si="48"/>
        <v>18</v>
      </c>
      <c r="F255" s="97">
        <f t="shared" si="48"/>
        <v>18</v>
      </c>
      <c r="G255" s="97"/>
      <c r="H255" s="97"/>
      <c r="I255" s="97"/>
      <c r="J255" s="97"/>
      <c r="K255" s="97">
        <v>150</v>
      </c>
      <c r="L255" s="97"/>
      <c r="M255" s="97"/>
      <c r="N255" s="97"/>
      <c r="O255" s="97"/>
      <c r="P255" s="97"/>
      <c r="Q255" s="97"/>
      <c r="R255" s="97">
        <v>5</v>
      </c>
    </row>
    <row r="256" spans="1:18" ht="14.25" x14ac:dyDescent="0.3">
      <c r="A256" s="98">
        <v>14002</v>
      </c>
      <c r="B256" s="97" t="s">
        <v>480</v>
      </c>
      <c r="C256" s="97">
        <v>45</v>
      </c>
      <c r="D256" s="97"/>
      <c r="E256" s="97">
        <f t="shared" si="48"/>
        <v>26</v>
      </c>
      <c r="F256" s="97">
        <f t="shared" si="48"/>
        <v>26</v>
      </c>
      <c r="G256" s="97"/>
      <c r="H256" s="97"/>
      <c r="I256" s="97"/>
      <c r="J256" s="97"/>
      <c r="K256" s="97">
        <v>200</v>
      </c>
      <c r="L256" s="97"/>
      <c r="M256" s="97"/>
      <c r="N256" s="97"/>
      <c r="O256" s="97"/>
      <c r="P256" s="97"/>
      <c r="Q256" s="97"/>
      <c r="R256" s="97">
        <v>5</v>
      </c>
    </row>
    <row r="257" spans="1:18" ht="14.25" x14ac:dyDescent="0.3">
      <c r="A257" s="98">
        <v>14003</v>
      </c>
      <c r="B257" s="97" t="s">
        <v>481</v>
      </c>
      <c r="C257" s="97">
        <v>65</v>
      </c>
      <c r="D257" s="97"/>
      <c r="E257" s="97">
        <f t="shared" si="48"/>
        <v>34</v>
      </c>
      <c r="F257" s="97">
        <f t="shared" si="48"/>
        <v>34</v>
      </c>
      <c r="G257" s="97"/>
      <c r="H257" s="97"/>
      <c r="I257" s="97"/>
      <c r="J257" s="97"/>
      <c r="K257" s="97">
        <v>250</v>
      </c>
      <c r="L257" s="97"/>
      <c r="M257" s="97"/>
      <c r="N257" s="97"/>
      <c r="O257" s="97"/>
      <c r="P257" s="97"/>
      <c r="Q257" s="97"/>
      <c r="R257" s="97">
        <v>5</v>
      </c>
    </row>
    <row r="258" spans="1:18" ht="14.25" x14ac:dyDescent="0.3">
      <c r="A258" s="98">
        <v>14004</v>
      </c>
      <c r="B258" s="97" t="s">
        <v>482</v>
      </c>
      <c r="C258" s="97">
        <v>85</v>
      </c>
      <c r="D258" s="97"/>
      <c r="E258" s="97">
        <f t="shared" si="48"/>
        <v>42</v>
      </c>
      <c r="F258" s="97">
        <f t="shared" si="48"/>
        <v>42</v>
      </c>
      <c r="G258" s="97"/>
      <c r="H258" s="97"/>
      <c r="I258" s="97"/>
      <c r="J258" s="97"/>
      <c r="K258" s="97">
        <v>300</v>
      </c>
      <c r="L258" s="97"/>
      <c r="M258" s="97"/>
      <c r="N258" s="97"/>
      <c r="O258" s="97"/>
      <c r="P258" s="97"/>
      <c r="Q258" s="97"/>
      <c r="R258" s="97">
        <v>5</v>
      </c>
    </row>
    <row r="259" spans="1:18" ht="14.25" x14ac:dyDescent="0.3">
      <c r="A259" s="98">
        <v>14005</v>
      </c>
      <c r="B259" s="97" t="s">
        <v>483</v>
      </c>
      <c r="C259" s="97">
        <v>105</v>
      </c>
      <c r="D259" s="97"/>
      <c r="E259" s="97">
        <f t="shared" si="48"/>
        <v>50</v>
      </c>
      <c r="F259" s="97">
        <f t="shared" si="48"/>
        <v>50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>
        <v>5</v>
      </c>
    </row>
    <row r="260" spans="1:18" ht="14.25" x14ac:dyDescent="0.3">
      <c r="A260" s="98">
        <v>15000</v>
      </c>
      <c r="B260" s="97" t="s">
        <v>484</v>
      </c>
      <c r="C260" s="97">
        <v>6</v>
      </c>
      <c r="D260" s="97"/>
      <c r="E260" s="97">
        <f t="shared" ref="E260:F265" si="49">(10+($R260-1)*10+($C260-6)*2)*0.2</f>
        <v>10</v>
      </c>
      <c r="F260" s="97">
        <f t="shared" si="49"/>
        <v>10</v>
      </c>
      <c r="G260" s="97"/>
      <c r="H260" s="97"/>
      <c r="I260" s="97"/>
      <c r="J260" s="97"/>
      <c r="K260" s="97"/>
      <c r="L260" s="97">
        <v>100</v>
      </c>
      <c r="M260" s="97"/>
      <c r="N260" s="97"/>
      <c r="O260" s="97"/>
      <c r="P260" s="97"/>
      <c r="Q260" s="97"/>
      <c r="R260" s="97">
        <v>5</v>
      </c>
    </row>
    <row r="261" spans="1:18" ht="14.25" x14ac:dyDescent="0.3">
      <c r="A261" s="98">
        <v>15001</v>
      </c>
      <c r="B261" s="97" t="s">
        <v>485</v>
      </c>
      <c r="C261" s="97">
        <v>26</v>
      </c>
      <c r="D261" s="97"/>
      <c r="E261" s="97">
        <f t="shared" si="49"/>
        <v>18</v>
      </c>
      <c r="F261" s="97">
        <f t="shared" si="49"/>
        <v>18</v>
      </c>
      <c r="G261" s="97"/>
      <c r="H261" s="97"/>
      <c r="I261" s="97"/>
      <c r="J261" s="97"/>
      <c r="K261" s="97"/>
      <c r="L261" s="97">
        <v>150</v>
      </c>
      <c r="M261" s="97"/>
      <c r="N261" s="97"/>
      <c r="O261" s="97"/>
      <c r="P261" s="97"/>
      <c r="Q261" s="97"/>
      <c r="R261" s="97">
        <v>5</v>
      </c>
    </row>
    <row r="262" spans="1:18" ht="14.25" x14ac:dyDescent="0.3">
      <c r="A262" s="98">
        <v>15002</v>
      </c>
      <c r="B262" s="97" t="s">
        <v>486</v>
      </c>
      <c r="C262" s="97">
        <v>46</v>
      </c>
      <c r="D262" s="97"/>
      <c r="E262" s="97">
        <f t="shared" si="49"/>
        <v>26</v>
      </c>
      <c r="F262" s="97">
        <f t="shared" si="49"/>
        <v>26</v>
      </c>
      <c r="G262" s="97"/>
      <c r="H262" s="97"/>
      <c r="I262" s="97"/>
      <c r="J262" s="97"/>
      <c r="K262" s="97"/>
      <c r="L262" s="97">
        <v>200</v>
      </c>
      <c r="M262" s="97"/>
      <c r="N262" s="97"/>
      <c r="O262" s="97"/>
      <c r="P262" s="97"/>
      <c r="Q262" s="97"/>
      <c r="R262" s="97">
        <v>5</v>
      </c>
    </row>
    <row r="263" spans="1:18" ht="14.25" x14ac:dyDescent="0.3">
      <c r="A263" s="98">
        <v>15003</v>
      </c>
      <c r="B263" s="97" t="s">
        <v>487</v>
      </c>
      <c r="C263" s="97">
        <v>66</v>
      </c>
      <c r="D263" s="97"/>
      <c r="E263" s="97">
        <f t="shared" si="49"/>
        <v>34</v>
      </c>
      <c r="F263" s="97">
        <f t="shared" si="49"/>
        <v>34</v>
      </c>
      <c r="G263" s="97"/>
      <c r="H263" s="97"/>
      <c r="I263" s="97"/>
      <c r="J263" s="97"/>
      <c r="K263" s="97"/>
      <c r="L263" s="97">
        <v>250</v>
      </c>
      <c r="M263" s="97"/>
      <c r="N263" s="97"/>
      <c r="O263" s="97"/>
      <c r="P263" s="97"/>
      <c r="Q263" s="97"/>
      <c r="R263" s="97">
        <v>5</v>
      </c>
    </row>
    <row r="264" spans="1:18" ht="14.25" x14ac:dyDescent="0.3">
      <c r="A264" s="98">
        <v>15004</v>
      </c>
      <c r="B264" s="97" t="s">
        <v>488</v>
      </c>
      <c r="C264" s="97">
        <v>86</v>
      </c>
      <c r="D264" s="97"/>
      <c r="E264" s="97">
        <f t="shared" si="49"/>
        <v>42</v>
      </c>
      <c r="F264" s="97">
        <f t="shared" si="49"/>
        <v>42</v>
      </c>
      <c r="G264" s="97"/>
      <c r="H264" s="97"/>
      <c r="I264" s="97"/>
      <c r="J264" s="97"/>
      <c r="K264" s="97"/>
      <c r="L264" s="97">
        <v>300</v>
      </c>
      <c r="M264" s="97"/>
      <c r="N264" s="97"/>
      <c r="O264" s="97"/>
      <c r="P264" s="97"/>
      <c r="Q264" s="97"/>
      <c r="R264" s="97">
        <v>5</v>
      </c>
    </row>
    <row r="265" spans="1:18" ht="14.25" x14ac:dyDescent="0.3">
      <c r="A265" s="98">
        <v>15005</v>
      </c>
      <c r="B265" s="97" t="s">
        <v>489</v>
      </c>
      <c r="C265" s="97">
        <v>106</v>
      </c>
      <c r="D265" s="97"/>
      <c r="E265" s="97">
        <f t="shared" si="49"/>
        <v>50</v>
      </c>
      <c r="F265" s="97">
        <f t="shared" si="49"/>
        <v>50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>
        <v>5</v>
      </c>
    </row>
    <row r="266" spans="1:18" ht="14.25" x14ac:dyDescent="0.3">
      <c r="A266" s="98">
        <v>16000</v>
      </c>
      <c r="B266" s="97" t="s">
        <v>490</v>
      </c>
      <c r="C266" s="97">
        <v>7</v>
      </c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>
        <v>300</v>
      </c>
      <c r="O266" s="97">
        <v>200</v>
      </c>
      <c r="P266" s="97"/>
      <c r="Q266" s="97">
        <v>5</v>
      </c>
      <c r="R266" s="97">
        <v>5</v>
      </c>
    </row>
    <row r="267" spans="1:18" ht="14.25" x14ac:dyDescent="0.3">
      <c r="A267" s="98">
        <v>16001</v>
      </c>
      <c r="B267" s="97" t="s">
        <v>491</v>
      </c>
      <c r="C267" s="97">
        <v>27</v>
      </c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>
        <v>500</v>
      </c>
      <c r="O267" s="97">
        <v>500</v>
      </c>
      <c r="P267" s="97"/>
      <c r="Q267" s="97">
        <v>10</v>
      </c>
      <c r="R267" s="97">
        <v>5</v>
      </c>
    </row>
    <row r="268" spans="1:18" ht="14.25" x14ac:dyDescent="0.3">
      <c r="A268" s="98">
        <v>16002</v>
      </c>
      <c r="B268" s="97" t="s">
        <v>492</v>
      </c>
      <c r="C268" s="97">
        <v>47</v>
      </c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>
        <v>800</v>
      </c>
      <c r="O268" s="97">
        <v>700</v>
      </c>
      <c r="P268" s="97"/>
      <c r="Q268" s="97">
        <v>15</v>
      </c>
      <c r="R268" s="97">
        <v>5</v>
      </c>
    </row>
    <row r="269" spans="1:18" ht="14.25" x14ac:dyDescent="0.3">
      <c r="A269" s="98">
        <v>16003</v>
      </c>
      <c r="B269" s="97" t="s">
        <v>493</v>
      </c>
      <c r="C269" s="97">
        <v>67</v>
      </c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>
        <v>1000</v>
      </c>
      <c r="O269" s="97">
        <v>1000</v>
      </c>
      <c r="P269" s="97"/>
      <c r="Q269" s="97">
        <v>20</v>
      </c>
      <c r="R269" s="97">
        <v>5</v>
      </c>
    </row>
    <row r="270" spans="1:18" ht="14.25" x14ac:dyDescent="0.3">
      <c r="A270" s="98">
        <v>16004</v>
      </c>
      <c r="B270" s="97" t="s">
        <v>494</v>
      </c>
      <c r="C270" s="97">
        <v>87</v>
      </c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>
        <v>1000</v>
      </c>
      <c r="O270" s="97">
        <v>1000</v>
      </c>
      <c r="P270" s="97"/>
      <c r="Q270" s="97">
        <v>25</v>
      </c>
      <c r="R270" s="97">
        <v>5</v>
      </c>
    </row>
    <row r="271" spans="1:18" ht="14.25" x14ac:dyDescent="0.3">
      <c r="A271" s="98">
        <v>16005</v>
      </c>
      <c r="B271" s="97" t="s">
        <v>495</v>
      </c>
      <c r="C271" s="97">
        <v>107</v>
      </c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>
        <v>1100</v>
      </c>
      <c r="O271" s="97">
        <v>1100</v>
      </c>
      <c r="P271" s="97"/>
      <c r="Q271" s="97">
        <v>30</v>
      </c>
      <c r="R271" s="97">
        <v>5</v>
      </c>
    </row>
  </sheetData>
  <sortState ref="A2:R271">
    <sortCondition ref="A2:A271"/>
  </sortState>
  <phoneticPr fontId="2" type="noConversion"/>
  <conditionalFormatting sqref="R2:R55 H8:H37 K8:M55">
    <cfRule type="cellIs" dxfId="304" priority="292" operator="equal">
      <formula>0</formula>
    </cfRule>
  </conditionalFormatting>
  <conditionalFormatting sqref="B2:C55 H2:H37 K2:M37">
    <cfRule type="cellIs" dxfId="303" priority="291" operator="equal">
      <formula>0</formula>
    </cfRule>
  </conditionalFormatting>
  <conditionalFormatting sqref="H38:H55">
    <cfRule type="cellIs" dxfId="302" priority="290" operator="equal">
      <formula>0</formula>
    </cfRule>
  </conditionalFormatting>
  <conditionalFormatting sqref="R56:R109 H62:H91 K62:M109">
    <cfRule type="cellIs" dxfId="301" priority="287" operator="equal">
      <formula>0</formula>
    </cfRule>
  </conditionalFormatting>
  <conditionalFormatting sqref="B56:C109 H56:H91 K56:M91">
    <cfRule type="cellIs" dxfId="300" priority="286" operator="equal">
      <formula>0</formula>
    </cfRule>
  </conditionalFormatting>
  <conditionalFormatting sqref="R110:R163 K116:M163">
    <cfRule type="cellIs" dxfId="299" priority="284" operator="equal">
      <formula>0</formula>
    </cfRule>
  </conditionalFormatting>
  <conditionalFormatting sqref="B110:C163 K110:M145">
    <cfRule type="cellIs" dxfId="298" priority="283" operator="equal">
      <formula>0</formula>
    </cfRule>
  </conditionalFormatting>
  <conditionalFormatting sqref="R164:R217 H182:H199 K170:M217">
    <cfRule type="cellIs" dxfId="297" priority="281" operator="equal">
      <formula>0</formula>
    </cfRule>
  </conditionalFormatting>
  <conditionalFormatting sqref="B164:C217 H182:H199 K164:M199">
    <cfRule type="cellIs" dxfId="296" priority="280" operator="equal">
      <formula>0</formula>
    </cfRule>
  </conditionalFormatting>
  <conditionalFormatting sqref="H200:H217">
    <cfRule type="cellIs" dxfId="295" priority="279" operator="equal">
      <formula>0</formula>
    </cfRule>
  </conditionalFormatting>
  <conditionalFormatting sqref="R218:R271 H224:H253 K224:M271">
    <cfRule type="cellIs" dxfId="294" priority="278" operator="equal">
      <formula>0</formula>
    </cfRule>
  </conditionalFormatting>
  <conditionalFormatting sqref="B218:C271 H218:H253 K218:M253">
    <cfRule type="cellIs" dxfId="293" priority="277" operator="equal">
      <formula>0</formula>
    </cfRule>
  </conditionalFormatting>
  <conditionalFormatting sqref="H254:H271">
    <cfRule type="cellIs" dxfId="292" priority="276" operator="equal">
      <formula>0</formula>
    </cfRule>
  </conditionalFormatting>
  <conditionalFormatting sqref="A2:A55">
    <cfRule type="cellIs" dxfId="291" priority="275" operator="equal">
      <formula>0</formula>
    </cfRule>
  </conditionalFormatting>
  <conditionalFormatting sqref="A56:A271">
    <cfRule type="cellIs" dxfId="290" priority="274" operator="equal">
      <formula>0</formula>
    </cfRule>
  </conditionalFormatting>
  <conditionalFormatting sqref="H92:H109">
    <cfRule type="cellIs" dxfId="289" priority="231" operator="equal">
      <formula>0</formula>
    </cfRule>
  </conditionalFormatting>
  <conditionalFormatting sqref="H110:H121">
    <cfRule type="cellIs" dxfId="288" priority="230" operator="equal">
      <formula>0</formula>
    </cfRule>
  </conditionalFormatting>
  <conditionalFormatting sqref="G8:G37">
    <cfRule type="cellIs" dxfId="287" priority="227" operator="equal">
      <formula>0</formula>
    </cfRule>
  </conditionalFormatting>
  <conditionalFormatting sqref="G2:G37">
    <cfRule type="cellIs" dxfId="286" priority="226" operator="equal">
      <formula>0</formula>
    </cfRule>
  </conditionalFormatting>
  <conditionalFormatting sqref="G38:G55">
    <cfRule type="cellIs" dxfId="285" priority="225" operator="equal">
      <formula>0</formula>
    </cfRule>
  </conditionalFormatting>
  <conditionalFormatting sqref="G62:G91">
    <cfRule type="cellIs" dxfId="284" priority="224" operator="equal">
      <formula>0</formula>
    </cfRule>
  </conditionalFormatting>
  <conditionalFormatting sqref="G56:G91">
    <cfRule type="cellIs" dxfId="283" priority="223" operator="equal">
      <formula>0</formula>
    </cfRule>
  </conditionalFormatting>
  <conditionalFormatting sqref="G182:G199">
    <cfRule type="cellIs" dxfId="282" priority="219" operator="equal">
      <formula>0</formula>
    </cfRule>
  </conditionalFormatting>
  <conditionalFormatting sqref="G182:G199">
    <cfRule type="cellIs" dxfId="281" priority="218" operator="equal">
      <formula>0</formula>
    </cfRule>
  </conditionalFormatting>
  <conditionalFormatting sqref="G200:G217">
    <cfRule type="cellIs" dxfId="280" priority="217" operator="equal">
      <formula>0</formula>
    </cfRule>
  </conditionalFormatting>
  <conditionalFormatting sqref="G224:G253">
    <cfRule type="cellIs" dxfId="279" priority="216" operator="equal">
      <formula>0</formula>
    </cfRule>
  </conditionalFormatting>
  <conditionalFormatting sqref="G218:G253">
    <cfRule type="cellIs" dxfId="278" priority="215" operator="equal">
      <formula>0</formula>
    </cfRule>
  </conditionalFormatting>
  <conditionalFormatting sqref="G254:G271">
    <cfRule type="cellIs" dxfId="277" priority="214" operator="equal">
      <formula>0</formula>
    </cfRule>
  </conditionalFormatting>
  <conditionalFormatting sqref="G92:G109">
    <cfRule type="cellIs" dxfId="276" priority="213" operator="equal">
      <formula>0</formula>
    </cfRule>
  </conditionalFormatting>
  <conditionalFormatting sqref="G110:G121">
    <cfRule type="cellIs" dxfId="275" priority="212" operator="equal">
      <formula>0</formula>
    </cfRule>
  </conditionalFormatting>
  <conditionalFormatting sqref="G122:G145">
    <cfRule type="cellIs" dxfId="274" priority="193" operator="equal">
      <formula>0</formula>
    </cfRule>
  </conditionalFormatting>
  <conditionalFormatting sqref="G122:G145">
    <cfRule type="cellIs" dxfId="273" priority="192" operator="equal">
      <formula>0</formula>
    </cfRule>
  </conditionalFormatting>
  <conditionalFormatting sqref="G146:G151">
    <cfRule type="cellIs" dxfId="272" priority="191" operator="equal">
      <formula>0</formula>
    </cfRule>
  </conditionalFormatting>
  <conditionalFormatting sqref="H122:H145">
    <cfRule type="cellIs" dxfId="271" priority="190" operator="equal">
      <formula>0</formula>
    </cfRule>
  </conditionalFormatting>
  <conditionalFormatting sqref="H122:H145">
    <cfRule type="cellIs" dxfId="270" priority="189" operator="equal">
      <formula>0</formula>
    </cfRule>
  </conditionalFormatting>
  <conditionalFormatting sqref="H146:H151">
    <cfRule type="cellIs" dxfId="269" priority="188" operator="equal">
      <formula>0</formula>
    </cfRule>
  </conditionalFormatting>
  <conditionalFormatting sqref="G152:G175">
    <cfRule type="cellIs" dxfId="268" priority="187" operator="equal">
      <formula>0</formula>
    </cfRule>
  </conditionalFormatting>
  <conditionalFormatting sqref="G152:G175">
    <cfRule type="cellIs" dxfId="267" priority="186" operator="equal">
      <formula>0</formula>
    </cfRule>
  </conditionalFormatting>
  <conditionalFormatting sqref="G176:G181">
    <cfRule type="cellIs" dxfId="266" priority="185" operator="equal">
      <formula>0</formula>
    </cfRule>
  </conditionalFormatting>
  <conditionalFormatting sqref="H152:H175">
    <cfRule type="cellIs" dxfId="265" priority="184" operator="equal">
      <formula>0</formula>
    </cfRule>
  </conditionalFormatting>
  <conditionalFormatting sqref="H152:H175">
    <cfRule type="cellIs" dxfId="264" priority="183" operator="equal">
      <formula>0</formula>
    </cfRule>
  </conditionalFormatting>
  <conditionalFormatting sqref="H176:H181">
    <cfRule type="cellIs" dxfId="263" priority="182" operator="equal">
      <formula>0</formula>
    </cfRule>
  </conditionalFormatting>
  <conditionalFormatting sqref="I8:I37">
    <cfRule type="cellIs" dxfId="262" priority="122" operator="equal">
      <formula>0</formula>
    </cfRule>
  </conditionalFormatting>
  <conditionalFormatting sqref="I2:I37">
    <cfRule type="cellIs" dxfId="261" priority="121" operator="equal">
      <formula>0</formula>
    </cfRule>
  </conditionalFormatting>
  <conditionalFormatting sqref="I38:I55">
    <cfRule type="cellIs" dxfId="260" priority="120" operator="equal">
      <formula>0</formula>
    </cfRule>
  </conditionalFormatting>
  <conditionalFormatting sqref="I62:I91">
    <cfRule type="cellIs" dxfId="259" priority="119" operator="equal">
      <formula>0</formula>
    </cfRule>
  </conditionalFormatting>
  <conditionalFormatting sqref="I56:I91">
    <cfRule type="cellIs" dxfId="258" priority="118" operator="equal">
      <formula>0</formula>
    </cfRule>
  </conditionalFormatting>
  <conditionalFormatting sqref="I182:I199">
    <cfRule type="cellIs" dxfId="257" priority="117" operator="equal">
      <formula>0</formula>
    </cfRule>
  </conditionalFormatting>
  <conditionalFormatting sqref="I182:I199">
    <cfRule type="cellIs" dxfId="256" priority="116" operator="equal">
      <formula>0</formula>
    </cfRule>
  </conditionalFormatting>
  <conditionalFormatting sqref="I200:I217">
    <cfRule type="cellIs" dxfId="255" priority="115" operator="equal">
      <formula>0</formula>
    </cfRule>
  </conditionalFormatting>
  <conditionalFormatting sqref="I224:I253">
    <cfRule type="cellIs" dxfId="254" priority="114" operator="equal">
      <formula>0</formula>
    </cfRule>
  </conditionalFormatting>
  <conditionalFormatting sqref="I218:I253">
    <cfRule type="cellIs" dxfId="253" priority="113" operator="equal">
      <formula>0</formula>
    </cfRule>
  </conditionalFormatting>
  <conditionalFormatting sqref="I254:I271">
    <cfRule type="cellIs" dxfId="252" priority="112" operator="equal">
      <formula>0</formula>
    </cfRule>
  </conditionalFormatting>
  <conditionalFormatting sqref="I92:I109">
    <cfRule type="cellIs" dxfId="251" priority="111" operator="equal">
      <formula>0</formula>
    </cfRule>
  </conditionalFormatting>
  <conditionalFormatting sqref="I110:I121">
    <cfRule type="cellIs" dxfId="250" priority="110" operator="equal">
      <formula>0</formula>
    </cfRule>
  </conditionalFormatting>
  <conditionalFormatting sqref="I122:I145">
    <cfRule type="cellIs" dxfId="249" priority="109" operator="equal">
      <formula>0</formula>
    </cfRule>
  </conditionalFormatting>
  <conditionalFormatting sqref="I122:I145">
    <cfRule type="cellIs" dxfId="248" priority="108" operator="equal">
      <formula>0</formula>
    </cfRule>
  </conditionalFormatting>
  <conditionalFormatting sqref="I146:I151">
    <cfRule type="cellIs" dxfId="247" priority="107" operator="equal">
      <formula>0</formula>
    </cfRule>
  </conditionalFormatting>
  <conditionalFormatting sqref="I152:I175">
    <cfRule type="cellIs" dxfId="246" priority="106" operator="equal">
      <formula>0</formula>
    </cfRule>
  </conditionalFormatting>
  <conditionalFormatting sqref="I152:I175">
    <cfRule type="cellIs" dxfId="245" priority="105" operator="equal">
      <formula>0</formula>
    </cfRule>
  </conditionalFormatting>
  <conditionalFormatting sqref="I176:I181">
    <cfRule type="cellIs" dxfId="244" priority="104" operator="equal">
      <formula>0</formula>
    </cfRule>
  </conditionalFormatting>
  <conditionalFormatting sqref="E8:F37">
    <cfRule type="cellIs" dxfId="243" priority="84" operator="equal">
      <formula>0</formula>
    </cfRule>
  </conditionalFormatting>
  <conditionalFormatting sqref="E2:F37">
    <cfRule type="cellIs" dxfId="242" priority="83" operator="equal">
      <formula>0</formula>
    </cfRule>
  </conditionalFormatting>
  <conditionalFormatting sqref="E38:F55">
    <cfRule type="cellIs" dxfId="241" priority="82" operator="equal">
      <formula>0</formula>
    </cfRule>
  </conditionalFormatting>
  <conditionalFormatting sqref="E62:F91">
    <cfRule type="cellIs" dxfId="240" priority="81" operator="equal">
      <formula>0</formula>
    </cfRule>
  </conditionalFormatting>
  <conditionalFormatting sqref="E56:F91">
    <cfRule type="cellIs" dxfId="239" priority="80" operator="equal">
      <formula>0</formula>
    </cfRule>
  </conditionalFormatting>
  <conditionalFormatting sqref="E182:F199">
    <cfRule type="cellIs" dxfId="238" priority="79" operator="equal">
      <formula>0</formula>
    </cfRule>
  </conditionalFormatting>
  <conditionalFormatting sqref="E182:F199">
    <cfRule type="cellIs" dxfId="237" priority="78" operator="equal">
      <formula>0</formula>
    </cfRule>
  </conditionalFormatting>
  <conditionalFormatting sqref="E200:F217">
    <cfRule type="cellIs" dxfId="236" priority="77" operator="equal">
      <formula>0</formula>
    </cfRule>
  </conditionalFormatting>
  <conditionalFormatting sqref="E224:F253">
    <cfRule type="cellIs" dxfId="235" priority="76" operator="equal">
      <formula>0</formula>
    </cfRule>
  </conditionalFormatting>
  <conditionalFormatting sqref="E218:F253">
    <cfRule type="cellIs" dxfId="234" priority="75" operator="equal">
      <formula>0</formula>
    </cfRule>
  </conditionalFormatting>
  <conditionalFormatting sqref="E254:F271">
    <cfRule type="cellIs" dxfId="233" priority="74" operator="equal">
      <formula>0</formula>
    </cfRule>
  </conditionalFormatting>
  <conditionalFormatting sqref="E92:F109">
    <cfRule type="cellIs" dxfId="232" priority="73" operator="equal">
      <formula>0</formula>
    </cfRule>
  </conditionalFormatting>
  <conditionalFormatting sqref="E110:F121">
    <cfRule type="cellIs" dxfId="231" priority="72" operator="equal">
      <formula>0</formula>
    </cfRule>
  </conditionalFormatting>
  <conditionalFormatting sqref="E122:F145">
    <cfRule type="cellIs" dxfId="230" priority="71" operator="equal">
      <formula>0</formula>
    </cfRule>
  </conditionalFormatting>
  <conditionalFormatting sqref="E122:F145">
    <cfRule type="cellIs" dxfId="229" priority="70" operator="equal">
      <formula>0</formula>
    </cfRule>
  </conditionalFormatting>
  <conditionalFormatting sqref="E146:F151">
    <cfRule type="cellIs" dxfId="228" priority="69" operator="equal">
      <formula>0</formula>
    </cfRule>
  </conditionalFormatting>
  <conditionalFormatting sqref="E152:F175">
    <cfRule type="cellIs" dxfId="227" priority="68" operator="equal">
      <formula>0</formula>
    </cfRule>
  </conditionalFormatting>
  <conditionalFormatting sqref="E152:F175">
    <cfRule type="cellIs" dxfId="226" priority="67" operator="equal">
      <formula>0</formula>
    </cfRule>
  </conditionalFormatting>
  <conditionalFormatting sqref="E176:F181">
    <cfRule type="cellIs" dxfId="225" priority="66" operator="equal">
      <formula>0</formula>
    </cfRule>
  </conditionalFormatting>
  <conditionalFormatting sqref="N8:P55">
    <cfRule type="cellIs" dxfId="224" priority="65" operator="equal">
      <formula>0</formula>
    </cfRule>
  </conditionalFormatting>
  <conditionalFormatting sqref="N2:P37">
    <cfRule type="cellIs" dxfId="223" priority="64" operator="equal">
      <formula>0</formula>
    </cfRule>
  </conditionalFormatting>
  <conditionalFormatting sqref="N62:P109">
    <cfRule type="cellIs" dxfId="222" priority="63" operator="equal">
      <formula>0</formula>
    </cfRule>
  </conditionalFormatting>
  <conditionalFormatting sqref="N56:P91">
    <cfRule type="cellIs" dxfId="221" priority="62" operator="equal">
      <formula>0</formula>
    </cfRule>
  </conditionalFormatting>
  <conditionalFormatting sqref="N116:P163">
    <cfRule type="cellIs" dxfId="220" priority="61" operator="equal">
      <formula>0</formula>
    </cfRule>
  </conditionalFormatting>
  <conditionalFormatting sqref="N110:P145">
    <cfRule type="cellIs" dxfId="219" priority="60" operator="equal">
      <formula>0</formula>
    </cfRule>
  </conditionalFormatting>
  <conditionalFormatting sqref="N170:P217">
    <cfRule type="cellIs" dxfId="218" priority="59" operator="equal">
      <formula>0</formula>
    </cfRule>
  </conditionalFormatting>
  <conditionalFormatting sqref="N164:P199">
    <cfRule type="cellIs" dxfId="217" priority="58" operator="equal">
      <formula>0</formula>
    </cfRule>
  </conditionalFormatting>
  <conditionalFormatting sqref="N224:P271">
    <cfRule type="cellIs" dxfId="216" priority="57" operator="equal">
      <formula>0</formula>
    </cfRule>
  </conditionalFormatting>
  <conditionalFormatting sqref="N218:P253 N250:N258">
    <cfRule type="cellIs" dxfId="215" priority="56" operator="equal">
      <formula>0</formula>
    </cfRule>
  </conditionalFormatting>
  <conditionalFormatting sqref="Q8:Q55">
    <cfRule type="cellIs" dxfId="214" priority="45" operator="equal">
      <formula>0</formula>
    </cfRule>
  </conditionalFormatting>
  <conditionalFormatting sqref="Q2:Q37">
    <cfRule type="cellIs" dxfId="213" priority="44" operator="equal">
      <formula>0</formula>
    </cfRule>
  </conditionalFormatting>
  <conditionalFormatting sqref="Q62:Q109">
    <cfRule type="cellIs" dxfId="212" priority="43" operator="equal">
      <formula>0</formula>
    </cfRule>
  </conditionalFormatting>
  <conditionalFormatting sqref="Q56:Q91">
    <cfRule type="cellIs" dxfId="211" priority="42" operator="equal">
      <formula>0</formula>
    </cfRule>
  </conditionalFormatting>
  <conditionalFormatting sqref="Q116:Q163">
    <cfRule type="cellIs" dxfId="210" priority="41" operator="equal">
      <formula>0</formula>
    </cfRule>
  </conditionalFormatting>
  <conditionalFormatting sqref="Q110:Q145">
    <cfRule type="cellIs" dxfId="209" priority="40" operator="equal">
      <formula>0</formula>
    </cfRule>
  </conditionalFormatting>
  <conditionalFormatting sqref="Q170:Q217">
    <cfRule type="cellIs" dxfId="208" priority="39" operator="equal">
      <formula>0</formula>
    </cfRule>
  </conditionalFormatting>
  <conditionalFormatting sqref="Q164:Q199">
    <cfRule type="cellIs" dxfId="207" priority="38" operator="equal">
      <formula>0</formula>
    </cfRule>
  </conditionalFormatting>
  <conditionalFormatting sqref="Q224:Q271">
    <cfRule type="cellIs" dxfId="206" priority="37" operator="equal">
      <formula>0</formula>
    </cfRule>
  </conditionalFormatting>
  <conditionalFormatting sqref="Q218:Q253">
    <cfRule type="cellIs" dxfId="205" priority="36" operator="equal">
      <formula>0</formula>
    </cfRule>
  </conditionalFormatting>
  <conditionalFormatting sqref="J8:J55">
    <cfRule type="cellIs" dxfId="204" priority="29" operator="equal">
      <formula>0</formula>
    </cfRule>
  </conditionalFormatting>
  <conditionalFormatting sqref="J2:J37">
    <cfRule type="cellIs" dxfId="203" priority="28" operator="equal">
      <formula>0</formula>
    </cfRule>
  </conditionalFormatting>
  <conditionalFormatting sqref="J62:J109">
    <cfRule type="cellIs" dxfId="202" priority="27" operator="equal">
      <formula>0</formula>
    </cfRule>
  </conditionalFormatting>
  <conditionalFormatting sqref="J56:J91">
    <cfRule type="cellIs" dxfId="201" priority="26" operator="equal">
      <formula>0</formula>
    </cfRule>
  </conditionalFormatting>
  <conditionalFormatting sqref="J116:J163">
    <cfRule type="cellIs" dxfId="200" priority="25" operator="equal">
      <formula>0</formula>
    </cfRule>
  </conditionalFormatting>
  <conditionalFormatting sqref="J110:J145">
    <cfRule type="cellIs" dxfId="199" priority="24" operator="equal">
      <formula>0</formula>
    </cfRule>
  </conditionalFormatting>
  <conditionalFormatting sqref="J170:J217">
    <cfRule type="cellIs" dxfId="198" priority="23" operator="equal">
      <formula>0</formula>
    </cfRule>
  </conditionalFormatting>
  <conditionalFormatting sqref="J164:J199">
    <cfRule type="cellIs" dxfId="197" priority="22" operator="equal">
      <formula>0</formula>
    </cfRule>
  </conditionalFormatting>
  <conditionalFormatting sqref="J224:J271">
    <cfRule type="cellIs" dxfId="196" priority="21" operator="equal">
      <formula>0</formula>
    </cfRule>
  </conditionalFormatting>
  <conditionalFormatting sqref="J218:J253">
    <cfRule type="cellIs" dxfId="195" priority="20" operator="equal">
      <formula>0</formula>
    </cfRule>
  </conditionalFormatting>
  <conditionalFormatting sqref="D8:D37">
    <cfRule type="cellIs" dxfId="194" priority="19" operator="equal">
      <formula>0</formula>
    </cfRule>
  </conditionalFormatting>
  <conditionalFormatting sqref="D2:D37">
    <cfRule type="cellIs" dxfId="193" priority="18" operator="equal">
      <formula>0</formula>
    </cfRule>
  </conditionalFormatting>
  <conditionalFormatting sqref="D38:D55">
    <cfRule type="cellIs" dxfId="192" priority="17" operator="equal">
      <formula>0</formula>
    </cfRule>
  </conditionalFormatting>
  <conditionalFormatting sqref="D62:D91">
    <cfRule type="cellIs" dxfId="191" priority="16" operator="equal">
      <formula>0</formula>
    </cfRule>
  </conditionalFormatting>
  <conditionalFormatting sqref="D56:D91">
    <cfRule type="cellIs" dxfId="190" priority="15" operator="equal">
      <formula>0</formula>
    </cfRule>
  </conditionalFormatting>
  <conditionalFormatting sqref="D182:D199">
    <cfRule type="cellIs" dxfId="189" priority="14" operator="equal">
      <formula>0</formula>
    </cfRule>
  </conditionalFormatting>
  <conditionalFormatting sqref="D182:D199">
    <cfRule type="cellIs" dxfId="188" priority="13" operator="equal">
      <formula>0</formula>
    </cfRule>
  </conditionalFormatting>
  <conditionalFormatting sqref="D200:D217">
    <cfRule type="cellIs" dxfId="187" priority="12" operator="equal">
      <formula>0</formula>
    </cfRule>
  </conditionalFormatting>
  <conditionalFormatting sqref="D224:D253">
    <cfRule type="cellIs" dxfId="186" priority="11" operator="equal">
      <formula>0</formula>
    </cfRule>
  </conditionalFormatting>
  <conditionalFormatting sqref="D218:D253">
    <cfRule type="cellIs" dxfId="185" priority="10" operator="equal">
      <formula>0</formula>
    </cfRule>
  </conditionalFormatting>
  <conditionalFormatting sqref="D254:D271">
    <cfRule type="cellIs" dxfId="184" priority="9" operator="equal">
      <formula>0</formula>
    </cfRule>
  </conditionalFormatting>
  <conditionalFormatting sqref="D92:D109">
    <cfRule type="cellIs" dxfId="183" priority="8" operator="equal">
      <formula>0</formula>
    </cfRule>
  </conditionalFormatting>
  <conditionalFormatting sqref="D110:D121">
    <cfRule type="cellIs" dxfId="182" priority="7" operator="equal">
      <formula>0</formula>
    </cfRule>
  </conditionalFormatting>
  <conditionalFormatting sqref="D122:D145">
    <cfRule type="cellIs" dxfId="181" priority="6" operator="equal">
      <formula>0</formula>
    </cfRule>
  </conditionalFormatting>
  <conditionalFormatting sqref="D122:D145">
    <cfRule type="cellIs" dxfId="180" priority="5" operator="equal">
      <formula>0</formula>
    </cfRule>
  </conditionalFormatting>
  <conditionalFormatting sqref="D146:D151">
    <cfRule type="cellIs" dxfId="179" priority="4" operator="equal">
      <formula>0</formula>
    </cfRule>
  </conditionalFormatting>
  <conditionalFormatting sqref="D152:D175">
    <cfRule type="cellIs" dxfId="178" priority="3" operator="equal">
      <formula>0</formula>
    </cfRule>
  </conditionalFormatting>
  <conditionalFormatting sqref="D152:D175">
    <cfRule type="cellIs" dxfId="177" priority="2" operator="equal">
      <formula>0</formula>
    </cfRule>
  </conditionalFormatting>
  <conditionalFormatting sqref="D176:D181">
    <cfRule type="cellIs" dxfId="17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ySplit="1" topLeftCell="A2" activePane="bottomLeft" state="frozen"/>
      <selection pane="bottomLeft" activeCell="K20" sqref="K20"/>
    </sheetView>
  </sheetViews>
  <sheetFormatPr defaultRowHeight="13.5" x14ac:dyDescent="0.15"/>
  <sheetData>
    <row r="1" spans="1:17" ht="14.25" x14ac:dyDescent="0.3">
      <c r="A1" s="86" t="s">
        <v>400</v>
      </c>
      <c r="B1" s="86" t="s">
        <v>646</v>
      </c>
      <c r="C1" s="86" t="s">
        <v>647</v>
      </c>
      <c r="D1" s="86" t="s">
        <v>6</v>
      </c>
      <c r="E1" s="86" t="s">
        <v>431</v>
      </c>
      <c r="F1" s="86" t="s">
        <v>432</v>
      </c>
      <c r="G1" s="86" t="s">
        <v>433</v>
      </c>
      <c r="H1" s="86" t="s">
        <v>434</v>
      </c>
      <c r="I1" s="86" t="s">
        <v>649</v>
      </c>
      <c r="J1" s="86" t="s">
        <v>650</v>
      </c>
      <c r="K1" s="86" t="s">
        <v>651</v>
      </c>
      <c r="L1" s="86" t="s">
        <v>652</v>
      </c>
      <c r="M1" s="86" t="s">
        <v>653</v>
      </c>
      <c r="N1" s="86" t="s">
        <v>654</v>
      </c>
      <c r="O1" s="86" t="s">
        <v>655</v>
      </c>
      <c r="P1" s="86" t="s">
        <v>656</v>
      </c>
      <c r="Q1" s="86" t="s">
        <v>657</v>
      </c>
    </row>
    <row r="2" spans="1:17" s="100" customFormat="1" ht="14.25" x14ac:dyDescent="0.3">
      <c r="A2" s="86" t="s">
        <v>648</v>
      </c>
      <c r="B2" s="86">
        <v>1</v>
      </c>
      <c r="C2" s="86">
        <v>20</v>
      </c>
      <c r="D2" s="86"/>
      <c r="E2" s="86">
        <v>1</v>
      </c>
      <c r="F2" s="86">
        <v>1</v>
      </c>
      <c r="G2" s="86"/>
      <c r="H2" s="86"/>
      <c r="I2" s="86"/>
      <c r="J2" s="86"/>
      <c r="K2" s="86">
        <v>1</v>
      </c>
      <c r="L2" s="86"/>
      <c r="M2" s="86"/>
      <c r="N2" s="86"/>
      <c r="O2" s="86"/>
      <c r="P2" s="86"/>
      <c r="Q2" s="86"/>
    </row>
    <row r="3" spans="1:17" s="100" customFormat="1" ht="14.25" x14ac:dyDescent="0.3">
      <c r="A3" s="86" t="s">
        <v>648</v>
      </c>
      <c r="B3" s="86">
        <v>21</v>
      </c>
      <c r="C3" s="86">
        <v>40</v>
      </c>
      <c r="D3" s="86"/>
      <c r="E3" s="86">
        <v>2</v>
      </c>
      <c r="F3" s="86">
        <v>2</v>
      </c>
      <c r="G3" s="86"/>
      <c r="H3" s="86"/>
      <c r="I3" s="86"/>
      <c r="J3" s="86"/>
      <c r="K3" s="86">
        <v>1</v>
      </c>
      <c r="L3" s="86"/>
      <c r="M3" s="86"/>
      <c r="N3" s="86"/>
      <c r="O3" s="86"/>
      <c r="P3" s="86"/>
      <c r="Q3" s="86"/>
    </row>
    <row r="4" spans="1:17" s="100" customFormat="1" ht="14.25" x14ac:dyDescent="0.3">
      <c r="A4" s="86" t="s">
        <v>648</v>
      </c>
      <c r="B4" s="86">
        <v>41</v>
      </c>
      <c r="C4" s="86">
        <v>60</v>
      </c>
      <c r="D4" s="86"/>
      <c r="E4" s="86">
        <v>3</v>
      </c>
      <c r="F4" s="86">
        <v>3</v>
      </c>
      <c r="G4" s="86"/>
      <c r="H4" s="86"/>
      <c r="I4" s="86"/>
      <c r="J4" s="86"/>
      <c r="K4" s="86">
        <v>1</v>
      </c>
      <c r="L4" s="86"/>
      <c r="M4" s="86"/>
      <c r="N4" s="86"/>
      <c r="O4" s="86"/>
      <c r="P4" s="86"/>
      <c r="Q4" s="86"/>
    </row>
    <row r="5" spans="1:17" s="100" customFormat="1" ht="14.25" x14ac:dyDescent="0.3">
      <c r="A5" s="86" t="s">
        <v>648</v>
      </c>
      <c r="B5" s="86">
        <v>61</v>
      </c>
      <c r="C5" s="86">
        <v>80</v>
      </c>
      <c r="D5" s="86"/>
      <c r="E5" s="86">
        <v>4</v>
      </c>
      <c r="F5" s="86">
        <v>4</v>
      </c>
      <c r="G5" s="86"/>
      <c r="H5" s="86"/>
      <c r="I5" s="86"/>
      <c r="J5" s="86"/>
      <c r="K5" s="86">
        <v>1</v>
      </c>
      <c r="L5" s="86"/>
      <c r="M5" s="86"/>
      <c r="N5" s="86"/>
      <c r="O5" s="86"/>
      <c r="P5" s="86"/>
      <c r="Q5" s="86"/>
    </row>
    <row r="6" spans="1:17" s="100" customFormat="1" ht="14.25" x14ac:dyDescent="0.3">
      <c r="A6" s="86" t="s">
        <v>648</v>
      </c>
      <c r="B6" s="86">
        <v>81</v>
      </c>
      <c r="C6" s="86">
        <v>100</v>
      </c>
      <c r="D6" s="86"/>
      <c r="E6" s="86">
        <v>5</v>
      </c>
      <c r="F6" s="86">
        <v>5</v>
      </c>
      <c r="G6" s="86"/>
      <c r="H6" s="86"/>
      <c r="I6" s="86"/>
      <c r="J6" s="86"/>
      <c r="K6" s="86">
        <v>1</v>
      </c>
      <c r="L6" s="86"/>
      <c r="M6" s="86"/>
      <c r="N6" s="86"/>
      <c r="O6" s="86"/>
      <c r="P6" s="86"/>
      <c r="Q6" s="86"/>
    </row>
    <row r="7" spans="1:17" s="100" customFormat="1" ht="14.25" x14ac:dyDescent="0.3">
      <c r="A7" s="86" t="s">
        <v>648</v>
      </c>
      <c r="B7" s="86">
        <v>101</v>
      </c>
      <c r="C7" s="86">
        <v>120</v>
      </c>
      <c r="D7" s="86"/>
      <c r="E7" s="86">
        <v>6</v>
      </c>
      <c r="F7" s="86">
        <v>6</v>
      </c>
      <c r="G7" s="86"/>
      <c r="H7" s="86"/>
      <c r="I7" s="86"/>
      <c r="J7" s="86"/>
      <c r="K7" s="86">
        <v>1</v>
      </c>
      <c r="L7" s="86"/>
      <c r="M7" s="86"/>
      <c r="N7" s="86"/>
      <c r="O7" s="86"/>
      <c r="P7" s="86"/>
      <c r="Q7" s="86"/>
    </row>
    <row r="8" spans="1:17" s="100" customFormat="1" ht="14.25" x14ac:dyDescent="0.3">
      <c r="A8" s="86" t="s">
        <v>648</v>
      </c>
      <c r="B8" s="86">
        <v>121</v>
      </c>
      <c r="C8" s="86">
        <v>140</v>
      </c>
      <c r="D8" s="86"/>
      <c r="E8" s="86">
        <v>7</v>
      </c>
      <c r="F8" s="86">
        <v>7</v>
      </c>
      <c r="G8" s="86"/>
      <c r="H8" s="86"/>
      <c r="I8" s="86"/>
      <c r="J8" s="86"/>
      <c r="K8" s="86">
        <v>1</v>
      </c>
      <c r="L8" s="86"/>
      <c r="M8" s="86"/>
      <c r="N8" s="86"/>
      <c r="O8" s="86"/>
      <c r="P8" s="86"/>
      <c r="Q8" s="86"/>
    </row>
    <row r="9" spans="1:17" s="100" customFormat="1" ht="14.25" x14ac:dyDescent="0.3">
      <c r="A9" s="86" t="s">
        <v>648</v>
      </c>
      <c r="B9" s="86">
        <v>141</v>
      </c>
      <c r="C9" s="86">
        <v>160</v>
      </c>
      <c r="D9" s="86"/>
      <c r="E9" s="86">
        <v>8</v>
      </c>
      <c r="F9" s="86">
        <v>8</v>
      </c>
      <c r="G9" s="86"/>
      <c r="H9" s="86"/>
      <c r="I9" s="86"/>
      <c r="J9" s="86"/>
      <c r="K9" s="86">
        <v>1</v>
      </c>
      <c r="L9" s="86"/>
      <c r="M9" s="86"/>
      <c r="N9" s="86"/>
      <c r="O9" s="86"/>
      <c r="P9" s="86"/>
      <c r="Q9" s="86"/>
    </row>
    <row r="10" spans="1:17" s="100" customFormat="1" ht="14.25" x14ac:dyDescent="0.3">
      <c r="A10" s="86" t="s">
        <v>648</v>
      </c>
      <c r="B10" s="86">
        <v>161</v>
      </c>
      <c r="C10" s="86">
        <v>180</v>
      </c>
      <c r="D10" s="86"/>
      <c r="E10" s="86">
        <v>9</v>
      </c>
      <c r="F10" s="86">
        <v>9</v>
      </c>
      <c r="G10" s="86"/>
      <c r="H10" s="86"/>
      <c r="I10" s="86"/>
      <c r="J10" s="86"/>
      <c r="K10" s="86">
        <v>1</v>
      </c>
      <c r="L10" s="86"/>
      <c r="M10" s="86"/>
      <c r="N10" s="86"/>
      <c r="O10" s="86"/>
      <c r="P10" s="86"/>
      <c r="Q10" s="86"/>
    </row>
    <row r="11" spans="1:17" s="104" customFormat="1" ht="14.25" x14ac:dyDescent="0.3">
      <c r="A11" s="103" t="s">
        <v>658</v>
      </c>
      <c r="B11" s="103">
        <v>1</v>
      </c>
      <c r="C11" s="103">
        <v>20</v>
      </c>
      <c r="D11" s="103"/>
      <c r="E11" s="103"/>
      <c r="F11" s="103"/>
      <c r="G11" s="103">
        <v>1</v>
      </c>
      <c r="H11" s="103">
        <v>1</v>
      </c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s="104" customFormat="1" ht="14.25" x14ac:dyDescent="0.3">
      <c r="A12" s="103" t="s">
        <v>658</v>
      </c>
      <c r="B12" s="103">
        <v>21</v>
      </c>
      <c r="C12" s="103">
        <v>40</v>
      </c>
      <c r="D12" s="103"/>
      <c r="E12" s="103"/>
      <c r="F12" s="103"/>
      <c r="G12" s="103">
        <v>1.2</v>
      </c>
      <c r="H12" s="103">
        <v>1.2</v>
      </c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s="104" customFormat="1" ht="14.25" x14ac:dyDescent="0.3">
      <c r="A13" s="103" t="s">
        <v>658</v>
      </c>
      <c r="B13" s="103">
        <v>41</v>
      </c>
      <c r="C13" s="103">
        <v>60</v>
      </c>
      <c r="D13" s="103"/>
      <c r="E13" s="103"/>
      <c r="F13" s="103"/>
      <c r="G13" s="103">
        <v>1.4</v>
      </c>
      <c r="H13" s="103">
        <v>1.4</v>
      </c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 s="104" customFormat="1" ht="14.25" x14ac:dyDescent="0.3">
      <c r="A14" s="103" t="s">
        <v>658</v>
      </c>
      <c r="B14" s="103">
        <v>61</v>
      </c>
      <c r="C14" s="103">
        <v>80</v>
      </c>
      <c r="D14" s="103"/>
      <c r="E14" s="103"/>
      <c r="F14" s="103"/>
      <c r="G14" s="103">
        <v>1.6</v>
      </c>
      <c r="H14" s="103">
        <v>1.6</v>
      </c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s="104" customFormat="1" ht="14.25" x14ac:dyDescent="0.3">
      <c r="A15" s="103" t="s">
        <v>658</v>
      </c>
      <c r="B15" s="103">
        <v>81</v>
      </c>
      <c r="C15" s="103">
        <v>100</v>
      </c>
      <c r="D15" s="103"/>
      <c r="E15" s="103"/>
      <c r="F15" s="103"/>
      <c r="G15" s="103">
        <v>1.8</v>
      </c>
      <c r="H15" s="103">
        <v>1.8</v>
      </c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s="104" customFormat="1" ht="14.25" x14ac:dyDescent="0.3">
      <c r="A16" s="103" t="s">
        <v>658</v>
      </c>
      <c r="B16" s="103">
        <v>101</v>
      </c>
      <c r="C16" s="103">
        <v>120</v>
      </c>
      <c r="D16" s="103"/>
      <c r="E16" s="103"/>
      <c r="F16" s="103"/>
      <c r="G16" s="103">
        <v>2</v>
      </c>
      <c r="H16" s="103">
        <v>2</v>
      </c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s="104" customFormat="1" ht="14.25" x14ac:dyDescent="0.3">
      <c r="A17" s="103" t="s">
        <v>658</v>
      </c>
      <c r="B17" s="103">
        <v>121</v>
      </c>
      <c r="C17" s="103">
        <v>140</v>
      </c>
      <c r="D17" s="103"/>
      <c r="E17" s="103"/>
      <c r="F17" s="103"/>
      <c r="G17" s="103">
        <v>2.2000000000000002</v>
      </c>
      <c r="H17" s="103">
        <v>2.2000000000000002</v>
      </c>
      <c r="I17" s="103"/>
      <c r="J17" s="103"/>
      <c r="K17" s="103"/>
      <c r="L17" s="103"/>
      <c r="M17" s="103"/>
      <c r="N17" s="103"/>
      <c r="O17" s="103"/>
      <c r="P17" s="103"/>
      <c r="Q17" s="103"/>
    </row>
    <row r="18" spans="1:17" s="104" customFormat="1" ht="14.25" x14ac:dyDescent="0.3">
      <c r="A18" s="103" t="s">
        <v>658</v>
      </c>
      <c r="B18" s="103">
        <v>141</v>
      </c>
      <c r="C18" s="103">
        <v>160</v>
      </c>
      <c r="D18" s="103"/>
      <c r="E18" s="103"/>
      <c r="F18" s="103"/>
      <c r="G18" s="103">
        <v>2.4</v>
      </c>
      <c r="H18" s="103">
        <v>2.4</v>
      </c>
      <c r="I18" s="103"/>
      <c r="J18" s="103"/>
      <c r="K18" s="103"/>
      <c r="L18" s="103"/>
      <c r="M18" s="103"/>
      <c r="N18" s="103"/>
      <c r="O18" s="103"/>
      <c r="P18" s="103"/>
      <c r="Q18" s="103"/>
    </row>
    <row r="19" spans="1:17" s="104" customFormat="1" ht="14.25" x14ac:dyDescent="0.3">
      <c r="A19" s="103" t="s">
        <v>658</v>
      </c>
      <c r="B19" s="103">
        <v>161</v>
      </c>
      <c r="C19" s="103">
        <v>180</v>
      </c>
      <c r="D19" s="103"/>
      <c r="E19" s="103"/>
      <c r="F19" s="103"/>
      <c r="G19" s="103">
        <v>2.6</v>
      </c>
      <c r="H19" s="103">
        <v>2.6</v>
      </c>
      <c r="I19" s="103"/>
      <c r="J19" s="103"/>
      <c r="K19" s="103"/>
      <c r="L19" s="103"/>
      <c r="M19" s="103"/>
      <c r="N19" s="103"/>
      <c r="O19" s="103"/>
      <c r="P19" s="103"/>
      <c r="Q19" s="103"/>
    </row>
    <row r="20" spans="1:17" s="106" customFormat="1" ht="14.25" x14ac:dyDescent="0.3">
      <c r="A20" s="105" t="s">
        <v>659</v>
      </c>
      <c r="B20" s="105">
        <v>1</v>
      </c>
      <c r="C20" s="105">
        <v>20</v>
      </c>
      <c r="D20" s="105">
        <v>8</v>
      </c>
      <c r="E20" s="105"/>
      <c r="F20" s="105"/>
      <c r="G20" s="105">
        <v>1</v>
      </c>
      <c r="H20" s="105">
        <v>1</v>
      </c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s="106" customFormat="1" ht="14.25" x14ac:dyDescent="0.3">
      <c r="A21" s="105" t="s">
        <v>659</v>
      </c>
      <c r="B21" s="105">
        <v>21</v>
      </c>
      <c r="C21" s="105">
        <v>40</v>
      </c>
      <c r="D21" s="105">
        <v>16</v>
      </c>
      <c r="E21" s="105"/>
      <c r="F21" s="105"/>
      <c r="G21" s="105">
        <v>1.2</v>
      </c>
      <c r="H21" s="105">
        <v>1.2</v>
      </c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s="106" customFormat="1" ht="14.25" x14ac:dyDescent="0.3">
      <c r="A22" s="105" t="s">
        <v>659</v>
      </c>
      <c r="B22" s="105">
        <v>41</v>
      </c>
      <c r="C22" s="105">
        <v>60</v>
      </c>
      <c r="D22" s="105">
        <v>24</v>
      </c>
      <c r="E22" s="105"/>
      <c r="F22" s="105"/>
      <c r="G22" s="105">
        <v>1.4</v>
      </c>
      <c r="H22" s="105">
        <v>1.4</v>
      </c>
      <c r="I22" s="105"/>
      <c r="J22" s="105"/>
      <c r="K22" s="105"/>
      <c r="L22" s="105"/>
      <c r="M22" s="105"/>
      <c r="N22" s="105"/>
      <c r="O22" s="105"/>
      <c r="P22" s="105"/>
      <c r="Q22" s="105"/>
    </row>
    <row r="23" spans="1:17" s="106" customFormat="1" ht="14.25" x14ac:dyDescent="0.3">
      <c r="A23" s="105" t="s">
        <v>659</v>
      </c>
      <c r="B23" s="105">
        <v>61</v>
      </c>
      <c r="C23" s="105">
        <v>80</v>
      </c>
      <c r="D23" s="105">
        <v>32</v>
      </c>
      <c r="E23" s="105"/>
      <c r="F23" s="105"/>
      <c r="G23" s="105">
        <v>1.6</v>
      </c>
      <c r="H23" s="105">
        <v>1.6</v>
      </c>
      <c r="I23" s="105"/>
      <c r="J23" s="105"/>
      <c r="K23" s="105"/>
      <c r="L23" s="105"/>
      <c r="M23" s="105"/>
      <c r="N23" s="105"/>
      <c r="O23" s="105"/>
      <c r="P23" s="105"/>
      <c r="Q23" s="105"/>
    </row>
    <row r="24" spans="1:17" s="106" customFormat="1" ht="14.25" x14ac:dyDescent="0.3">
      <c r="A24" s="105" t="s">
        <v>659</v>
      </c>
      <c r="B24" s="105">
        <v>81</v>
      </c>
      <c r="C24" s="105">
        <v>100</v>
      </c>
      <c r="D24" s="105">
        <v>40</v>
      </c>
      <c r="E24" s="105"/>
      <c r="F24" s="105"/>
      <c r="G24" s="105">
        <v>1.8</v>
      </c>
      <c r="H24" s="105">
        <v>1.8</v>
      </c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17" s="106" customFormat="1" ht="14.25" x14ac:dyDescent="0.3">
      <c r="A25" s="105" t="s">
        <v>659</v>
      </c>
      <c r="B25" s="105">
        <v>101</v>
      </c>
      <c r="C25" s="105">
        <v>120</v>
      </c>
      <c r="D25" s="105">
        <v>48</v>
      </c>
      <c r="E25" s="105"/>
      <c r="F25" s="105"/>
      <c r="G25" s="105">
        <v>2</v>
      </c>
      <c r="H25" s="105">
        <v>2</v>
      </c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s="106" customFormat="1" ht="14.25" x14ac:dyDescent="0.3">
      <c r="A26" s="105" t="s">
        <v>659</v>
      </c>
      <c r="B26" s="105">
        <v>121</v>
      </c>
      <c r="C26" s="105">
        <v>140</v>
      </c>
      <c r="D26" s="105">
        <v>56</v>
      </c>
      <c r="E26" s="105"/>
      <c r="F26" s="105"/>
      <c r="G26" s="105">
        <v>2.2000000000000002</v>
      </c>
      <c r="H26" s="105">
        <v>2.2000000000000002</v>
      </c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s="106" customFormat="1" ht="14.25" x14ac:dyDescent="0.3">
      <c r="A27" s="105" t="s">
        <v>659</v>
      </c>
      <c r="B27" s="105">
        <v>141</v>
      </c>
      <c r="C27" s="105">
        <v>160</v>
      </c>
      <c r="D27" s="105">
        <v>64</v>
      </c>
      <c r="E27" s="105"/>
      <c r="F27" s="105"/>
      <c r="G27" s="105">
        <v>2.4</v>
      </c>
      <c r="H27" s="105">
        <v>2.4</v>
      </c>
      <c r="I27" s="105"/>
      <c r="J27" s="105"/>
      <c r="K27" s="105"/>
      <c r="L27" s="105"/>
      <c r="M27" s="105"/>
      <c r="N27" s="105"/>
      <c r="O27" s="105"/>
      <c r="P27" s="105"/>
      <c r="Q27" s="105"/>
    </row>
    <row r="28" spans="1:17" s="106" customFormat="1" ht="14.25" x14ac:dyDescent="0.3">
      <c r="A28" s="105" t="s">
        <v>659</v>
      </c>
      <c r="B28" s="105">
        <v>161</v>
      </c>
      <c r="C28" s="105">
        <v>180</v>
      </c>
      <c r="D28" s="105">
        <v>72</v>
      </c>
      <c r="E28" s="105"/>
      <c r="F28" s="105"/>
      <c r="G28" s="105">
        <v>2.6</v>
      </c>
      <c r="H28" s="105">
        <v>2.6</v>
      </c>
      <c r="I28" s="105"/>
      <c r="J28" s="105"/>
      <c r="K28" s="105"/>
      <c r="L28" s="105"/>
      <c r="M28" s="105"/>
      <c r="N28" s="105"/>
      <c r="O28" s="105"/>
      <c r="P28" s="105"/>
      <c r="Q28" s="105"/>
    </row>
    <row r="29" spans="1:17" s="108" customFormat="1" ht="14.25" x14ac:dyDescent="0.3">
      <c r="A29" s="107" t="s">
        <v>660</v>
      </c>
      <c r="B29" s="107">
        <v>1</v>
      </c>
      <c r="C29" s="107">
        <v>20</v>
      </c>
      <c r="D29" s="107"/>
      <c r="E29" s="107"/>
      <c r="F29" s="107"/>
      <c r="G29" s="107"/>
      <c r="H29" s="107"/>
      <c r="I29" s="107"/>
      <c r="J29" s="107">
        <v>1</v>
      </c>
      <c r="K29" s="107"/>
      <c r="L29" s="107"/>
      <c r="M29" s="107"/>
      <c r="N29" s="107"/>
      <c r="O29" s="107"/>
      <c r="P29" s="107"/>
      <c r="Q29" s="107"/>
    </row>
    <row r="30" spans="1:17" s="108" customFormat="1" ht="14.25" x14ac:dyDescent="0.3">
      <c r="A30" s="107" t="s">
        <v>660</v>
      </c>
      <c r="B30" s="107">
        <v>21</v>
      </c>
      <c r="C30" s="107">
        <v>40</v>
      </c>
      <c r="D30" s="107"/>
      <c r="E30" s="107"/>
      <c r="F30" s="107"/>
      <c r="G30" s="107"/>
      <c r="H30" s="107"/>
      <c r="I30" s="107"/>
      <c r="J30" s="107">
        <v>1.5</v>
      </c>
      <c r="K30" s="107"/>
      <c r="L30" s="107"/>
      <c r="M30" s="107"/>
      <c r="N30" s="107"/>
      <c r="O30" s="107"/>
      <c r="P30" s="107"/>
      <c r="Q30" s="107"/>
    </row>
    <row r="31" spans="1:17" s="108" customFormat="1" ht="14.25" x14ac:dyDescent="0.3">
      <c r="A31" s="107" t="s">
        <v>660</v>
      </c>
      <c r="B31" s="107">
        <v>41</v>
      </c>
      <c r="C31" s="107">
        <v>60</v>
      </c>
      <c r="D31" s="107"/>
      <c r="E31" s="107"/>
      <c r="F31" s="107"/>
      <c r="G31" s="107"/>
      <c r="H31" s="107"/>
      <c r="I31" s="107"/>
      <c r="J31" s="107">
        <v>2</v>
      </c>
      <c r="K31" s="107"/>
      <c r="L31" s="107"/>
      <c r="M31" s="107"/>
      <c r="N31" s="107"/>
      <c r="O31" s="107"/>
      <c r="P31" s="107"/>
      <c r="Q31" s="107"/>
    </row>
    <row r="32" spans="1:17" s="108" customFormat="1" ht="14.25" x14ac:dyDescent="0.3">
      <c r="A32" s="107" t="s">
        <v>660</v>
      </c>
      <c r="B32" s="107">
        <v>61</v>
      </c>
      <c r="C32" s="107">
        <v>80</v>
      </c>
      <c r="D32" s="107"/>
      <c r="E32" s="107"/>
      <c r="F32" s="107"/>
      <c r="G32" s="107"/>
      <c r="H32" s="107"/>
      <c r="I32" s="107"/>
      <c r="J32" s="107">
        <v>2.5</v>
      </c>
      <c r="K32" s="107"/>
      <c r="L32" s="107"/>
      <c r="M32" s="107"/>
      <c r="N32" s="107"/>
      <c r="O32" s="107"/>
      <c r="P32" s="107"/>
      <c r="Q32" s="107"/>
    </row>
    <row r="33" spans="1:17" s="108" customFormat="1" ht="14.25" x14ac:dyDescent="0.3">
      <c r="A33" s="107" t="s">
        <v>660</v>
      </c>
      <c r="B33" s="107">
        <v>81</v>
      </c>
      <c r="C33" s="107">
        <v>100</v>
      </c>
      <c r="D33" s="107"/>
      <c r="E33" s="107"/>
      <c r="F33" s="107"/>
      <c r="G33" s="107"/>
      <c r="H33" s="107"/>
      <c r="I33" s="107"/>
      <c r="J33" s="107">
        <v>3</v>
      </c>
      <c r="K33" s="107"/>
      <c r="L33" s="107"/>
      <c r="M33" s="107"/>
      <c r="N33" s="107"/>
      <c r="O33" s="107"/>
      <c r="P33" s="107"/>
      <c r="Q33" s="107"/>
    </row>
    <row r="34" spans="1:17" s="108" customFormat="1" ht="14.25" x14ac:dyDescent="0.3">
      <c r="A34" s="107" t="s">
        <v>660</v>
      </c>
      <c r="B34" s="107">
        <v>101</v>
      </c>
      <c r="C34" s="107">
        <v>120</v>
      </c>
      <c r="D34" s="107"/>
      <c r="E34" s="107"/>
      <c r="F34" s="107"/>
      <c r="G34" s="107"/>
      <c r="H34" s="107"/>
      <c r="I34" s="107"/>
      <c r="J34" s="107">
        <v>3.5</v>
      </c>
      <c r="K34" s="107"/>
      <c r="L34" s="107"/>
      <c r="M34" s="107"/>
      <c r="N34" s="107"/>
      <c r="O34" s="107"/>
      <c r="P34" s="107"/>
      <c r="Q34" s="107"/>
    </row>
    <row r="35" spans="1:17" s="108" customFormat="1" ht="14.25" x14ac:dyDescent="0.3">
      <c r="A35" s="107" t="s">
        <v>660</v>
      </c>
      <c r="B35" s="107">
        <v>121</v>
      </c>
      <c r="C35" s="107">
        <v>140</v>
      </c>
      <c r="D35" s="107"/>
      <c r="E35" s="107"/>
      <c r="F35" s="107"/>
      <c r="G35" s="107"/>
      <c r="H35" s="107"/>
      <c r="I35" s="107"/>
      <c r="J35" s="107">
        <v>4</v>
      </c>
      <c r="K35" s="107"/>
      <c r="L35" s="107"/>
      <c r="M35" s="107"/>
      <c r="N35" s="107"/>
      <c r="O35" s="107"/>
      <c r="P35" s="107"/>
      <c r="Q35" s="107"/>
    </row>
    <row r="36" spans="1:17" s="108" customFormat="1" ht="14.25" x14ac:dyDescent="0.3">
      <c r="A36" s="107" t="s">
        <v>660</v>
      </c>
      <c r="B36" s="107">
        <v>141</v>
      </c>
      <c r="C36" s="107">
        <v>160</v>
      </c>
      <c r="D36" s="107"/>
      <c r="E36" s="107"/>
      <c r="F36" s="107"/>
      <c r="G36" s="107"/>
      <c r="H36" s="107"/>
      <c r="I36" s="107"/>
      <c r="J36" s="107">
        <v>4.5</v>
      </c>
      <c r="K36" s="107"/>
      <c r="L36" s="107"/>
      <c r="M36" s="107"/>
      <c r="N36" s="107"/>
      <c r="O36" s="107"/>
      <c r="P36" s="107"/>
      <c r="Q36" s="107"/>
    </row>
    <row r="37" spans="1:17" s="108" customFormat="1" ht="14.25" x14ac:dyDescent="0.3">
      <c r="A37" s="107" t="s">
        <v>660</v>
      </c>
      <c r="B37" s="107">
        <v>161</v>
      </c>
      <c r="C37" s="107">
        <v>180</v>
      </c>
      <c r="D37" s="107"/>
      <c r="E37" s="107"/>
      <c r="F37" s="107"/>
      <c r="G37" s="107"/>
      <c r="H37" s="107"/>
      <c r="I37" s="107"/>
      <c r="J37" s="107">
        <v>5</v>
      </c>
      <c r="K37" s="107"/>
      <c r="L37" s="107"/>
      <c r="M37" s="107"/>
      <c r="N37" s="107"/>
      <c r="O37" s="107"/>
      <c r="P37" s="107"/>
      <c r="Q37" s="107"/>
    </row>
    <row r="38" spans="1:17" s="110" customFormat="1" ht="14.25" x14ac:dyDescent="0.3">
      <c r="A38" s="109" t="s">
        <v>661</v>
      </c>
      <c r="B38" s="109">
        <v>1</v>
      </c>
      <c r="C38" s="109">
        <v>20</v>
      </c>
      <c r="D38" s="109"/>
      <c r="E38" s="109">
        <v>1</v>
      </c>
      <c r="F38" s="109">
        <v>1</v>
      </c>
      <c r="G38" s="109"/>
      <c r="H38" s="109"/>
      <c r="I38" s="109"/>
      <c r="J38" s="109"/>
      <c r="K38" s="109"/>
      <c r="L38" s="109">
        <v>1</v>
      </c>
      <c r="M38" s="109"/>
      <c r="N38" s="109"/>
      <c r="O38" s="109"/>
      <c r="P38" s="109"/>
      <c r="Q38" s="109"/>
    </row>
    <row r="39" spans="1:17" s="110" customFormat="1" ht="14.25" x14ac:dyDescent="0.3">
      <c r="A39" s="109" t="s">
        <v>661</v>
      </c>
      <c r="B39" s="109">
        <v>21</v>
      </c>
      <c r="C39" s="109">
        <v>40</v>
      </c>
      <c r="D39" s="109"/>
      <c r="E39" s="109">
        <v>1.1000000000000001</v>
      </c>
      <c r="F39" s="109">
        <v>1.1000000000000001</v>
      </c>
      <c r="G39" s="109"/>
      <c r="H39" s="109"/>
      <c r="I39" s="109"/>
      <c r="J39" s="109"/>
      <c r="K39" s="109"/>
      <c r="L39" s="109">
        <v>1.2</v>
      </c>
      <c r="M39" s="109"/>
      <c r="N39" s="109"/>
      <c r="O39" s="109"/>
      <c r="P39" s="109"/>
      <c r="Q39" s="109"/>
    </row>
    <row r="40" spans="1:17" s="110" customFormat="1" ht="14.25" x14ac:dyDescent="0.3">
      <c r="A40" s="109" t="s">
        <v>661</v>
      </c>
      <c r="B40" s="109">
        <v>41</v>
      </c>
      <c r="C40" s="109">
        <v>60</v>
      </c>
      <c r="D40" s="109"/>
      <c r="E40" s="109">
        <v>1.2</v>
      </c>
      <c r="F40" s="109">
        <v>1.2</v>
      </c>
      <c r="G40" s="109"/>
      <c r="H40" s="109"/>
      <c r="I40" s="109"/>
      <c r="J40" s="109"/>
      <c r="K40" s="109"/>
      <c r="L40" s="109">
        <v>1.4</v>
      </c>
      <c r="M40" s="109"/>
      <c r="N40" s="109"/>
      <c r="O40" s="109"/>
      <c r="P40" s="109"/>
      <c r="Q40" s="109"/>
    </row>
    <row r="41" spans="1:17" s="110" customFormat="1" ht="14.25" x14ac:dyDescent="0.3">
      <c r="A41" s="109" t="s">
        <v>661</v>
      </c>
      <c r="B41" s="109">
        <v>61</v>
      </c>
      <c r="C41" s="109">
        <v>80</v>
      </c>
      <c r="D41" s="109"/>
      <c r="E41" s="109">
        <v>1.3</v>
      </c>
      <c r="F41" s="109">
        <v>1.3</v>
      </c>
      <c r="G41" s="109"/>
      <c r="H41" s="109"/>
      <c r="I41" s="109"/>
      <c r="J41" s="109"/>
      <c r="K41" s="109"/>
      <c r="L41" s="109">
        <v>1.6</v>
      </c>
      <c r="M41" s="109"/>
      <c r="N41" s="109"/>
      <c r="O41" s="109"/>
      <c r="P41" s="109"/>
      <c r="Q41" s="109"/>
    </row>
    <row r="42" spans="1:17" s="110" customFormat="1" ht="14.25" x14ac:dyDescent="0.3">
      <c r="A42" s="109" t="s">
        <v>661</v>
      </c>
      <c r="B42" s="109">
        <v>81</v>
      </c>
      <c r="C42" s="109">
        <v>100</v>
      </c>
      <c r="D42" s="109"/>
      <c r="E42" s="109">
        <v>1.4</v>
      </c>
      <c r="F42" s="109">
        <v>1.4</v>
      </c>
      <c r="G42" s="109"/>
      <c r="H42" s="109"/>
      <c r="I42" s="109"/>
      <c r="J42" s="109"/>
      <c r="K42" s="109"/>
      <c r="L42" s="109">
        <v>1.8</v>
      </c>
      <c r="M42" s="109"/>
      <c r="N42" s="109"/>
      <c r="O42" s="109"/>
      <c r="P42" s="109"/>
      <c r="Q42" s="109"/>
    </row>
    <row r="43" spans="1:17" s="110" customFormat="1" ht="14.25" x14ac:dyDescent="0.3">
      <c r="A43" s="109" t="s">
        <v>661</v>
      </c>
      <c r="B43" s="109">
        <v>101</v>
      </c>
      <c r="C43" s="109">
        <v>120</v>
      </c>
      <c r="D43" s="109"/>
      <c r="E43" s="109">
        <v>1.5</v>
      </c>
      <c r="F43" s="109">
        <v>1.5</v>
      </c>
      <c r="G43" s="109"/>
      <c r="H43" s="109"/>
      <c r="I43" s="109"/>
      <c r="J43" s="109"/>
      <c r="K43" s="109"/>
      <c r="L43" s="109">
        <v>2</v>
      </c>
      <c r="M43" s="109"/>
      <c r="N43" s="109"/>
      <c r="O43" s="109"/>
      <c r="P43" s="109"/>
      <c r="Q43" s="109"/>
    </row>
    <row r="44" spans="1:17" s="110" customFormat="1" ht="14.25" x14ac:dyDescent="0.3">
      <c r="A44" s="109" t="s">
        <v>661</v>
      </c>
      <c r="B44" s="109">
        <v>121</v>
      </c>
      <c r="C44" s="109">
        <v>140</v>
      </c>
      <c r="D44" s="109"/>
      <c r="E44" s="109">
        <v>1.6</v>
      </c>
      <c r="F44" s="109">
        <v>1.6</v>
      </c>
      <c r="G44" s="109"/>
      <c r="H44" s="109"/>
      <c r="I44" s="109"/>
      <c r="J44" s="109"/>
      <c r="K44" s="109"/>
      <c r="L44" s="109">
        <v>2.2000000000000002</v>
      </c>
      <c r="M44" s="109"/>
      <c r="N44" s="109"/>
      <c r="O44" s="109"/>
      <c r="P44" s="109"/>
      <c r="Q44" s="109"/>
    </row>
    <row r="45" spans="1:17" s="110" customFormat="1" ht="14.25" x14ac:dyDescent="0.3">
      <c r="A45" s="109" t="s">
        <v>661</v>
      </c>
      <c r="B45" s="109">
        <v>141</v>
      </c>
      <c r="C45" s="109">
        <v>160</v>
      </c>
      <c r="D45" s="109"/>
      <c r="E45" s="109">
        <v>1.7</v>
      </c>
      <c r="F45" s="109">
        <v>1.7</v>
      </c>
      <c r="G45" s="109"/>
      <c r="H45" s="109"/>
      <c r="I45" s="109"/>
      <c r="J45" s="109"/>
      <c r="K45" s="109"/>
      <c r="L45" s="109">
        <v>2.4</v>
      </c>
      <c r="M45" s="109"/>
      <c r="N45" s="109"/>
      <c r="O45" s="109"/>
      <c r="P45" s="109"/>
      <c r="Q45" s="109"/>
    </row>
    <row r="46" spans="1:17" s="110" customFormat="1" ht="14.25" x14ac:dyDescent="0.3">
      <c r="A46" s="109" t="s">
        <v>661</v>
      </c>
      <c r="B46" s="109">
        <v>161</v>
      </c>
      <c r="C46" s="109">
        <v>180</v>
      </c>
      <c r="D46" s="109"/>
      <c r="E46" s="109">
        <v>1.8</v>
      </c>
      <c r="F46" s="109">
        <v>1.8</v>
      </c>
      <c r="G46" s="109"/>
      <c r="H46" s="109"/>
      <c r="I46" s="109"/>
      <c r="J46" s="109"/>
      <c r="K46" s="109"/>
      <c r="L46" s="109">
        <v>2.6</v>
      </c>
      <c r="M46" s="109"/>
      <c r="N46" s="109"/>
      <c r="O46" s="109"/>
      <c r="P46" s="109"/>
      <c r="Q46" s="109"/>
    </row>
    <row r="47" spans="1:17" s="104" customFormat="1" ht="14.25" x14ac:dyDescent="0.3">
      <c r="A47" s="103" t="s">
        <v>124</v>
      </c>
      <c r="B47" s="103">
        <v>1</v>
      </c>
      <c r="C47" s="103">
        <v>20</v>
      </c>
      <c r="D47" s="103"/>
      <c r="E47" s="103"/>
      <c r="F47" s="103"/>
      <c r="G47" s="103"/>
      <c r="H47" s="103"/>
      <c r="I47" s="103">
        <v>1.1000000000000001</v>
      </c>
      <c r="J47" s="103"/>
      <c r="K47" s="103"/>
      <c r="L47" s="103"/>
      <c r="M47" s="103"/>
      <c r="N47" s="103"/>
      <c r="O47" s="103"/>
      <c r="P47" s="103"/>
      <c r="Q47" s="103"/>
    </row>
    <row r="48" spans="1:17" s="104" customFormat="1" ht="14.25" x14ac:dyDescent="0.3">
      <c r="A48" s="103" t="s">
        <v>124</v>
      </c>
      <c r="B48" s="103">
        <v>21</v>
      </c>
      <c r="C48" s="103">
        <v>40</v>
      </c>
      <c r="D48" s="103"/>
      <c r="E48" s="103"/>
      <c r="F48" s="103"/>
      <c r="G48" s="103"/>
      <c r="H48" s="103"/>
      <c r="I48" s="103">
        <v>1.4</v>
      </c>
      <c r="J48" s="103"/>
      <c r="K48" s="103"/>
      <c r="L48" s="103"/>
      <c r="M48" s="103"/>
      <c r="N48" s="103"/>
      <c r="O48" s="103"/>
      <c r="P48" s="103"/>
      <c r="Q48" s="103"/>
    </row>
    <row r="49" spans="1:17" s="104" customFormat="1" ht="14.25" x14ac:dyDescent="0.3">
      <c r="A49" s="103" t="s">
        <v>124</v>
      </c>
      <c r="B49" s="103">
        <v>41</v>
      </c>
      <c r="C49" s="103">
        <v>60</v>
      </c>
      <c r="D49" s="103"/>
      <c r="E49" s="103"/>
      <c r="F49" s="103"/>
      <c r="G49" s="103"/>
      <c r="H49" s="103"/>
      <c r="I49" s="103">
        <v>1.7</v>
      </c>
      <c r="J49" s="103"/>
      <c r="K49" s="103"/>
      <c r="L49" s="103"/>
      <c r="M49" s="103"/>
      <c r="N49" s="103"/>
      <c r="O49" s="103"/>
      <c r="P49" s="103"/>
      <c r="Q49" s="103"/>
    </row>
    <row r="50" spans="1:17" s="104" customFormat="1" ht="14.25" x14ac:dyDescent="0.3">
      <c r="A50" s="103" t="s">
        <v>124</v>
      </c>
      <c r="B50" s="103">
        <v>61</v>
      </c>
      <c r="C50" s="103">
        <v>80</v>
      </c>
      <c r="D50" s="103"/>
      <c r="E50" s="103"/>
      <c r="F50" s="103"/>
      <c r="G50" s="103"/>
      <c r="H50" s="103"/>
      <c r="I50" s="103">
        <v>2</v>
      </c>
      <c r="J50" s="103"/>
      <c r="K50" s="103"/>
      <c r="L50" s="103"/>
      <c r="M50" s="103"/>
      <c r="N50" s="103"/>
      <c r="O50" s="103"/>
      <c r="P50" s="103"/>
      <c r="Q50" s="103"/>
    </row>
    <row r="51" spans="1:17" s="104" customFormat="1" ht="14.25" x14ac:dyDescent="0.3">
      <c r="A51" s="103" t="s">
        <v>124</v>
      </c>
      <c r="B51" s="103">
        <v>81</v>
      </c>
      <c r="C51" s="103">
        <v>100</v>
      </c>
      <c r="D51" s="103"/>
      <c r="E51" s="103"/>
      <c r="F51" s="103"/>
      <c r="G51" s="103"/>
      <c r="H51" s="103"/>
      <c r="I51" s="103">
        <v>2.2999999999999998</v>
      </c>
      <c r="J51" s="103"/>
      <c r="K51" s="103"/>
      <c r="L51" s="103"/>
      <c r="M51" s="103"/>
      <c r="N51" s="103"/>
      <c r="O51" s="103"/>
      <c r="P51" s="103"/>
      <c r="Q51" s="103"/>
    </row>
    <row r="52" spans="1:17" s="104" customFormat="1" ht="14.25" x14ac:dyDescent="0.3">
      <c r="A52" s="103" t="s">
        <v>124</v>
      </c>
      <c r="B52" s="103">
        <v>101</v>
      </c>
      <c r="C52" s="103">
        <v>120</v>
      </c>
      <c r="D52" s="103"/>
      <c r="E52" s="103"/>
      <c r="F52" s="103"/>
      <c r="G52" s="103"/>
      <c r="H52" s="103"/>
      <c r="I52" s="103">
        <v>2.6</v>
      </c>
      <c r="J52" s="103"/>
      <c r="K52" s="103"/>
      <c r="L52" s="103"/>
      <c r="M52" s="103"/>
      <c r="N52" s="103"/>
      <c r="O52" s="103"/>
      <c r="P52" s="103"/>
      <c r="Q52" s="103"/>
    </row>
    <row r="53" spans="1:17" s="104" customFormat="1" ht="14.25" x14ac:dyDescent="0.3">
      <c r="A53" s="103" t="s">
        <v>124</v>
      </c>
      <c r="B53" s="103">
        <v>121</v>
      </c>
      <c r="C53" s="103">
        <v>140</v>
      </c>
      <c r="D53" s="103"/>
      <c r="E53" s="103"/>
      <c r="F53" s="103"/>
      <c r="G53" s="103"/>
      <c r="H53" s="103"/>
      <c r="I53" s="103">
        <v>2.9</v>
      </c>
      <c r="J53" s="103"/>
      <c r="K53" s="103"/>
      <c r="L53" s="103"/>
      <c r="M53" s="103"/>
      <c r="N53" s="103"/>
      <c r="O53" s="103"/>
      <c r="P53" s="103"/>
      <c r="Q53" s="103"/>
    </row>
    <row r="54" spans="1:17" s="104" customFormat="1" ht="14.25" x14ac:dyDescent="0.3">
      <c r="A54" s="103" t="s">
        <v>124</v>
      </c>
      <c r="B54" s="103">
        <v>141</v>
      </c>
      <c r="C54" s="103">
        <v>160</v>
      </c>
      <c r="D54" s="103"/>
      <c r="E54" s="103"/>
      <c r="F54" s="103"/>
      <c r="G54" s="103"/>
      <c r="H54" s="103"/>
      <c r="I54" s="103">
        <v>3.2</v>
      </c>
      <c r="J54" s="103"/>
      <c r="K54" s="103"/>
      <c r="L54" s="103"/>
      <c r="M54" s="103"/>
      <c r="N54" s="103"/>
      <c r="O54" s="103"/>
      <c r="P54" s="103"/>
      <c r="Q54" s="103"/>
    </row>
    <row r="55" spans="1:17" s="104" customFormat="1" ht="14.25" x14ac:dyDescent="0.3">
      <c r="A55" s="103" t="s">
        <v>124</v>
      </c>
      <c r="B55" s="103">
        <v>161</v>
      </c>
      <c r="C55" s="103">
        <v>180</v>
      </c>
      <c r="D55" s="103"/>
      <c r="E55" s="103"/>
      <c r="F55" s="103"/>
      <c r="G55" s="103"/>
      <c r="H55" s="103"/>
      <c r="I55" s="103">
        <v>3.5</v>
      </c>
      <c r="J55" s="103"/>
      <c r="K55" s="103"/>
      <c r="L55" s="103"/>
      <c r="M55" s="103"/>
      <c r="N55" s="103"/>
      <c r="O55" s="103"/>
      <c r="P55" s="103"/>
      <c r="Q55" s="103"/>
    </row>
    <row r="56" spans="1:17" s="102" customFormat="1" ht="14.25" x14ac:dyDescent="0.3">
      <c r="A56" s="101" t="s">
        <v>251</v>
      </c>
      <c r="B56" s="101">
        <v>1</v>
      </c>
      <c r="C56" s="101">
        <v>20</v>
      </c>
      <c r="D56" s="101">
        <v>4</v>
      </c>
      <c r="E56" s="101"/>
      <c r="F56" s="101"/>
      <c r="G56" s="101"/>
      <c r="H56" s="101"/>
      <c r="I56" s="101"/>
      <c r="J56" s="101"/>
      <c r="K56" s="101"/>
      <c r="L56" s="101"/>
      <c r="M56" s="101"/>
      <c r="N56" s="101">
        <v>0.2</v>
      </c>
      <c r="O56" s="101">
        <v>0.2</v>
      </c>
      <c r="P56" s="101"/>
      <c r="Q56" s="101"/>
    </row>
    <row r="57" spans="1:17" s="102" customFormat="1" ht="14.25" x14ac:dyDescent="0.3">
      <c r="A57" s="101" t="s">
        <v>251</v>
      </c>
      <c r="B57" s="101">
        <v>21</v>
      </c>
      <c r="C57" s="101">
        <v>40</v>
      </c>
      <c r="D57" s="101">
        <v>8</v>
      </c>
      <c r="E57" s="101"/>
      <c r="F57" s="101"/>
      <c r="G57" s="101"/>
      <c r="H57" s="101"/>
      <c r="I57" s="101"/>
      <c r="J57" s="101"/>
      <c r="K57" s="101"/>
      <c r="L57" s="101"/>
      <c r="M57" s="101"/>
      <c r="N57" s="101">
        <v>0.2</v>
      </c>
      <c r="O57" s="101">
        <v>0.2</v>
      </c>
      <c r="P57" s="101"/>
      <c r="Q57" s="101"/>
    </row>
    <row r="58" spans="1:17" s="102" customFormat="1" ht="14.25" x14ac:dyDescent="0.3">
      <c r="A58" s="101" t="s">
        <v>251</v>
      </c>
      <c r="B58" s="101">
        <v>41</v>
      </c>
      <c r="C58" s="101">
        <v>60</v>
      </c>
      <c r="D58" s="101">
        <v>12</v>
      </c>
      <c r="E58" s="101"/>
      <c r="F58" s="101"/>
      <c r="G58" s="101"/>
      <c r="H58" s="101"/>
      <c r="I58" s="101"/>
      <c r="J58" s="101"/>
      <c r="K58" s="101"/>
      <c r="L58" s="101"/>
      <c r="M58" s="101"/>
      <c r="N58" s="101">
        <v>0.2</v>
      </c>
      <c r="O58" s="101">
        <v>0.2</v>
      </c>
      <c r="P58" s="101"/>
      <c r="Q58" s="101"/>
    </row>
    <row r="59" spans="1:17" s="102" customFormat="1" ht="14.25" x14ac:dyDescent="0.3">
      <c r="A59" s="101" t="s">
        <v>251</v>
      </c>
      <c r="B59" s="101">
        <v>61</v>
      </c>
      <c r="C59" s="101">
        <v>80</v>
      </c>
      <c r="D59" s="101">
        <v>16</v>
      </c>
      <c r="E59" s="101"/>
      <c r="F59" s="101"/>
      <c r="G59" s="101"/>
      <c r="H59" s="101"/>
      <c r="I59" s="101"/>
      <c r="J59" s="101"/>
      <c r="K59" s="101"/>
      <c r="L59" s="101"/>
      <c r="M59" s="101"/>
      <c r="N59" s="101">
        <v>0.2</v>
      </c>
      <c r="O59" s="101">
        <v>0.2</v>
      </c>
      <c r="P59" s="101"/>
      <c r="Q59" s="101"/>
    </row>
    <row r="60" spans="1:17" s="102" customFormat="1" ht="14.25" x14ac:dyDescent="0.3">
      <c r="A60" s="101" t="s">
        <v>251</v>
      </c>
      <c r="B60" s="101">
        <v>81</v>
      </c>
      <c r="C60" s="101">
        <v>100</v>
      </c>
      <c r="D60" s="101">
        <v>20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>
        <v>0.2</v>
      </c>
      <c r="O60" s="101">
        <v>0.2</v>
      </c>
      <c r="P60" s="101"/>
      <c r="Q60" s="101"/>
    </row>
    <row r="61" spans="1:17" s="102" customFormat="1" ht="14.25" x14ac:dyDescent="0.3">
      <c r="A61" s="101" t="s">
        <v>251</v>
      </c>
      <c r="B61" s="101">
        <v>101</v>
      </c>
      <c r="C61" s="101">
        <v>120</v>
      </c>
      <c r="D61" s="101">
        <v>24</v>
      </c>
      <c r="E61" s="101"/>
      <c r="F61" s="101"/>
      <c r="G61" s="101"/>
      <c r="H61" s="101"/>
      <c r="I61" s="101"/>
      <c r="J61" s="101"/>
      <c r="K61" s="101"/>
      <c r="L61" s="101"/>
      <c r="M61" s="101"/>
      <c r="N61" s="101">
        <v>0.2</v>
      </c>
      <c r="O61" s="101">
        <v>0.2</v>
      </c>
      <c r="P61" s="101"/>
      <c r="Q61" s="101"/>
    </row>
    <row r="62" spans="1:17" s="102" customFormat="1" ht="14.25" x14ac:dyDescent="0.3">
      <c r="A62" s="101" t="s">
        <v>251</v>
      </c>
      <c r="B62" s="101">
        <v>121</v>
      </c>
      <c r="C62" s="101">
        <v>140</v>
      </c>
      <c r="D62" s="101">
        <v>28</v>
      </c>
      <c r="E62" s="101"/>
      <c r="F62" s="101"/>
      <c r="G62" s="101"/>
      <c r="H62" s="101"/>
      <c r="I62" s="101"/>
      <c r="J62" s="101"/>
      <c r="K62" s="101"/>
      <c r="L62" s="101"/>
      <c r="M62" s="101"/>
      <c r="N62" s="101">
        <v>0.2</v>
      </c>
      <c r="O62" s="101">
        <v>0.2</v>
      </c>
      <c r="P62" s="101"/>
      <c r="Q62" s="101"/>
    </row>
    <row r="63" spans="1:17" s="102" customFormat="1" ht="14.25" x14ac:dyDescent="0.3">
      <c r="A63" s="101" t="s">
        <v>251</v>
      </c>
      <c r="B63" s="101">
        <v>141</v>
      </c>
      <c r="C63" s="101">
        <v>160</v>
      </c>
      <c r="D63" s="101">
        <v>32</v>
      </c>
      <c r="E63" s="101"/>
      <c r="F63" s="101"/>
      <c r="G63" s="101"/>
      <c r="H63" s="101"/>
      <c r="I63" s="101"/>
      <c r="J63" s="101"/>
      <c r="K63" s="101"/>
      <c r="L63" s="101"/>
      <c r="M63" s="101"/>
      <c r="N63" s="101">
        <v>0.2</v>
      </c>
      <c r="O63" s="101">
        <v>0.2</v>
      </c>
      <c r="P63" s="101"/>
      <c r="Q63" s="101"/>
    </row>
    <row r="64" spans="1:17" s="102" customFormat="1" ht="14.25" x14ac:dyDescent="0.3">
      <c r="A64" s="101" t="s">
        <v>251</v>
      </c>
      <c r="B64" s="101">
        <v>161</v>
      </c>
      <c r="C64" s="101">
        <v>180</v>
      </c>
      <c r="D64" s="101">
        <v>36</v>
      </c>
      <c r="E64" s="101"/>
      <c r="F64" s="101"/>
      <c r="G64" s="101"/>
      <c r="H64" s="101"/>
      <c r="I64" s="101"/>
      <c r="J64" s="101"/>
      <c r="K64" s="101"/>
      <c r="L64" s="101"/>
      <c r="M64" s="101"/>
      <c r="N64" s="101">
        <v>0.2</v>
      </c>
      <c r="O64" s="101">
        <v>0.2</v>
      </c>
      <c r="P64" s="101"/>
      <c r="Q64" s="101"/>
    </row>
  </sheetData>
  <phoneticPr fontId="6" type="noConversion"/>
  <conditionalFormatting sqref="A2:C2 A11:A64">
    <cfRule type="cellIs" dxfId="175" priority="212" operator="equal">
      <formula>0</formula>
    </cfRule>
  </conditionalFormatting>
  <conditionalFormatting sqref="H2 K2:M2 K3:K10">
    <cfRule type="cellIs" dxfId="174" priority="211" operator="equal">
      <formula>0</formula>
    </cfRule>
  </conditionalFormatting>
  <conditionalFormatting sqref="Q2">
    <cfRule type="cellIs" dxfId="173" priority="200" operator="equal">
      <formula>0</formula>
    </cfRule>
  </conditionalFormatting>
  <conditionalFormatting sqref="G2">
    <cfRule type="cellIs" dxfId="172" priority="208" operator="equal">
      <formula>0</formula>
    </cfRule>
  </conditionalFormatting>
  <conditionalFormatting sqref="J2">
    <cfRule type="cellIs" dxfId="171" priority="198" operator="equal">
      <formula>0</formula>
    </cfRule>
  </conditionalFormatting>
  <conditionalFormatting sqref="I2">
    <cfRule type="cellIs" dxfId="170" priority="206" operator="equal">
      <formula>0</formula>
    </cfRule>
  </conditionalFormatting>
  <conditionalFormatting sqref="D2">
    <cfRule type="cellIs" dxfId="169" priority="196" operator="equal">
      <formula>0</formula>
    </cfRule>
  </conditionalFormatting>
  <conditionalFormatting sqref="E2:F2">
    <cfRule type="cellIs" dxfId="168" priority="204" operator="equal">
      <formula>0</formula>
    </cfRule>
  </conditionalFormatting>
  <conditionalFormatting sqref="N2:P2">
    <cfRule type="cellIs" dxfId="167" priority="202" operator="equal">
      <formula>0</formula>
    </cfRule>
  </conditionalFormatting>
  <conditionalFormatting sqref="A3:C5 B7:B10 A6:B6 C6:C10">
    <cfRule type="cellIs" dxfId="166" priority="186" operator="equal">
      <formula>0</formula>
    </cfRule>
  </conditionalFormatting>
  <conditionalFormatting sqref="H3:H6 L3:M6">
    <cfRule type="cellIs" dxfId="165" priority="185" operator="equal">
      <formula>0</formula>
    </cfRule>
  </conditionalFormatting>
  <conditionalFormatting sqref="Q3:Q6">
    <cfRule type="cellIs" dxfId="164" priority="180" operator="equal">
      <formula>0</formula>
    </cfRule>
  </conditionalFormatting>
  <conditionalFormatting sqref="G3:G6">
    <cfRule type="cellIs" dxfId="163" priority="184" operator="equal">
      <formula>0</formula>
    </cfRule>
  </conditionalFormatting>
  <conditionalFormatting sqref="J3:J6">
    <cfRule type="cellIs" dxfId="162" priority="179" operator="equal">
      <formula>0</formula>
    </cfRule>
  </conditionalFormatting>
  <conditionalFormatting sqref="I3:I6">
    <cfRule type="cellIs" dxfId="161" priority="183" operator="equal">
      <formula>0</formula>
    </cfRule>
  </conditionalFormatting>
  <conditionalFormatting sqref="D3:D6">
    <cfRule type="cellIs" dxfId="160" priority="178" operator="equal">
      <formula>0</formula>
    </cfRule>
  </conditionalFormatting>
  <conditionalFormatting sqref="E3:F6">
    <cfRule type="cellIs" dxfId="159" priority="182" operator="equal">
      <formula>0</formula>
    </cfRule>
  </conditionalFormatting>
  <conditionalFormatting sqref="N3:P6">
    <cfRule type="cellIs" dxfId="158" priority="181" operator="equal">
      <formula>0</formula>
    </cfRule>
  </conditionalFormatting>
  <conditionalFormatting sqref="A7:A10">
    <cfRule type="cellIs" dxfId="157" priority="177" operator="equal">
      <formula>0</formula>
    </cfRule>
  </conditionalFormatting>
  <conditionalFormatting sqref="H7:H10 L7:M10">
    <cfRule type="cellIs" dxfId="156" priority="176" operator="equal">
      <formula>0</formula>
    </cfRule>
  </conditionalFormatting>
  <conditionalFormatting sqref="Q7:Q10">
    <cfRule type="cellIs" dxfId="155" priority="171" operator="equal">
      <formula>0</formula>
    </cfRule>
  </conditionalFormatting>
  <conditionalFormatting sqref="G7:G10">
    <cfRule type="cellIs" dxfId="154" priority="175" operator="equal">
      <formula>0</formula>
    </cfRule>
  </conditionalFormatting>
  <conditionalFormatting sqref="J7:J10">
    <cfRule type="cellIs" dxfId="153" priority="170" operator="equal">
      <formula>0</formula>
    </cfRule>
  </conditionalFormatting>
  <conditionalFormatting sqref="I7:I10">
    <cfRule type="cellIs" dxfId="152" priority="174" operator="equal">
      <formula>0</formula>
    </cfRule>
  </conditionalFormatting>
  <conditionalFormatting sqref="D7:D10">
    <cfRule type="cellIs" dxfId="151" priority="169" operator="equal">
      <formula>0</formula>
    </cfRule>
  </conditionalFormatting>
  <conditionalFormatting sqref="E7:F10">
    <cfRule type="cellIs" dxfId="150" priority="173" operator="equal">
      <formula>0</formula>
    </cfRule>
  </conditionalFormatting>
  <conditionalFormatting sqref="N7:P10">
    <cfRule type="cellIs" dxfId="149" priority="172" operator="equal">
      <formula>0</formula>
    </cfRule>
  </conditionalFormatting>
  <conditionalFormatting sqref="B11:C11">
    <cfRule type="cellIs" dxfId="148" priority="168" operator="equal">
      <formula>0</formula>
    </cfRule>
  </conditionalFormatting>
  <conditionalFormatting sqref="K11:M11">
    <cfRule type="cellIs" dxfId="147" priority="167" operator="equal">
      <formula>0</formula>
    </cfRule>
  </conditionalFormatting>
  <conditionalFormatting sqref="Q11">
    <cfRule type="cellIs" dxfId="146" priority="162" operator="equal">
      <formula>0</formula>
    </cfRule>
  </conditionalFormatting>
  <conditionalFormatting sqref="G11:H11 G13:H13 G15:H15 G17:H17 G19:H19">
    <cfRule type="cellIs" dxfId="145" priority="166" operator="equal">
      <formula>0</formula>
    </cfRule>
  </conditionalFormatting>
  <conditionalFormatting sqref="J11">
    <cfRule type="cellIs" dxfId="144" priority="161" operator="equal">
      <formula>0</formula>
    </cfRule>
  </conditionalFormatting>
  <conditionalFormatting sqref="I11">
    <cfRule type="cellIs" dxfId="143" priority="165" operator="equal">
      <formula>0</formula>
    </cfRule>
  </conditionalFormatting>
  <conditionalFormatting sqref="D11">
    <cfRule type="cellIs" dxfId="142" priority="160" operator="equal">
      <formula>0</formula>
    </cfRule>
  </conditionalFormatting>
  <conditionalFormatting sqref="E11:F11">
    <cfRule type="cellIs" dxfId="141" priority="164" operator="equal">
      <formula>0</formula>
    </cfRule>
  </conditionalFormatting>
  <conditionalFormatting sqref="N11:P11">
    <cfRule type="cellIs" dxfId="140" priority="163" operator="equal">
      <formula>0</formula>
    </cfRule>
  </conditionalFormatting>
  <conditionalFormatting sqref="B12:C19">
    <cfRule type="cellIs" dxfId="139" priority="159" operator="equal">
      <formula>0</formula>
    </cfRule>
  </conditionalFormatting>
  <conditionalFormatting sqref="K12:M15">
    <cfRule type="cellIs" dxfId="138" priority="158" operator="equal">
      <formula>0</formula>
    </cfRule>
  </conditionalFormatting>
  <conditionalFormatting sqref="Q12:Q15">
    <cfRule type="cellIs" dxfId="137" priority="153" operator="equal">
      <formula>0</formula>
    </cfRule>
  </conditionalFormatting>
  <conditionalFormatting sqref="G12:H12 G14:H14 G16:H16 G18:H18">
    <cfRule type="cellIs" dxfId="136" priority="157" operator="equal">
      <formula>0</formula>
    </cfRule>
  </conditionalFormatting>
  <conditionalFormatting sqref="J12:J15">
    <cfRule type="cellIs" dxfId="135" priority="152" operator="equal">
      <formula>0</formula>
    </cfRule>
  </conditionalFormatting>
  <conditionalFormatting sqref="I12:I15">
    <cfRule type="cellIs" dxfId="134" priority="156" operator="equal">
      <formula>0</formula>
    </cfRule>
  </conditionalFormatting>
  <conditionalFormatting sqref="D12:D15">
    <cfRule type="cellIs" dxfId="133" priority="151" operator="equal">
      <formula>0</formula>
    </cfRule>
  </conditionalFormatting>
  <conditionalFormatting sqref="E12:F15">
    <cfRule type="cellIs" dxfId="132" priority="155" operator="equal">
      <formula>0</formula>
    </cfRule>
  </conditionalFormatting>
  <conditionalFormatting sqref="N12:P15">
    <cfRule type="cellIs" dxfId="131" priority="154" operator="equal">
      <formula>0</formula>
    </cfRule>
  </conditionalFormatting>
  <conditionalFormatting sqref="K16:M19">
    <cfRule type="cellIs" dxfId="130" priority="149" operator="equal">
      <formula>0</formula>
    </cfRule>
  </conditionalFormatting>
  <conditionalFormatting sqref="Q16:Q19">
    <cfRule type="cellIs" dxfId="129" priority="144" operator="equal">
      <formula>0</formula>
    </cfRule>
  </conditionalFormatting>
  <conditionalFormatting sqref="I16:I19">
    <cfRule type="cellIs" dxfId="128" priority="147" operator="equal">
      <formula>0</formula>
    </cfRule>
  </conditionalFormatting>
  <conditionalFormatting sqref="J16:J19">
    <cfRule type="cellIs" dxfId="127" priority="143" operator="equal">
      <formula>0</formula>
    </cfRule>
  </conditionalFormatting>
  <conditionalFormatting sqref="D16:D19">
    <cfRule type="cellIs" dxfId="126" priority="142" operator="equal">
      <formula>0</formula>
    </cfRule>
  </conditionalFormatting>
  <conditionalFormatting sqref="E16:F19">
    <cfRule type="cellIs" dxfId="125" priority="146" operator="equal">
      <formula>0</formula>
    </cfRule>
  </conditionalFormatting>
  <conditionalFormatting sqref="N16:P19">
    <cfRule type="cellIs" dxfId="124" priority="145" operator="equal">
      <formula>0</formula>
    </cfRule>
  </conditionalFormatting>
  <conditionalFormatting sqref="B29:C29">
    <cfRule type="cellIs" dxfId="123" priority="112" operator="equal">
      <formula>0</formula>
    </cfRule>
  </conditionalFormatting>
  <conditionalFormatting sqref="B20:C20">
    <cfRule type="cellIs" dxfId="122" priority="140" operator="equal">
      <formula>0</formula>
    </cfRule>
  </conditionalFormatting>
  <conditionalFormatting sqref="H20 K20:M20 H22 H24 H26 H28">
    <cfRule type="cellIs" dxfId="121" priority="139" operator="equal">
      <formula>0</formula>
    </cfRule>
  </conditionalFormatting>
  <conditionalFormatting sqref="Q20">
    <cfRule type="cellIs" dxfId="120" priority="134" operator="equal">
      <formula>0</formula>
    </cfRule>
  </conditionalFormatting>
  <conditionalFormatting sqref="G20 G22 G24 G26 G28">
    <cfRule type="cellIs" dxfId="119" priority="138" operator="equal">
      <formula>0</formula>
    </cfRule>
  </conditionalFormatting>
  <conditionalFormatting sqref="J20">
    <cfRule type="cellIs" dxfId="118" priority="133" operator="equal">
      <formula>0</formula>
    </cfRule>
  </conditionalFormatting>
  <conditionalFormatting sqref="I20">
    <cfRule type="cellIs" dxfId="117" priority="137" operator="equal">
      <formula>0</formula>
    </cfRule>
  </conditionalFormatting>
  <conditionalFormatting sqref="D20 D22 D24 D26 D28">
    <cfRule type="cellIs" dxfId="116" priority="132" operator="equal">
      <formula>0</formula>
    </cfRule>
  </conditionalFormatting>
  <conditionalFormatting sqref="E20:F20">
    <cfRule type="cellIs" dxfId="115" priority="136" operator="equal">
      <formula>0</formula>
    </cfRule>
  </conditionalFormatting>
  <conditionalFormatting sqref="N20:P20">
    <cfRule type="cellIs" dxfId="114" priority="135" operator="equal">
      <formula>0</formula>
    </cfRule>
  </conditionalFormatting>
  <conditionalFormatting sqref="B21:C28">
    <cfRule type="cellIs" dxfId="113" priority="131" operator="equal">
      <formula>0</formula>
    </cfRule>
  </conditionalFormatting>
  <conditionalFormatting sqref="H21 K21:M24 H23 H25 H27">
    <cfRule type="cellIs" dxfId="112" priority="130" operator="equal">
      <formula>0</formula>
    </cfRule>
  </conditionalFormatting>
  <conditionalFormatting sqref="Q21:Q24">
    <cfRule type="cellIs" dxfId="111" priority="125" operator="equal">
      <formula>0</formula>
    </cfRule>
  </conditionalFormatting>
  <conditionalFormatting sqref="G21 G23 G25 G27">
    <cfRule type="cellIs" dxfId="110" priority="129" operator="equal">
      <formula>0</formula>
    </cfRule>
  </conditionalFormatting>
  <conditionalFormatting sqref="J21:J24">
    <cfRule type="cellIs" dxfId="109" priority="124" operator="equal">
      <formula>0</formula>
    </cfRule>
  </conditionalFormatting>
  <conditionalFormatting sqref="I21:I24">
    <cfRule type="cellIs" dxfId="108" priority="128" operator="equal">
      <formula>0</formula>
    </cfRule>
  </conditionalFormatting>
  <conditionalFormatting sqref="D21 D23 D25 D27">
    <cfRule type="cellIs" dxfId="107" priority="123" operator="equal">
      <formula>0</formula>
    </cfRule>
  </conditionalFormatting>
  <conditionalFormatting sqref="E21:F24">
    <cfRule type="cellIs" dxfId="106" priority="127" operator="equal">
      <formula>0</formula>
    </cfRule>
  </conditionalFormatting>
  <conditionalFormatting sqref="N21:P24">
    <cfRule type="cellIs" dxfId="105" priority="126" operator="equal">
      <formula>0</formula>
    </cfRule>
  </conditionalFormatting>
  <conditionalFormatting sqref="K25:M28">
    <cfRule type="cellIs" dxfId="104" priority="121" operator="equal">
      <formula>0</formula>
    </cfRule>
  </conditionalFormatting>
  <conditionalFormatting sqref="Q25:Q28">
    <cfRule type="cellIs" dxfId="103" priority="116" operator="equal">
      <formula>0</formula>
    </cfRule>
  </conditionalFormatting>
  <conditionalFormatting sqref="J25:J28">
    <cfRule type="cellIs" dxfId="102" priority="115" operator="equal">
      <formula>0</formula>
    </cfRule>
  </conditionalFormatting>
  <conditionalFormatting sqref="I25:I28">
    <cfRule type="cellIs" dxfId="101" priority="119" operator="equal">
      <formula>0</formula>
    </cfRule>
  </conditionalFormatting>
  <conditionalFormatting sqref="E25:F28">
    <cfRule type="cellIs" dxfId="100" priority="118" operator="equal">
      <formula>0</formula>
    </cfRule>
  </conditionalFormatting>
  <conditionalFormatting sqref="N25:P28">
    <cfRule type="cellIs" dxfId="99" priority="117" operator="equal">
      <formula>0</formula>
    </cfRule>
  </conditionalFormatting>
  <conditionalFormatting sqref="B38:C38">
    <cfRule type="cellIs" dxfId="98" priority="84" operator="equal">
      <formula>0</formula>
    </cfRule>
  </conditionalFormatting>
  <conditionalFormatting sqref="H29 L29:M29">
    <cfRule type="cellIs" dxfId="97" priority="111" operator="equal">
      <formula>0</formula>
    </cfRule>
  </conditionalFormatting>
  <conditionalFormatting sqref="Q29">
    <cfRule type="cellIs" dxfId="96" priority="106" operator="equal">
      <formula>0</formula>
    </cfRule>
  </conditionalFormatting>
  <conditionalFormatting sqref="G29">
    <cfRule type="cellIs" dxfId="95" priority="110" operator="equal">
      <formula>0</formula>
    </cfRule>
  </conditionalFormatting>
  <conditionalFormatting sqref="J29:K37">
    <cfRule type="cellIs" dxfId="94" priority="105" operator="equal">
      <formula>0</formula>
    </cfRule>
  </conditionalFormatting>
  <conditionalFormatting sqref="I29">
    <cfRule type="cellIs" dxfId="93" priority="109" operator="equal">
      <formula>0</formula>
    </cfRule>
  </conditionalFormatting>
  <conditionalFormatting sqref="D29">
    <cfRule type="cellIs" dxfId="92" priority="104" operator="equal">
      <formula>0</formula>
    </cfRule>
  </conditionalFormatting>
  <conditionalFormatting sqref="E29:F29">
    <cfRule type="cellIs" dxfId="91" priority="108" operator="equal">
      <formula>0</formula>
    </cfRule>
  </conditionalFormatting>
  <conditionalFormatting sqref="N29:P29">
    <cfRule type="cellIs" dxfId="90" priority="107" operator="equal">
      <formula>0</formula>
    </cfRule>
  </conditionalFormatting>
  <conditionalFormatting sqref="B30:C37">
    <cfRule type="cellIs" dxfId="89" priority="103" operator="equal">
      <formula>0</formula>
    </cfRule>
  </conditionalFormatting>
  <conditionalFormatting sqref="H30:H33 L30:M33">
    <cfRule type="cellIs" dxfId="88" priority="102" operator="equal">
      <formula>0</formula>
    </cfRule>
  </conditionalFormatting>
  <conditionalFormatting sqref="Q30:Q33">
    <cfRule type="cellIs" dxfId="87" priority="97" operator="equal">
      <formula>0</formula>
    </cfRule>
  </conditionalFormatting>
  <conditionalFormatting sqref="G30:G33">
    <cfRule type="cellIs" dxfId="86" priority="101" operator="equal">
      <formula>0</formula>
    </cfRule>
  </conditionalFormatting>
  <conditionalFormatting sqref="D30:D33">
    <cfRule type="cellIs" dxfId="85" priority="95" operator="equal">
      <formula>0</formula>
    </cfRule>
  </conditionalFormatting>
  <conditionalFormatting sqref="I30:I33">
    <cfRule type="cellIs" dxfId="84" priority="100" operator="equal">
      <formula>0</formula>
    </cfRule>
  </conditionalFormatting>
  <conditionalFormatting sqref="E30:F33">
    <cfRule type="cellIs" dxfId="83" priority="99" operator="equal">
      <formula>0</formula>
    </cfRule>
  </conditionalFormatting>
  <conditionalFormatting sqref="N30:P33">
    <cfRule type="cellIs" dxfId="82" priority="98" operator="equal">
      <formula>0</formula>
    </cfRule>
  </conditionalFormatting>
  <conditionalFormatting sqref="H34:H37 L34:M37">
    <cfRule type="cellIs" dxfId="81" priority="93" operator="equal">
      <formula>0</formula>
    </cfRule>
  </conditionalFormatting>
  <conditionalFormatting sqref="Q34:Q37">
    <cfRule type="cellIs" dxfId="80" priority="88" operator="equal">
      <formula>0</formula>
    </cfRule>
  </conditionalFormatting>
  <conditionalFormatting sqref="G34:G37">
    <cfRule type="cellIs" dxfId="79" priority="92" operator="equal">
      <formula>0</formula>
    </cfRule>
  </conditionalFormatting>
  <conditionalFormatting sqref="D34:D37">
    <cfRule type="cellIs" dxfId="78" priority="86" operator="equal">
      <formula>0</formula>
    </cfRule>
  </conditionalFormatting>
  <conditionalFormatting sqref="I34:I37">
    <cfRule type="cellIs" dxfId="77" priority="91" operator="equal">
      <formula>0</formula>
    </cfRule>
  </conditionalFormatting>
  <conditionalFormatting sqref="E34:F37">
    <cfRule type="cellIs" dxfId="76" priority="90" operator="equal">
      <formula>0</formula>
    </cfRule>
  </conditionalFormatting>
  <conditionalFormatting sqref="N34:P37">
    <cfRule type="cellIs" dxfId="75" priority="89" operator="equal">
      <formula>0</formula>
    </cfRule>
  </conditionalFormatting>
  <conditionalFormatting sqref="B56:C56">
    <cfRule type="cellIs" dxfId="74" priority="28" operator="equal">
      <formula>0</formula>
    </cfRule>
  </conditionalFormatting>
  <conditionalFormatting sqref="H38 K38:M38 L40:M40 L42:M42 L44:M44 L46:M46">
    <cfRule type="cellIs" dxfId="73" priority="83" operator="equal">
      <formula>0</formula>
    </cfRule>
  </conditionalFormatting>
  <conditionalFormatting sqref="Q38">
    <cfRule type="cellIs" dxfId="72" priority="78" operator="equal">
      <formula>0</formula>
    </cfRule>
  </conditionalFormatting>
  <conditionalFormatting sqref="G38">
    <cfRule type="cellIs" dxfId="71" priority="82" operator="equal">
      <formula>0</formula>
    </cfRule>
  </conditionalFormatting>
  <conditionalFormatting sqref="J38">
    <cfRule type="cellIs" dxfId="70" priority="77" operator="equal">
      <formula>0</formula>
    </cfRule>
  </conditionalFormatting>
  <conditionalFormatting sqref="I38">
    <cfRule type="cellIs" dxfId="69" priority="81" operator="equal">
      <formula>0</formula>
    </cfRule>
  </conditionalFormatting>
  <conditionalFormatting sqref="D38">
    <cfRule type="cellIs" dxfId="68" priority="76" operator="equal">
      <formula>0</formula>
    </cfRule>
  </conditionalFormatting>
  <conditionalFormatting sqref="E38:F38 E40:F40 E42:F42 E44:F44 E46:F46">
    <cfRule type="cellIs" dxfId="67" priority="80" operator="equal">
      <formula>0</formula>
    </cfRule>
  </conditionalFormatting>
  <conditionalFormatting sqref="N38:P38">
    <cfRule type="cellIs" dxfId="66" priority="79" operator="equal">
      <formula>0</formula>
    </cfRule>
  </conditionalFormatting>
  <conditionalFormatting sqref="B39:C46">
    <cfRule type="cellIs" dxfId="65" priority="75" operator="equal">
      <formula>0</formula>
    </cfRule>
  </conditionalFormatting>
  <conditionalFormatting sqref="H39:H42 K40:K42 K39:M39 L41:M41 L43:M43 L45:M45">
    <cfRule type="cellIs" dxfId="64" priority="74" operator="equal">
      <formula>0</formula>
    </cfRule>
  </conditionalFormatting>
  <conditionalFormatting sqref="Q39:Q42">
    <cfRule type="cellIs" dxfId="63" priority="69" operator="equal">
      <formula>0</formula>
    </cfRule>
  </conditionalFormatting>
  <conditionalFormatting sqref="G39:G42">
    <cfRule type="cellIs" dxfId="62" priority="73" operator="equal">
      <formula>0</formula>
    </cfRule>
  </conditionalFormatting>
  <conditionalFormatting sqref="J39:J42">
    <cfRule type="cellIs" dxfId="61" priority="68" operator="equal">
      <formula>0</formula>
    </cfRule>
  </conditionalFormatting>
  <conditionalFormatting sqref="I39:I42">
    <cfRule type="cellIs" dxfId="60" priority="72" operator="equal">
      <formula>0</formula>
    </cfRule>
  </conditionalFormatting>
  <conditionalFormatting sqref="D39:D42">
    <cfRule type="cellIs" dxfId="59" priority="67" operator="equal">
      <formula>0</formula>
    </cfRule>
  </conditionalFormatting>
  <conditionalFormatting sqref="E39:F39 E41:F41 E43:F43 E45:F45">
    <cfRule type="cellIs" dxfId="58" priority="71" operator="equal">
      <formula>0</formula>
    </cfRule>
  </conditionalFormatting>
  <conditionalFormatting sqref="N39:P42">
    <cfRule type="cellIs" dxfId="57" priority="70" operator="equal">
      <formula>0</formula>
    </cfRule>
  </conditionalFormatting>
  <conditionalFormatting sqref="H43:H46 K43:K46">
    <cfRule type="cellIs" dxfId="56" priority="65" operator="equal">
      <formula>0</formula>
    </cfRule>
  </conditionalFormatting>
  <conditionalFormatting sqref="Q43:Q46">
    <cfRule type="cellIs" dxfId="55" priority="60" operator="equal">
      <formula>0</formula>
    </cfRule>
  </conditionalFormatting>
  <conditionalFormatting sqref="G43:G46">
    <cfRule type="cellIs" dxfId="54" priority="64" operator="equal">
      <formula>0</formula>
    </cfRule>
  </conditionalFormatting>
  <conditionalFormatting sqref="J43:J46">
    <cfRule type="cellIs" dxfId="53" priority="59" operator="equal">
      <formula>0</formula>
    </cfRule>
  </conditionalFormatting>
  <conditionalFormatting sqref="I43:I46">
    <cfRule type="cellIs" dxfId="52" priority="63" operator="equal">
      <formula>0</formula>
    </cfRule>
  </conditionalFormatting>
  <conditionalFormatting sqref="D43:D46">
    <cfRule type="cellIs" dxfId="51" priority="58" operator="equal">
      <formula>0</formula>
    </cfRule>
  </conditionalFormatting>
  <conditionalFormatting sqref="N43:P46">
    <cfRule type="cellIs" dxfId="50" priority="61" operator="equal">
      <formula>0</formula>
    </cfRule>
  </conditionalFormatting>
  <conditionalFormatting sqref="B47:C47">
    <cfRule type="cellIs" dxfId="49" priority="56" operator="equal">
      <formula>0</formula>
    </cfRule>
  </conditionalFormatting>
  <conditionalFormatting sqref="H47 K47:M47">
    <cfRule type="cellIs" dxfId="48" priority="55" operator="equal">
      <formula>0</formula>
    </cfRule>
  </conditionalFormatting>
  <conditionalFormatting sqref="Q47">
    <cfRule type="cellIs" dxfId="47" priority="50" operator="equal">
      <formula>0</formula>
    </cfRule>
  </conditionalFormatting>
  <conditionalFormatting sqref="G47">
    <cfRule type="cellIs" dxfId="46" priority="54" operator="equal">
      <formula>0</formula>
    </cfRule>
  </conditionalFormatting>
  <conditionalFormatting sqref="J47">
    <cfRule type="cellIs" dxfId="45" priority="49" operator="equal">
      <formula>0</formula>
    </cfRule>
  </conditionalFormatting>
  <conditionalFormatting sqref="I47 I49 I51 I53 I55">
    <cfRule type="cellIs" dxfId="44" priority="53" operator="equal">
      <formula>0</formula>
    </cfRule>
  </conditionalFormatting>
  <conditionalFormatting sqref="D47">
    <cfRule type="cellIs" dxfId="43" priority="48" operator="equal">
      <formula>0</formula>
    </cfRule>
  </conditionalFormatting>
  <conditionalFormatting sqref="E47:F47">
    <cfRule type="cellIs" dxfId="42" priority="52" operator="equal">
      <formula>0</formula>
    </cfRule>
  </conditionalFormatting>
  <conditionalFormatting sqref="N47:P47">
    <cfRule type="cellIs" dxfId="41" priority="51" operator="equal">
      <formula>0</formula>
    </cfRule>
  </conditionalFormatting>
  <conditionalFormatting sqref="B48:C55">
    <cfRule type="cellIs" dxfId="40" priority="47" operator="equal">
      <formula>0</formula>
    </cfRule>
  </conditionalFormatting>
  <conditionalFormatting sqref="H48:H51 K48:M51">
    <cfRule type="cellIs" dxfId="39" priority="46" operator="equal">
      <formula>0</formula>
    </cfRule>
  </conditionalFormatting>
  <conditionalFormatting sqref="Q48:Q51">
    <cfRule type="cellIs" dxfId="38" priority="41" operator="equal">
      <formula>0</formula>
    </cfRule>
  </conditionalFormatting>
  <conditionalFormatting sqref="G48:G51">
    <cfRule type="cellIs" dxfId="37" priority="45" operator="equal">
      <formula>0</formula>
    </cfRule>
  </conditionalFormatting>
  <conditionalFormatting sqref="J48:J51">
    <cfRule type="cellIs" dxfId="36" priority="40" operator="equal">
      <formula>0</formula>
    </cfRule>
  </conditionalFormatting>
  <conditionalFormatting sqref="I48 I50 I52 I54">
    <cfRule type="cellIs" dxfId="35" priority="44" operator="equal">
      <formula>0</formula>
    </cfRule>
  </conditionalFormatting>
  <conditionalFormatting sqref="D48:D51">
    <cfRule type="cellIs" dxfId="34" priority="39" operator="equal">
      <formula>0</formula>
    </cfRule>
  </conditionalFormatting>
  <conditionalFormatting sqref="E48:F51">
    <cfRule type="cellIs" dxfId="33" priority="43" operator="equal">
      <formula>0</formula>
    </cfRule>
  </conditionalFormatting>
  <conditionalFormatting sqref="N48:P51">
    <cfRule type="cellIs" dxfId="32" priority="42" operator="equal">
      <formula>0</formula>
    </cfRule>
  </conditionalFormatting>
  <conditionalFormatting sqref="H52:H55 K52:M55">
    <cfRule type="cellIs" dxfId="31" priority="37" operator="equal">
      <formula>0</formula>
    </cfRule>
  </conditionalFormatting>
  <conditionalFormatting sqref="Q52:Q55">
    <cfRule type="cellIs" dxfId="30" priority="32" operator="equal">
      <formula>0</formula>
    </cfRule>
  </conditionalFormatting>
  <conditionalFormatting sqref="G52:G55">
    <cfRule type="cellIs" dxfId="29" priority="36" operator="equal">
      <formula>0</formula>
    </cfRule>
  </conditionalFormatting>
  <conditionalFormatting sqref="J52:J55">
    <cfRule type="cellIs" dxfId="28" priority="31" operator="equal">
      <formula>0</formula>
    </cfRule>
  </conditionalFormatting>
  <conditionalFormatting sqref="D52:D55">
    <cfRule type="cellIs" dxfId="27" priority="30" operator="equal">
      <formula>0</formula>
    </cfRule>
  </conditionalFormatting>
  <conditionalFormatting sqref="E52:F55">
    <cfRule type="cellIs" dxfId="26" priority="34" operator="equal">
      <formula>0</formula>
    </cfRule>
  </conditionalFormatting>
  <conditionalFormatting sqref="N52:P55">
    <cfRule type="cellIs" dxfId="25" priority="33" operator="equal">
      <formula>0</formula>
    </cfRule>
  </conditionalFormatting>
  <conditionalFormatting sqref="H56 K56:M56">
    <cfRule type="cellIs" dxfId="24" priority="27" operator="equal">
      <formula>0</formula>
    </cfRule>
  </conditionalFormatting>
  <conditionalFormatting sqref="Q56">
    <cfRule type="cellIs" dxfId="23" priority="22" operator="equal">
      <formula>0</formula>
    </cfRule>
  </conditionalFormatting>
  <conditionalFormatting sqref="G56">
    <cfRule type="cellIs" dxfId="22" priority="26" operator="equal">
      <formula>0</formula>
    </cfRule>
  </conditionalFormatting>
  <conditionalFormatting sqref="J56">
    <cfRule type="cellIs" dxfId="21" priority="21" operator="equal">
      <formula>0</formula>
    </cfRule>
  </conditionalFormatting>
  <conditionalFormatting sqref="I56">
    <cfRule type="cellIs" dxfId="20" priority="25" operator="equal">
      <formula>0</formula>
    </cfRule>
  </conditionalFormatting>
  <conditionalFormatting sqref="D56 D58 D60 D62 D64">
    <cfRule type="cellIs" dxfId="19" priority="20" operator="equal">
      <formula>0</formula>
    </cfRule>
  </conditionalFormatting>
  <conditionalFormatting sqref="E56:F56">
    <cfRule type="cellIs" dxfId="18" priority="24" operator="equal">
      <formula>0</formula>
    </cfRule>
  </conditionalFormatting>
  <conditionalFormatting sqref="N56:P56">
    <cfRule type="cellIs" dxfId="17" priority="23" operator="equal">
      <formula>0</formula>
    </cfRule>
  </conditionalFormatting>
  <conditionalFormatting sqref="B57:C64">
    <cfRule type="cellIs" dxfId="16" priority="19" operator="equal">
      <formula>0</formula>
    </cfRule>
  </conditionalFormatting>
  <conditionalFormatting sqref="H57:H60 K57:M60">
    <cfRule type="cellIs" dxfId="15" priority="18" operator="equal">
      <formula>0</formula>
    </cfRule>
  </conditionalFormatting>
  <conditionalFormatting sqref="Q57:Q60">
    <cfRule type="cellIs" dxfId="14" priority="13" operator="equal">
      <formula>0</formula>
    </cfRule>
  </conditionalFormatting>
  <conditionalFormatting sqref="G57:G60">
    <cfRule type="cellIs" dxfId="13" priority="17" operator="equal">
      <formula>0</formula>
    </cfRule>
  </conditionalFormatting>
  <conditionalFormatting sqref="J57:J60">
    <cfRule type="cellIs" dxfId="12" priority="12" operator="equal">
      <formula>0</formula>
    </cfRule>
  </conditionalFormatting>
  <conditionalFormatting sqref="I57:I60">
    <cfRule type="cellIs" dxfId="11" priority="16" operator="equal">
      <formula>0</formula>
    </cfRule>
  </conditionalFormatting>
  <conditionalFormatting sqref="D57 D59 D61 D63">
    <cfRule type="cellIs" dxfId="10" priority="11" operator="equal">
      <formula>0</formula>
    </cfRule>
  </conditionalFormatting>
  <conditionalFormatting sqref="E57:F60">
    <cfRule type="cellIs" dxfId="9" priority="15" operator="equal">
      <formula>0</formula>
    </cfRule>
  </conditionalFormatting>
  <conditionalFormatting sqref="P57:P60">
    <cfRule type="cellIs" dxfId="8" priority="14" operator="equal">
      <formula>0</formula>
    </cfRule>
  </conditionalFormatting>
  <conditionalFormatting sqref="H61:H64 K61:M64">
    <cfRule type="cellIs" dxfId="7" priority="9" operator="equal">
      <formula>0</formula>
    </cfRule>
  </conditionalFormatting>
  <conditionalFormatting sqref="Q61:Q64">
    <cfRule type="cellIs" dxfId="6" priority="4" operator="equal">
      <formula>0</formula>
    </cfRule>
  </conditionalFormatting>
  <conditionalFormatting sqref="G61:G64">
    <cfRule type="cellIs" dxfId="5" priority="8" operator="equal">
      <formula>0</formula>
    </cfRule>
  </conditionalFormatting>
  <conditionalFormatting sqref="J61:J64">
    <cfRule type="cellIs" dxfId="4" priority="3" operator="equal">
      <formula>0</formula>
    </cfRule>
  </conditionalFormatting>
  <conditionalFormatting sqref="I61:I64">
    <cfRule type="cellIs" dxfId="3" priority="7" operator="equal">
      <formula>0</formula>
    </cfRule>
  </conditionalFormatting>
  <conditionalFormatting sqref="E61:F64">
    <cfRule type="cellIs" dxfId="2" priority="6" operator="equal">
      <formula>0</formula>
    </cfRule>
  </conditionalFormatting>
  <conditionalFormatting sqref="P61:P64">
    <cfRule type="cellIs" dxfId="1" priority="5" operator="equal">
      <formula>0</formula>
    </cfRule>
  </conditionalFormatting>
  <conditionalFormatting sqref="N57:O6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7"/>
  <sheetViews>
    <sheetView workbookViewId="0">
      <pane ySplit="1" topLeftCell="A5" activePane="bottomLeft" state="frozen"/>
      <selection pane="bottomLeft" activeCell="T31" sqref="T31"/>
    </sheetView>
  </sheetViews>
  <sheetFormatPr defaultRowHeight="14.25" x14ac:dyDescent="0.15"/>
  <cols>
    <col min="1" max="1" width="7.5" style="54" customWidth="1"/>
    <col min="2" max="2" width="8.25" style="54" customWidth="1"/>
    <col min="3" max="3" width="7.125" style="54" customWidth="1"/>
    <col min="4" max="4" width="5.25" style="54" bestFit="1" customWidth="1"/>
    <col min="5" max="5" width="4.375" style="54" bestFit="1" customWidth="1"/>
    <col min="6" max="6" width="5.25" style="54" bestFit="1" customWidth="1"/>
    <col min="7" max="7" width="3.125" style="72" bestFit="1" customWidth="1"/>
    <col min="8" max="8" width="4.375" style="54" bestFit="1" customWidth="1"/>
    <col min="9" max="9" width="3.125" style="54" bestFit="1" customWidth="1"/>
    <col min="10" max="10" width="4.375" style="54" bestFit="1" customWidth="1"/>
    <col min="11" max="11" width="3.125" style="54" bestFit="1" customWidth="1"/>
    <col min="12" max="12" width="4.375" style="54" bestFit="1" customWidth="1"/>
    <col min="13" max="13" width="3.125" style="54" bestFit="1" customWidth="1"/>
    <col min="14" max="14" width="4.375" style="54" bestFit="1" customWidth="1"/>
    <col min="15" max="15" width="3.125" style="72" bestFit="1" customWidth="1"/>
    <col min="16" max="19" width="3.125" style="54" bestFit="1" customWidth="1"/>
    <col min="20" max="70" width="4" style="54" bestFit="1" customWidth="1"/>
    <col min="71" max="16384" width="9" style="54"/>
  </cols>
  <sheetData>
    <row r="1" spans="1:71" x14ac:dyDescent="0.15">
      <c r="A1" s="54" t="s">
        <v>38</v>
      </c>
      <c r="B1" s="54" t="s">
        <v>29</v>
      </c>
      <c r="C1" s="54" t="s">
        <v>373</v>
      </c>
      <c r="D1" s="53" t="s">
        <v>384</v>
      </c>
      <c r="E1" s="53" t="s">
        <v>385</v>
      </c>
      <c r="F1" s="53" t="s">
        <v>386</v>
      </c>
      <c r="G1" s="66" t="s">
        <v>313</v>
      </c>
      <c r="H1" s="53" t="s">
        <v>382</v>
      </c>
      <c r="I1" s="53" t="s">
        <v>314</v>
      </c>
      <c r="J1" s="53" t="s">
        <v>383</v>
      </c>
      <c r="K1" s="53" t="s">
        <v>315</v>
      </c>
      <c r="L1" s="53" t="s">
        <v>381</v>
      </c>
      <c r="M1" s="53" t="s">
        <v>316</v>
      </c>
      <c r="N1" s="53" t="s">
        <v>380</v>
      </c>
      <c r="O1" s="66" t="s">
        <v>317</v>
      </c>
      <c r="P1" s="53" t="s">
        <v>318</v>
      </c>
      <c r="Q1" s="53" t="s">
        <v>319</v>
      </c>
      <c r="R1" s="53" t="s">
        <v>320</v>
      </c>
      <c r="S1" s="53" t="s">
        <v>321</v>
      </c>
      <c r="T1" s="53" t="s">
        <v>322</v>
      </c>
      <c r="U1" s="53" t="s">
        <v>323</v>
      </c>
      <c r="V1" s="53" t="s">
        <v>324</v>
      </c>
      <c r="W1" s="53" t="s">
        <v>325</v>
      </c>
      <c r="X1" s="53" t="s">
        <v>326</v>
      </c>
      <c r="Y1" s="53" t="s">
        <v>327</v>
      </c>
      <c r="Z1" s="53" t="s">
        <v>328</v>
      </c>
      <c r="AA1" s="53" t="s">
        <v>329</v>
      </c>
      <c r="AB1" s="53" t="s">
        <v>330</v>
      </c>
      <c r="AC1" s="53" t="s">
        <v>331</v>
      </c>
      <c r="AD1" s="53" t="s">
        <v>332</v>
      </c>
      <c r="AE1" s="53" t="s">
        <v>333</v>
      </c>
      <c r="AF1" s="53" t="s">
        <v>334</v>
      </c>
      <c r="AG1" s="53" t="s">
        <v>335</v>
      </c>
      <c r="AH1" s="53" t="s">
        <v>336</v>
      </c>
      <c r="AI1" s="53" t="s">
        <v>337</v>
      </c>
      <c r="AJ1" s="53" t="s">
        <v>338</v>
      </c>
      <c r="AK1" s="53" t="s">
        <v>339</v>
      </c>
      <c r="AL1" s="53" t="s">
        <v>340</v>
      </c>
      <c r="AM1" s="53" t="s">
        <v>341</v>
      </c>
      <c r="AN1" s="53" t="s">
        <v>342</v>
      </c>
      <c r="AO1" s="53" t="s">
        <v>343</v>
      </c>
      <c r="AP1" s="53" t="s">
        <v>344</v>
      </c>
      <c r="AQ1" s="53" t="s">
        <v>345</v>
      </c>
      <c r="AR1" s="53" t="s">
        <v>346</v>
      </c>
      <c r="AS1" s="53" t="s">
        <v>347</v>
      </c>
      <c r="AT1" s="53" t="s">
        <v>348</v>
      </c>
      <c r="AU1" s="53" t="s">
        <v>349</v>
      </c>
      <c r="AV1" s="53" t="s">
        <v>350</v>
      </c>
      <c r="AW1" s="53" t="s">
        <v>351</v>
      </c>
      <c r="AX1" s="53" t="s">
        <v>352</v>
      </c>
      <c r="AY1" s="53" t="s">
        <v>353</v>
      </c>
      <c r="AZ1" s="53" t="s">
        <v>354</v>
      </c>
      <c r="BA1" s="53" t="s">
        <v>355</v>
      </c>
      <c r="BB1" s="53" t="s">
        <v>356</v>
      </c>
      <c r="BC1" s="53" t="s">
        <v>357</v>
      </c>
      <c r="BD1" s="53" t="s">
        <v>358</v>
      </c>
      <c r="BE1" s="53" t="s">
        <v>359</v>
      </c>
      <c r="BF1" s="53" t="s">
        <v>360</v>
      </c>
      <c r="BG1" s="53" t="s">
        <v>361</v>
      </c>
      <c r="BH1" s="53" t="s">
        <v>362</v>
      </c>
      <c r="BI1" s="53" t="s">
        <v>363</v>
      </c>
      <c r="BJ1" s="53" t="s">
        <v>364</v>
      </c>
      <c r="BK1" s="53" t="s">
        <v>365</v>
      </c>
      <c r="BL1" s="53" t="s">
        <v>366</v>
      </c>
      <c r="BM1" s="53" t="s">
        <v>367</v>
      </c>
      <c r="BN1" s="53" t="s">
        <v>368</v>
      </c>
      <c r="BO1" s="53" t="s">
        <v>369</v>
      </c>
      <c r="BP1" s="53" t="s">
        <v>370</v>
      </c>
      <c r="BQ1" s="53" t="s">
        <v>371</v>
      </c>
      <c r="BR1" s="53" t="s">
        <v>372</v>
      </c>
    </row>
    <row r="2" spans="1:71" x14ac:dyDescent="0.15">
      <c r="A2" s="54" t="s">
        <v>375</v>
      </c>
      <c r="B2" s="54" t="s">
        <v>31</v>
      </c>
      <c r="C2" s="54" t="s">
        <v>378</v>
      </c>
      <c r="D2" s="64"/>
      <c r="E2" s="64"/>
      <c r="F2" s="64"/>
      <c r="G2" s="67"/>
      <c r="H2" s="64"/>
      <c r="I2" s="65"/>
      <c r="J2" s="65"/>
      <c r="K2" s="65"/>
      <c r="L2" s="65"/>
      <c r="M2" s="56"/>
      <c r="N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</row>
    <row r="3" spans="1:71" x14ac:dyDescent="0.15">
      <c r="A3" s="54" t="s">
        <v>374</v>
      </c>
      <c r="B3" s="54" t="s">
        <v>32</v>
      </c>
      <c r="C3" s="54" t="s">
        <v>378</v>
      </c>
      <c r="D3" s="64"/>
      <c r="E3" s="64"/>
      <c r="F3" s="64"/>
      <c r="G3" s="67"/>
      <c r="H3" s="64"/>
      <c r="I3" s="65"/>
      <c r="J3" s="65"/>
      <c r="K3" s="65"/>
      <c r="L3" s="65"/>
      <c r="M3" s="56"/>
      <c r="N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71" x14ac:dyDescent="0.15">
      <c r="A4" s="54" t="s">
        <v>374</v>
      </c>
      <c r="B4" s="54" t="s">
        <v>33</v>
      </c>
      <c r="C4" s="54" t="s">
        <v>378</v>
      </c>
      <c r="D4" s="64"/>
      <c r="E4" s="64"/>
      <c r="F4" s="64"/>
      <c r="G4" s="67"/>
      <c r="H4" s="64"/>
      <c r="I4" s="65"/>
      <c r="J4" s="65"/>
      <c r="K4" s="65"/>
      <c r="L4" s="65"/>
      <c r="M4" s="65"/>
      <c r="N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71" x14ac:dyDescent="0.15">
      <c r="A5" s="54" t="s">
        <v>374</v>
      </c>
      <c r="B5" s="54" t="s">
        <v>30</v>
      </c>
      <c r="C5" s="54" t="s">
        <v>379</v>
      </c>
      <c r="D5" s="65"/>
      <c r="E5" s="65"/>
      <c r="F5" s="65"/>
      <c r="G5" s="71"/>
      <c r="H5" s="55"/>
      <c r="I5" s="55"/>
      <c r="J5" s="55"/>
      <c r="K5" s="55"/>
      <c r="L5" s="55"/>
      <c r="M5" s="56"/>
      <c r="N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71" x14ac:dyDescent="0.15">
      <c r="A6" s="54" t="s">
        <v>374</v>
      </c>
      <c r="B6" s="54" t="s">
        <v>32</v>
      </c>
      <c r="C6" s="54" t="s">
        <v>379</v>
      </c>
      <c r="D6" s="65"/>
      <c r="E6" s="65"/>
      <c r="F6" s="65"/>
      <c r="G6" s="68"/>
      <c r="H6" s="55"/>
      <c r="I6" s="55"/>
      <c r="J6" s="55"/>
      <c r="K6" s="55"/>
      <c r="L6" s="55"/>
      <c r="M6" s="56"/>
      <c r="N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spans="1:71" x14ac:dyDescent="0.15">
      <c r="A7" s="54" t="s">
        <v>374</v>
      </c>
      <c r="B7" s="54" t="s">
        <v>33</v>
      </c>
      <c r="C7" s="54" t="s">
        <v>379</v>
      </c>
      <c r="D7" s="65" t="s">
        <v>387</v>
      </c>
      <c r="E7" s="65"/>
      <c r="F7" s="65"/>
      <c r="G7" s="68"/>
      <c r="H7" s="65"/>
      <c r="I7" s="65"/>
      <c r="J7" s="55"/>
      <c r="K7" s="55"/>
      <c r="L7" s="55"/>
      <c r="M7" s="56"/>
      <c r="N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1:71" x14ac:dyDescent="0.15">
      <c r="A8" s="54" t="s">
        <v>376</v>
      </c>
      <c r="B8" s="54" t="s">
        <v>31</v>
      </c>
      <c r="C8" s="54" t="s">
        <v>378</v>
      </c>
      <c r="D8" s="58"/>
      <c r="E8" s="58"/>
      <c r="F8" s="58"/>
      <c r="G8" s="69"/>
      <c r="H8" s="58"/>
      <c r="I8" s="59"/>
      <c r="J8" s="59"/>
      <c r="K8" s="59"/>
      <c r="L8" s="59"/>
      <c r="M8" s="60"/>
      <c r="N8" s="60"/>
      <c r="O8" s="73"/>
      <c r="P8" s="60"/>
      <c r="Q8" s="60"/>
      <c r="R8" s="60"/>
      <c r="S8" s="60"/>
      <c r="T8" s="60"/>
      <c r="U8" s="60"/>
      <c r="V8" s="60"/>
      <c r="W8" s="60"/>
      <c r="X8" s="60"/>
      <c r="Y8" s="60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1:71" x14ac:dyDescent="0.15">
      <c r="A9" s="54" t="s">
        <v>376</v>
      </c>
      <c r="B9" s="54" t="s">
        <v>30</v>
      </c>
      <c r="C9" s="54" t="s">
        <v>379</v>
      </c>
      <c r="D9" s="58"/>
      <c r="E9" s="58"/>
      <c r="F9" s="58"/>
      <c r="G9" s="69"/>
      <c r="H9" s="58"/>
      <c r="I9" s="59"/>
      <c r="J9" s="59"/>
      <c r="K9" s="59"/>
      <c r="L9" s="59"/>
      <c r="M9" s="60"/>
      <c r="N9" s="60"/>
      <c r="O9" s="73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1:71" x14ac:dyDescent="0.15">
      <c r="A10" s="54" t="s">
        <v>376</v>
      </c>
      <c r="B10" s="54" t="s">
        <v>32</v>
      </c>
      <c r="C10" s="54" t="s">
        <v>378</v>
      </c>
      <c r="D10" s="58"/>
      <c r="E10" s="58"/>
      <c r="F10" s="58"/>
      <c r="G10" s="69"/>
      <c r="H10" s="58"/>
      <c r="I10" s="59"/>
      <c r="J10" s="59"/>
      <c r="K10" s="59"/>
      <c r="L10" s="59"/>
      <c r="M10" s="60"/>
      <c r="N10" s="60"/>
      <c r="O10" s="73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71" x14ac:dyDescent="0.15">
      <c r="A11" s="54" t="s">
        <v>376</v>
      </c>
      <c r="B11" s="54" t="s">
        <v>32</v>
      </c>
      <c r="C11" s="54" t="s">
        <v>379</v>
      </c>
      <c r="D11" s="58"/>
      <c r="E11" s="58"/>
      <c r="F11" s="58"/>
      <c r="G11" s="69"/>
      <c r="H11" s="58"/>
      <c r="I11" s="59"/>
      <c r="J11" s="59"/>
      <c r="K11" s="59"/>
      <c r="L11" s="59"/>
      <c r="M11" s="60"/>
      <c r="N11" s="60"/>
      <c r="O11" s="73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71" x14ac:dyDescent="0.15">
      <c r="A12" s="54" t="s">
        <v>376</v>
      </c>
      <c r="B12" s="54" t="s">
        <v>33</v>
      </c>
      <c r="C12" s="54" t="s">
        <v>378</v>
      </c>
      <c r="D12" s="58"/>
      <c r="E12" s="58"/>
      <c r="F12" s="58"/>
      <c r="G12" s="69"/>
      <c r="H12" s="58"/>
      <c r="I12" s="59"/>
      <c r="J12" s="59"/>
      <c r="K12" s="59"/>
      <c r="L12" s="59"/>
      <c r="M12" s="60"/>
      <c r="N12" s="60"/>
      <c r="O12" s="73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</row>
    <row r="13" spans="1:71" x14ac:dyDescent="0.15">
      <c r="A13" s="54" t="s">
        <v>376</v>
      </c>
      <c r="B13" s="54" t="s">
        <v>33</v>
      </c>
      <c r="C13" s="54" t="s">
        <v>379</v>
      </c>
      <c r="D13" s="58"/>
      <c r="E13" s="58"/>
      <c r="F13" s="58"/>
      <c r="G13" s="69"/>
      <c r="H13" s="58"/>
      <c r="I13" s="59"/>
      <c r="J13" s="59"/>
      <c r="K13" s="59"/>
      <c r="L13" s="59"/>
      <c r="M13" s="60"/>
      <c r="N13" s="60"/>
      <c r="O13" s="73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</row>
    <row r="14" spans="1:71" x14ac:dyDescent="0.15">
      <c r="A14" s="54" t="s">
        <v>377</v>
      </c>
      <c r="B14" s="54" t="s">
        <v>31</v>
      </c>
      <c r="C14" s="54" t="s">
        <v>378</v>
      </c>
      <c r="D14" s="61"/>
      <c r="E14" s="61"/>
      <c r="F14" s="61"/>
      <c r="G14" s="70"/>
      <c r="H14" s="61"/>
      <c r="I14" s="62"/>
      <c r="J14" s="62"/>
      <c r="K14" s="62"/>
      <c r="L14" s="62"/>
      <c r="M14" s="63"/>
      <c r="N14" s="63"/>
      <c r="O14" s="74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</row>
    <row r="15" spans="1:71" x14ac:dyDescent="0.15">
      <c r="A15" s="54" t="s">
        <v>377</v>
      </c>
      <c r="B15" s="54" t="s">
        <v>30</v>
      </c>
      <c r="C15" s="54" t="s">
        <v>379</v>
      </c>
      <c r="D15" s="61"/>
      <c r="E15" s="61"/>
      <c r="F15" s="61"/>
      <c r="G15" s="70"/>
      <c r="H15" s="61"/>
      <c r="I15" s="62"/>
      <c r="J15" s="62"/>
      <c r="K15" s="62"/>
      <c r="L15" s="62"/>
      <c r="M15" s="63"/>
      <c r="N15" s="63"/>
      <c r="O15" s="74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</row>
    <row r="16" spans="1:71" x14ac:dyDescent="0.15">
      <c r="A16" s="54" t="s">
        <v>377</v>
      </c>
      <c r="B16" s="54" t="s">
        <v>32</v>
      </c>
      <c r="C16" s="54" t="s">
        <v>378</v>
      </c>
      <c r="D16" s="61"/>
      <c r="E16" s="61"/>
      <c r="F16" s="61"/>
      <c r="G16" s="70"/>
      <c r="H16" s="61"/>
      <c r="I16" s="62"/>
      <c r="J16" s="62"/>
      <c r="K16" s="62"/>
      <c r="L16" s="62"/>
      <c r="M16" s="63"/>
      <c r="N16" s="63"/>
      <c r="O16" s="74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</row>
    <row r="17" spans="1:71" x14ac:dyDescent="0.15">
      <c r="A17" s="54" t="s">
        <v>377</v>
      </c>
      <c r="B17" s="54" t="s">
        <v>32</v>
      </c>
      <c r="C17" s="54" t="s">
        <v>379</v>
      </c>
      <c r="D17" s="61"/>
      <c r="E17" s="61"/>
      <c r="F17" s="61"/>
      <c r="G17" s="70"/>
      <c r="H17" s="61"/>
      <c r="I17" s="62"/>
      <c r="J17" s="62"/>
      <c r="K17" s="62"/>
      <c r="L17" s="62"/>
      <c r="M17" s="63"/>
      <c r="N17" s="63"/>
      <c r="O17" s="74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</row>
    <row r="18" spans="1:71" x14ac:dyDescent="0.15">
      <c r="A18" s="54" t="s">
        <v>377</v>
      </c>
      <c r="B18" s="54" t="s">
        <v>33</v>
      </c>
      <c r="C18" s="54" t="s">
        <v>378</v>
      </c>
      <c r="D18" s="61"/>
      <c r="E18" s="61"/>
      <c r="F18" s="61"/>
      <c r="G18" s="70"/>
      <c r="H18" s="61"/>
      <c r="I18" s="62"/>
      <c r="J18" s="62"/>
      <c r="K18" s="62"/>
      <c r="L18" s="62"/>
      <c r="M18" s="63"/>
      <c r="N18" s="63"/>
      <c r="O18" s="74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</row>
    <row r="19" spans="1:71" x14ac:dyDescent="0.15">
      <c r="A19" s="54" t="s">
        <v>377</v>
      </c>
      <c r="B19" s="54" t="s">
        <v>33</v>
      </c>
      <c r="C19" s="54" t="s">
        <v>379</v>
      </c>
      <c r="D19" s="61"/>
      <c r="E19" s="61"/>
      <c r="F19" s="61"/>
      <c r="G19" s="70"/>
      <c r="H19" s="61"/>
      <c r="I19" s="62"/>
      <c r="J19" s="62"/>
      <c r="K19" s="62"/>
      <c r="L19" s="62"/>
      <c r="M19" s="63"/>
      <c r="N19" s="63"/>
      <c r="O19" s="74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</row>
    <row r="20" spans="1:71" x14ac:dyDescent="0.15">
      <c r="D20" s="55"/>
      <c r="E20" s="55"/>
      <c r="F20" s="55"/>
      <c r="G20" s="71"/>
      <c r="H20" s="55"/>
      <c r="I20" s="55"/>
      <c r="J20" s="55"/>
      <c r="K20" s="55"/>
      <c r="L20" s="55"/>
      <c r="M20" s="56"/>
      <c r="N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71" x14ac:dyDescent="0.15">
      <c r="D21" s="55"/>
      <c r="E21" s="55"/>
      <c r="F21" s="55"/>
      <c r="G21" s="71"/>
      <c r="H21" s="55"/>
      <c r="I21" s="55"/>
      <c r="J21" s="55"/>
      <c r="K21" s="55"/>
      <c r="L21" s="55"/>
      <c r="M21" s="56"/>
      <c r="N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71" x14ac:dyDescent="0.15">
      <c r="D22" s="55"/>
      <c r="E22" s="55"/>
      <c r="F22" s="55"/>
      <c r="G22" s="71"/>
      <c r="H22" s="55"/>
      <c r="I22" s="55"/>
      <c r="J22" s="55"/>
      <c r="K22" s="55"/>
      <c r="L22" s="55"/>
    </row>
    <row r="23" spans="1:71" x14ac:dyDescent="0.15">
      <c r="D23" s="55"/>
      <c r="E23" s="55"/>
      <c r="F23" s="55"/>
      <c r="G23" s="71"/>
      <c r="H23" s="55"/>
      <c r="I23" s="55"/>
      <c r="J23" s="55"/>
      <c r="K23" s="55"/>
      <c r="L23" s="55"/>
    </row>
    <row r="24" spans="1:71" x14ac:dyDescent="0.15">
      <c r="D24" s="55"/>
      <c r="E24" s="55"/>
      <c r="F24" s="55"/>
      <c r="G24" s="71"/>
      <c r="H24" s="55"/>
      <c r="I24" s="55"/>
      <c r="J24" s="55"/>
      <c r="K24" s="55"/>
      <c r="L24" s="55"/>
    </row>
    <row r="25" spans="1:71" x14ac:dyDescent="0.15">
      <c r="D25" s="55"/>
      <c r="E25" s="55"/>
      <c r="F25" s="55"/>
      <c r="G25" s="71"/>
      <c r="H25" s="55"/>
      <c r="I25" s="55"/>
      <c r="J25" s="55"/>
      <c r="K25" s="55"/>
      <c r="L25" s="55"/>
    </row>
    <row r="26" spans="1:71" x14ac:dyDescent="0.15">
      <c r="D26" s="55"/>
      <c r="E26" s="55"/>
      <c r="F26" s="55"/>
      <c r="G26" s="71"/>
      <c r="H26" s="55"/>
      <c r="I26" s="55"/>
      <c r="J26" s="55"/>
      <c r="K26" s="55"/>
      <c r="L26" s="55"/>
    </row>
    <row r="27" spans="1:71" x14ac:dyDescent="0.15">
      <c r="D27" s="55"/>
      <c r="E27" s="55"/>
      <c r="F27" s="55"/>
      <c r="G27" s="71"/>
      <c r="H27" s="55"/>
      <c r="I27" s="55"/>
      <c r="J27" s="55"/>
      <c r="K27" s="55"/>
      <c r="L27" s="5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角色词缀表</vt:lpstr>
      <vt:lpstr>战斗数据汇总</vt:lpstr>
      <vt:lpstr>角色成长</vt:lpstr>
      <vt:lpstr>装备品质表</vt:lpstr>
      <vt:lpstr>装备星级表</vt:lpstr>
      <vt:lpstr>战斗体验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2014-05-12T09:04:58Z</dcterms:created>
  <dcterms:modified xsi:type="dcterms:W3CDTF">2014-05-28T02:44:46Z</dcterms:modified>
</cp:coreProperties>
</file>