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odWar\Doc\战神数值备用数据\"/>
    </mc:Choice>
  </mc:AlternateContent>
  <bookViews>
    <workbookView xWindow="0" yWindow="0" windowWidth="28800" windowHeight="13035"/>
  </bookViews>
  <sheets>
    <sheet name="勇士试炼数据" sheetId="1" r:id="rId1"/>
    <sheet name="道具ID" sheetId="2" r:id="rId2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9" i="1" l="1"/>
  <c r="R10" i="1"/>
  <c r="R8" i="1"/>
  <c r="U6" i="1"/>
  <c r="U7" i="1"/>
  <c r="U8" i="1"/>
  <c r="U9" i="1"/>
  <c r="U10" i="1"/>
  <c r="U5" i="1"/>
  <c r="U4" i="1"/>
  <c r="J12" i="1"/>
  <c r="G11" i="1"/>
  <c r="E12" i="1"/>
  <c r="F12" i="1"/>
  <c r="G12" i="1"/>
  <c r="H12" i="1"/>
  <c r="I12" i="1"/>
  <c r="K12" i="1"/>
  <c r="L12" i="1"/>
  <c r="F11" i="1"/>
  <c r="H11" i="1"/>
  <c r="I11" i="1"/>
  <c r="J11" i="1"/>
  <c r="K11" i="1"/>
  <c r="L11" i="1"/>
  <c r="E11" i="1"/>
  <c r="F13" i="1"/>
  <c r="G13" i="1"/>
  <c r="H13" i="1"/>
  <c r="I13" i="1"/>
  <c r="J13" i="1"/>
  <c r="K13" i="1"/>
  <c r="L13" i="1"/>
  <c r="E13" i="1"/>
  <c r="F3" i="1"/>
  <c r="G3" i="1"/>
  <c r="H3" i="1"/>
  <c r="I3" i="1"/>
  <c r="J3" i="1"/>
  <c r="K3" i="1"/>
  <c r="L3" i="1"/>
  <c r="E3" i="1"/>
  <c r="T4" i="1"/>
  <c r="T5" i="1"/>
  <c r="T6" i="1"/>
  <c r="T7" i="1"/>
  <c r="T8" i="1"/>
  <c r="T9" i="1"/>
  <c r="T10" i="1"/>
  <c r="T3" i="1"/>
  <c r="S4" i="1"/>
  <c r="S5" i="1"/>
  <c r="S6" i="1"/>
  <c r="S7" i="1"/>
  <c r="S8" i="1"/>
  <c r="S9" i="1"/>
  <c r="S10" i="1"/>
  <c r="S3" i="1"/>
  <c r="R4" i="1"/>
  <c r="R5" i="1"/>
  <c r="R6" i="1"/>
  <c r="R7" i="1"/>
  <c r="R3" i="1"/>
  <c r="G37" i="1"/>
  <c r="H36" i="1"/>
  <c r="H35" i="1"/>
  <c r="H34" i="1"/>
  <c r="H33" i="1"/>
  <c r="H32" i="1"/>
  <c r="H31" i="1"/>
  <c r="H30" i="1"/>
  <c r="H29" i="1"/>
  <c r="E25" i="1"/>
  <c r="F25" i="1"/>
  <c r="E24" i="1"/>
  <c r="G24" i="1"/>
  <c r="G23" i="1"/>
  <c r="E23" i="1"/>
  <c r="F23" i="1"/>
  <c r="C16" i="1"/>
  <c r="D18" i="1"/>
  <c r="E18" i="1"/>
  <c r="U3" i="1"/>
  <c r="G18" i="1"/>
  <c r="D29" i="1"/>
  <c r="F18" i="1"/>
  <c r="C29" i="1"/>
  <c r="D19" i="1"/>
  <c r="E19" i="1"/>
  <c r="D20" i="1"/>
  <c r="E20" i="1"/>
  <c r="D21" i="1"/>
  <c r="E21" i="1"/>
  <c r="D22" i="1"/>
  <c r="E22" i="1"/>
  <c r="F24" i="1"/>
  <c r="G25" i="1"/>
  <c r="G22" i="1"/>
  <c r="D33" i="1"/>
  <c r="F22" i="1"/>
  <c r="C33" i="1"/>
  <c r="C36" i="1"/>
  <c r="F20" i="1"/>
  <c r="C31" i="1"/>
  <c r="G20" i="1"/>
  <c r="D31" i="1"/>
  <c r="G21" i="1"/>
  <c r="D32" i="1"/>
  <c r="F21" i="1"/>
  <c r="C32" i="1"/>
  <c r="C35" i="1"/>
  <c r="G19" i="1"/>
  <c r="D30" i="1"/>
  <c r="F19" i="1"/>
  <c r="C30" i="1"/>
  <c r="D35" i="1"/>
  <c r="D34" i="1"/>
  <c r="D36" i="1"/>
  <c r="J31" i="1"/>
  <c r="C34" i="1"/>
  <c r="I32" i="1"/>
  <c r="I28" i="1"/>
  <c r="I33" i="1"/>
  <c r="I29" i="1"/>
  <c r="I35" i="1"/>
  <c r="I30" i="1"/>
  <c r="I31" i="1"/>
  <c r="I34" i="1"/>
  <c r="J32" i="1"/>
  <c r="J34" i="1"/>
  <c r="J29" i="1"/>
  <c r="J36" i="1"/>
  <c r="J35" i="1"/>
  <c r="J28" i="1"/>
  <c r="J30" i="1"/>
  <c r="I36" i="1"/>
  <c r="J33" i="1"/>
</calcChain>
</file>

<file path=xl/sharedStrings.xml><?xml version="1.0" encoding="utf-8"?>
<sst xmlns="http://schemas.openxmlformats.org/spreadsheetml/2006/main" count="169" uniqueCount="157">
  <si>
    <t>勇士试炼奖励内容</t>
    <phoneticPr fontId="2" type="noConversion"/>
  </si>
  <si>
    <t>固定奖励</t>
    <phoneticPr fontId="2" type="noConversion"/>
  </si>
  <si>
    <t>额外奖励</t>
    <phoneticPr fontId="2" type="noConversion"/>
  </si>
  <si>
    <t>星级</t>
    <phoneticPr fontId="2" type="noConversion"/>
  </si>
  <si>
    <t>经验比</t>
    <phoneticPr fontId="2" type="noConversion"/>
  </si>
  <si>
    <t>兑换材料</t>
    <phoneticPr fontId="2" type="noConversion"/>
  </si>
  <si>
    <t>金币</t>
    <phoneticPr fontId="2" type="noConversion"/>
  </si>
  <si>
    <t>神魂</t>
    <phoneticPr fontId="2" type="noConversion"/>
  </si>
  <si>
    <t>凡品经验灵药</t>
    <phoneticPr fontId="2" type="noConversion"/>
  </si>
  <si>
    <t>普通经验灵药</t>
  </si>
  <si>
    <t>完美经验灵药</t>
  </si>
  <si>
    <t>初级突破石</t>
    <phoneticPr fontId="2" type="noConversion"/>
  </si>
  <si>
    <t>卡德摩斯之石</t>
    <phoneticPr fontId="2" type="noConversion"/>
  </si>
  <si>
    <t>迈达斯之石</t>
    <phoneticPr fontId="2" type="noConversion"/>
  </si>
  <si>
    <t>每天免费刷新次数</t>
    <phoneticPr fontId="2" type="noConversion"/>
  </si>
  <si>
    <t>手动刷新次数</t>
    <phoneticPr fontId="2" type="noConversion"/>
  </si>
  <si>
    <t>每次刷新任务数</t>
    <phoneticPr fontId="2" type="noConversion"/>
  </si>
  <si>
    <t>额外任务</t>
    <phoneticPr fontId="2" type="noConversion"/>
  </si>
  <si>
    <t>刷新概率</t>
    <phoneticPr fontId="2" type="noConversion"/>
  </si>
  <si>
    <t>权重</t>
    <phoneticPr fontId="2" type="noConversion"/>
  </si>
  <si>
    <t>每次刷新期望</t>
    <phoneticPr fontId="2" type="noConversion"/>
  </si>
  <si>
    <t>自动刷新期望数量</t>
    <phoneticPr fontId="2" type="noConversion"/>
  </si>
  <si>
    <t>最大期望数量(手动刷新)</t>
    <phoneticPr fontId="2" type="noConversion"/>
  </si>
  <si>
    <t>额外</t>
    <phoneticPr fontId="2" type="noConversion"/>
  </si>
  <si>
    <t>每日可刷出的各星级任务数量</t>
    <phoneticPr fontId="2" type="noConversion"/>
  </si>
  <si>
    <t>各类奖励</t>
    <phoneticPr fontId="2" type="noConversion"/>
  </si>
  <si>
    <t>概率</t>
    <phoneticPr fontId="2" type="noConversion"/>
  </si>
  <si>
    <t>免费期望投放数量</t>
    <phoneticPr fontId="2" type="noConversion"/>
  </si>
  <si>
    <t>最大期望投放数量</t>
    <phoneticPr fontId="2" type="noConversion"/>
  </si>
  <si>
    <t>免费数量</t>
    <phoneticPr fontId="2" type="noConversion"/>
  </si>
  <si>
    <t>最大数量</t>
    <phoneticPr fontId="2" type="noConversion"/>
  </si>
  <si>
    <t>-</t>
    <phoneticPr fontId="2" type="noConversion"/>
  </si>
  <si>
    <t>3星以下次数</t>
    <phoneticPr fontId="2" type="noConversion"/>
  </si>
  <si>
    <t>4星以下次数</t>
    <phoneticPr fontId="2" type="noConversion"/>
  </si>
  <si>
    <t>5星以下次数</t>
    <phoneticPr fontId="2" type="noConversion"/>
  </si>
  <si>
    <t>每次刷新消耗钻石：</t>
    <phoneticPr fontId="2" type="noConversion"/>
  </si>
  <si>
    <t>星级试炼表</t>
    <phoneticPr fontId="2" type="noConversion"/>
  </si>
  <si>
    <t>组别</t>
    <phoneticPr fontId="4" type="noConversion"/>
  </si>
  <si>
    <t>星级</t>
    <phoneticPr fontId="4" type="noConversion"/>
  </si>
  <si>
    <t>权重</t>
    <phoneticPr fontId="4" type="noConversion"/>
  </si>
  <si>
    <t>key</t>
    <phoneticPr fontId="4" type="noConversion"/>
  </si>
  <si>
    <t>奖励id</t>
    <phoneticPr fontId="4" type="noConversion"/>
  </si>
  <si>
    <t>ID</t>
  </si>
  <si>
    <t>名称</t>
  </si>
  <si>
    <t>id</t>
  </si>
  <si>
    <t>name</t>
  </si>
  <si>
    <t>神血结晶</t>
    <phoneticPr fontId="4" type="noConversion"/>
  </si>
  <si>
    <t>神侍装备精华</t>
    <phoneticPr fontId="4" type="noConversion"/>
  </si>
  <si>
    <t>凡品经验灵药</t>
  </si>
  <si>
    <t>普通经验灵药</t>
    <phoneticPr fontId="4" type="noConversion"/>
  </si>
  <si>
    <t>完美经验灵药</t>
    <phoneticPr fontId="4" type="noConversion"/>
  </si>
  <si>
    <t>稀有经验灵药</t>
    <phoneticPr fontId="4" type="noConversion"/>
  </si>
  <si>
    <t>金宝箱</t>
    <phoneticPr fontId="4" type="noConversion"/>
  </si>
  <si>
    <t>金币</t>
  </si>
  <si>
    <t>经验</t>
  </si>
  <si>
    <t>钻石</t>
    <phoneticPr fontId="4" type="noConversion"/>
  </si>
  <si>
    <t>体力</t>
    <phoneticPr fontId="4" type="noConversion"/>
  </si>
  <si>
    <t>竞技场兑换币</t>
    <phoneticPr fontId="4" type="noConversion"/>
  </si>
  <si>
    <t>丰饶之券</t>
    <phoneticPr fontId="4" type="noConversion"/>
  </si>
  <si>
    <t>神赉之券</t>
    <phoneticPr fontId="4" type="noConversion"/>
  </si>
  <si>
    <t>高级宝藏碎片</t>
    <phoneticPr fontId="4" type="noConversion"/>
  </si>
  <si>
    <t>顶级宝藏碎片</t>
    <phoneticPr fontId="4" type="noConversion"/>
  </si>
  <si>
    <t>个人贡献</t>
    <phoneticPr fontId="4" type="noConversion"/>
  </si>
  <si>
    <t>火神燧石</t>
    <phoneticPr fontId="4" type="noConversion"/>
  </si>
  <si>
    <t>初级天赋石</t>
    <phoneticPr fontId="4" type="noConversion"/>
  </si>
  <si>
    <t>高级天赋石</t>
    <phoneticPr fontId="4" type="noConversion"/>
  </si>
  <si>
    <t>勇士勋章</t>
    <phoneticPr fontId="4" type="noConversion"/>
  </si>
  <si>
    <t>初级突破石</t>
    <phoneticPr fontId="4" type="noConversion"/>
  </si>
  <si>
    <t>高级突破石</t>
    <phoneticPr fontId="4" type="noConversion"/>
  </si>
  <si>
    <t>卡德摩斯之石</t>
    <phoneticPr fontId="4" type="noConversion"/>
  </si>
  <si>
    <t>卡德摩斯印记</t>
    <phoneticPr fontId="4" type="noConversion"/>
  </si>
  <si>
    <t>迈达斯之石</t>
    <phoneticPr fontId="4" type="noConversion"/>
  </si>
  <si>
    <t>迈达斯印记</t>
    <phoneticPr fontId="4" type="noConversion"/>
  </si>
  <si>
    <t>神魂</t>
    <phoneticPr fontId="4" type="noConversion"/>
  </si>
  <si>
    <t>链刃铭文石</t>
    <phoneticPr fontId="4" type="noConversion"/>
  </si>
  <si>
    <t>重剑铭文石</t>
    <phoneticPr fontId="4" type="noConversion"/>
  </si>
  <si>
    <t>蛮锤铭文石</t>
    <phoneticPr fontId="4" type="noConversion"/>
  </si>
  <si>
    <t>战矛铭文石</t>
    <phoneticPr fontId="4" type="noConversion"/>
  </si>
  <si>
    <t>神器碎片</t>
    <phoneticPr fontId="4" type="noConversion"/>
  </si>
  <si>
    <t>凡品大地精元</t>
    <phoneticPr fontId="4" type="noConversion"/>
  </si>
  <si>
    <t>普通大地精元</t>
    <phoneticPr fontId="4" type="noConversion"/>
  </si>
  <si>
    <t>优质大地精元</t>
    <phoneticPr fontId="4" type="noConversion"/>
  </si>
  <si>
    <t>完美大地精元</t>
    <phoneticPr fontId="4" type="noConversion"/>
  </si>
  <si>
    <t>稀有大地精元</t>
    <phoneticPr fontId="4" type="noConversion"/>
  </si>
  <si>
    <t>卓越大地精元</t>
    <phoneticPr fontId="4" type="noConversion"/>
  </si>
  <si>
    <t>极品大地精元</t>
    <phoneticPr fontId="4" type="noConversion"/>
  </si>
  <si>
    <t>神圣大地精元</t>
    <phoneticPr fontId="4" type="noConversion"/>
  </si>
  <si>
    <t>史诗大地精元</t>
    <phoneticPr fontId="4" type="noConversion"/>
  </si>
  <si>
    <t>传说大地精元</t>
    <phoneticPr fontId="4" type="noConversion"/>
  </si>
  <si>
    <t>凡品天空精元</t>
  </si>
  <si>
    <t>普通天空精元</t>
  </si>
  <si>
    <t>优质天空精元</t>
  </si>
  <si>
    <t>完美天空精元</t>
  </si>
  <si>
    <t>稀有天空精元</t>
  </si>
  <si>
    <t>卓越天空精元</t>
  </si>
  <si>
    <t>极品天空精元</t>
  </si>
  <si>
    <t>神圣天空精元</t>
  </si>
  <si>
    <t>史诗天空精元</t>
  </si>
  <si>
    <t>传说天空精元</t>
  </si>
  <si>
    <t>凡品海洋精元</t>
  </si>
  <si>
    <t>普通海洋精元</t>
  </si>
  <si>
    <t>优质海洋精元</t>
  </si>
  <si>
    <t>完美海洋精元</t>
  </si>
  <si>
    <t>稀有海洋精元</t>
  </si>
  <si>
    <t>卓越海洋精元</t>
  </si>
  <si>
    <t>极品海洋精元</t>
  </si>
  <si>
    <t>神圣海洋精元</t>
  </si>
  <si>
    <t>史诗海洋精元</t>
  </si>
  <si>
    <t>传说海洋精元</t>
  </si>
  <si>
    <t>凡品卷轴</t>
    <phoneticPr fontId="4" type="noConversion"/>
  </si>
  <si>
    <t>普通卷轴</t>
  </si>
  <si>
    <t>普通卷轴+1</t>
  </si>
  <si>
    <t>普通卷轴+2</t>
  </si>
  <si>
    <t>普通卷轴+3</t>
  </si>
  <si>
    <t>优质卷轴</t>
  </si>
  <si>
    <t>优质卷轴+1</t>
  </si>
  <si>
    <t>优质卷轴+2</t>
  </si>
  <si>
    <t>优质卷轴+3</t>
  </si>
  <si>
    <t>完美卷轴</t>
  </si>
  <si>
    <t>完美卷轴+1</t>
  </si>
  <si>
    <t>完美卷轴+2</t>
  </si>
  <si>
    <t>完美卷轴+3</t>
  </si>
  <si>
    <t>稀有卷轴</t>
  </si>
  <si>
    <t>稀有卷轴+1</t>
  </si>
  <si>
    <t>稀有卷轴+2</t>
  </si>
  <si>
    <t>稀有卷轴+3</t>
  </si>
  <si>
    <t>稀有卷轴+4</t>
  </si>
  <si>
    <t>装备觉醒石</t>
  </si>
  <si>
    <t>复仇之刃</t>
    <phoneticPr fontId="4" type="noConversion"/>
  </si>
  <si>
    <t>奥林匹斯之剑</t>
    <phoneticPr fontId="4" type="noConversion"/>
  </si>
  <si>
    <t>天罚之锤</t>
    <phoneticPr fontId="4" type="noConversion"/>
  </si>
  <si>
    <t>列奥尼达武装</t>
    <phoneticPr fontId="4" type="noConversion"/>
  </si>
  <si>
    <t>亚述狂战斧</t>
    <phoneticPr fontId="4" type="noConversion"/>
  </si>
  <si>
    <t>护身符碎片</t>
    <phoneticPr fontId="4" type="noConversion"/>
  </si>
  <si>
    <t>神戒碎片</t>
    <phoneticPr fontId="4" type="noConversion"/>
  </si>
  <si>
    <t>宙斯</t>
    <phoneticPr fontId="4" type="noConversion"/>
  </si>
  <si>
    <t>阿波罗</t>
    <phoneticPr fontId="4" type="noConversion"/>
  </si>
  <si>
    <t>阿尔忒弥斯</t>
  </si>
  <si>
    <t>哈迪斯</t>
    <phoneticPr fontId="4" type="noConversion"/>
  </si>
  <si>
    <t>赫拉</t>
    <phoneticPr fontId="4" type="noConversion"/>
  </si>
  <si>
    <t>海格力斯</t>
    <phoneticPr fontId="4" type="noConversion"/>
  </si>
  <si>
    <t>巴克斯</t>
    <phoneticPr fontId="4" type="noConversion"/>
  </si>
  <si>
    <t>暗黑女神</t>
    <phoneticPr fontId="4" type="noConversion"/>
  </si>
  <si>
    <t>波塞冬</t>
    <phoneticPr fontId="4" type="noConversion"/>
  </si>
  <si>
    <t>雅典娜</t>
    <phoneticPr fontId="4" type="noConversion"/>
  </si>
  <si>
    <t>赫尔墨斯</t>
    <phoneticPr fontId="4" type="noConversion"/>
  </si>
  <si>
    <t>赫菲斯托斯</t>
    <phoneticPr fontId="4" type="noConversion"/>
  </si>
  <si>
    <t>薛西斯</t>
    <phoneticPr fontId="4" type="noConversion"/>
  </si>
  <si>
    <t>复仇女神</t>
    <phoneticPr fontId="4" type="noConversion"/>
  </si>
  <si>
    <t>必定获得奖励</t>
    <phoneticPr fontId="2" type="noConversion"/>
  </si>
  <si>
    <t>勇士勋章ID</t>
    <phoneticPr fontId="2" type="noConversion"/>
  </si>
  <si>
    <t>随机奖励</t>
    <phoneticPr fontId="2" type="noConversion"/>
  </si>
  <si>
    <t>初级突破石</t>
    <phoneticPr fontId="2" type="noConversion"/>
  </si>
  <si>
    <t>道具出现权重</t>
    <phoneticPr fontId="2" type="noConversion"/>
  </si>
  <si>
    <t>1星</t>
    <phoneticPr fontId="2" type="noConversion"/>
  </si>
  <si>
    <t>2星</t>
    <phoneticPr fontId="2" type="noConversion"/>
  </si>
  <si>
    <t>3星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</si>
</sst>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%"/>
    <numFmt numFmtId="177" formatCode="0.0"/>
    <numFmt numFmtId="178" formatCode="#,###&quot;钻&quot;"/>
  </numFmts>
  <fonts count="8" x14ac:knownFonts="1">
    <font>
      <sz val="11"/>
      <color theme="1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color indexed="8"/>
      <name val="宋体"/>
      <family val="3"/>
      <charset val="134"/>
    </font>
    <font>
      <sz val="10"/>
      <color indexed="8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2" borderId="0" xfId="0" applyFont="1" applyFill="1">
      <alignment vertical="center"/>
    </xf>
    <xf numFmtId="0" fontId="1" fillId="2" borderId="0" xfId="0" applyFont="1" applyFill="1">
      <alignment vertical="center"/>
    </xf>
    <xf numFmtId="0" fontId="1" fillId="2" borderId="1" xfId="0" applyFont="1" applyFill="1" applyBorder="1">
      <alignment vertical="center"/>
    </xf>
    <xf numFmtId="0" fontId="1" fillId="0" borderId="1" xfId="0" applyFont="1" applyBorder="1">
      <alignment vertical="center"/>
    </xf>
    <xf numFmtId="0" fontId="3" fillId="2" borderId="2" xfId="0" applyFont="1" applyFill="1" applyBorder="1">
      <alignment vertical="center"/>
    </xf>
    <xf numFmtId="176" fontId="1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9" fontId="1" fillId="0" borderId="1" xfId="0" applyNumberFormat="1" applyFont="1" applyBorder="1">
      <alignment vertical="center"/>
    </xf>
    <xf numFmtId="177" fontId="3" fillId="0" borderId="1" xfId="0" applyNumberFormat="1" applyFont="1" applyBorder="1">
      <alignment vertical="center"/>
    </xf>
    <xf numFmtId="1" fontId="3" fillId="0" borderId="1" xfId="0" applyNumberFormat="1" applyFont="1" applyBorder="1">
      <alignment vertical="center"/>
    </xf>
    <xf numFmtId="178" fontId="1" fillId="0" borderId="0" xfId="0" applyNumberFormat="1" applyFont="1">
      <alignment vertical="center"/>
    </xf>
    <xf numFmtId="0" fontId="1" fillId="3" borderId="0" xfId="0" applyFont="1" applyFill="1">
      <alignment vertical="center"/>
    </xf>
    <xf numFmtId="0" fontId="6" fillId="0" borderId="0" xfId="0" applyFont="1">
      <alignment vertical="center"/>
    </xf>
    <xf numFmtId="49" fontId="4" fillId="0" borderId="0" xfId="1" applyNumberFormat="1" applyFont="1" applyFill="1" applyBorder="1" applyAlignment="1">
      <alignment vertical="center"/>
    </xf>
    <xf numFmtId="0" fontId="7" fillId="4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1" fillId="0" borderId="1" xfId="0" applyFont="1" applyFill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2">
    <cellStyle name="常规" xfId="0" builtinId="0"/>
    <cellStyle name="常规 10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tabSelected="1" workbookViewId="0">
      <selection activeCell="L21" sqref="L21"/>
    </sheetView>
  </sheetViews>
  <sheetFormatPr defaultRowHeight="11.25" x14ac:dyDescent="0.15"/>
  <cols>
    <col min="1" max="3" width="9" style="1"/>
    <col min="4" max="4" width="12" style="1" customWidth="1"/>
    <col min="5" max="5" width="12.625" style="1" customWidth="1"/>
    <col min="6" max="6" width="13.75" style="1" customWidth="1"/>
    <col min="7" max="7" width="14.375" style="1" customWidth="1"/>
    <col min="8" max="10" width="10.5" style="1" customWidth="1"/>
    <col min="11" max="16384" width="9" style="1"/>
  </cols>
  <sheetData>
    <row r="1" spans="1:21" x14ac:dyDescent="0.15">
      <c r="O1" s="13" t="s">
        <v>36</v>
      </c>
      <c r="P1" s="13"/>
      <c r="Q1" s="13"/>
      <c r="R1" s="13"/>
      <c r="S1" s="13"/>
    </row>
    <row r="2" spans="1:21" x14ac:dyDescent="0.15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O2" s="14" t="s">
        <v>40</v>
      </c>
      <c r="P2" s="15" t="s">
        <v>37</v>
      </c>
      <c r="Q2" s="15" t="s">
        <v>38</v>
      </c>
      <c r="R2" s="14" t="s">
        <v>39</v>
      </c>
      <c r="S2" s="14" t="s">
        <v>41</v>
      </c>
      <c r="T2" s="1" t="s">
        <v>149</v>
      </c>
      <c r="U2" s="1" t="s">
        <v>151</v>
      </c>
    </row>
    <row r="3" spans="1:21" x14ac:dyDescent="0.15">
      <c r="E3" s="1">
        <f>INDEX(道具ID!$B:$B,MATCH(E5,道具ID!$C:$C,0),1)</f>
        <v>30000</v>
      </c>
      <c r="F3" s="1">
        <f>INDEX(道具ID!$B:$B,MATCH(F5,道具ID!$C:$C,0),1)</f>
        <v>40200</v>
      </c>
      <c r="G3" s="1">
        <f>INDEX(道具ID!$B:$B,MATCH(G5,道具ID!$C:$C,0),1)</f>
        <v>20000</v>
      </c>
      <c r="H3" s="1">
        <f>INDEX(道具ID!$B:$B,MATCH(H5,道具ID!$C:$C,0),1)</f>
        <v>20001</v>
      </c>
      <c r="I3" s="1">
        <f>INDEX(道具ID!$B:$B,MATCH(I5,道具ID!$C:$C,0),1)</f>
        <v>20002</v>
      </c>
      <c r="J3" s="1">
        <f>INDEX(道具ID!$B:$B,MATCH(J5,道具ID!$C:$C,0),1)</f>
        <v>30014</v>
      </c>
      <c r="K3" s="1">
        <f>INDEX(道具ID!$B:$B,MATCH(K5,道具ID!$C:$C,0),1)</f>
        <v>40000</v>
      </c>
      <c r="L3" s="1">
        <f>INDEX(道具ID!$B:$B,MATCH(L5,道具ID!$C:$C,0),1)</f>
        <v>40100</v>
      </c>
      <c r="O3" s="1">
        <v>1</v>
      </c>
      <c r="P3" s="1">
        <v>1</v>
      </c>
      <c r="Q3" s="1">
        <v>1</v>
      </c>
      <c r="R3" s="1">
        <f>C18</f>
        <v>430</v>
      </c>
      <c r="S3" s="1">
        <f>120000+O3</f>
        <v>120001</v>
      </c>
      <c r="T3" s="1" t="str">
        <f t="shared" ref="T3:T10" si="0">"30001|"&amp;VLOOKUP(Q3,$B$6:$D$10,2,FALSE)*6&amp;","&amp;$D$40&amp;"|"&amp;VLOOKUP(Q3,$B$6:$D$10,3,FALSE)</f>
        <v>30001|36,30013|1</v>
      </c>
      <c r="U3" s="1" t="str">
        <f>$E$3&amp;"|"&amp;VLOOKUP(Q3,$B$6:$L$10,4,FALSE)&amp;"|"&amp;ROUND(E11*10000/(E11+G11),0)&amp;","&amp;$G$3&amp;"|"&amp;VLOOKUP(Q3,$B$6:$L$10,6,FALSE)&amp;"|"&amp;10000-ROUND(E11*10000/(E11+G11),0)</f>
        <v>30000|10000|6667,20000|5|3333</v>
      </c>
    </row>
    <row r="4" spans="1:21" x14ac:dyDescent="0.15">
      <c r="B4" s="3"/>
      <c r="C4" s="21" t="s">
        <v>1</v>
      </c>
      <c r="D4" s="21"/>
      <c r="E4" s="21" t="s">
        <v>2</v>
      </c>
      <c r="F4" s="21"/>
      <c r="G4" s="21"/>
      <c r="H4" s="21"/>
      <c r="I4" s="21"/>
      <c r="J4" s="21"/>
      <c r="K4" s="21"/>
      <c r="L4" s="21"/>
      <c r="O4" s="1">
        <v>2</v>
      </c>
      <c r="P4" s="1">
        <v>1</v>
      </c>
      <c r="Q4" s="1">
        <v>2</v>
      </c>
      <c r="R4" s="1">
        <f t="shared" ref="R4:R7" si="1">C19</f>
        <v>350</v>
      </c>
      <c r="S4" s="1">
        <f t="shared" ref="S4:S10" si="2">120000+O4</f>
        <v>120002</v>
      </c>
      <c r="T4" s="1" t="str">
        <f t="shared" si="0"/>
        <v>30001|36,30013|2</v>
      </c>
      <c r="U4" s="1" t="str">
        <f>$E$3&amp;"|"&amp;VLOOKUP(Q4,$B$6:$L$10,4,FALSE)&amp;"|"&amp;E12&amp;","&amp;$F$3&amp;"|"&amp;VLOOKUP(Q4,$B$6:$L$10,5,FALSE)&amp;"|"&amp;F12&amp;","&amp;$G$3&amp;"|"&amp;VLOOKUP(Q4,$B$6:$L$10,6,FALSE)&amp;"|"&amp;G12&amp;","&amp;$H$3&amp;"|"&amp;VLOOKUP(Q4,$B$6:$L$10,7,FALSE)&amp;"|"&amp;H12&amp;","&amp;$J$3&amp;"|"&amp;VLOOKUP(Q4,$B$6:$L$10,9,FALSE)&amp;"|"&amp;J12</f>
        <v>30000|10000|2857,40200|20|2857,20000|5|1429,20001|2|1429,30014|1|1428</v>
      </c>
    </row>
    <row r="5" spans="1:21" x14ac:dyDescent="0.15"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G5" s="4" t="s">
        <v>8</v>
      </c>
      <c r="H5" s="4" t="s">
        <v>9</v>
      </c>
      <c r="I5" s="4" t="s">
        <v>10</v>
      </c>
      <c r="J5" s="4" t="s">
        <v>11</v>
      </c>
      <c r="K5" s="4" t="s">
        <v>12</v>
      </c>
      <c r="L5" s="4" t="s">
        <v>13</v>
      </c>
      <c r="O5" s="1">
        <v>3</v>
      </c>
      <c r="P5" s="1">
        <v>1</v>
      </c>
      <c r="Q5" s="1">
        <v>3</v>
      </c>
      <c r="R5" s="1">
        <f t="shared" si="1"/>
        <v>150</v>
      </c>
      <c r="S5" s="1">
        <f t="shared" si="2"/>
        <v>120003</v>
      </c>
      <c r="T5" s="1" t="str">
        <f t="shared" si="0"/>
        <v>30001|36,30013|3</v>
      </c>
      <c r="U5" s="1" t="str">
        <f>$E$3&amp;"|"&amp;VLOOKUP(Q5,$B$6:$L$10,4,FALSE)&amp;"|"&amp;$E$13&amp;","&amp;$F$3&amp;"|"&amp;VLOOKUP(Q5,$B$6:$L$10,5,FALSE)&amp;"|"&amp;$F$13&amp;","&amp;$G$3&amp;"|"&amp;VLOOKUP(Q5,$B$6:$L$10,6,FALSE)&amp;"|"&amp;$G$13&amp;","&amp;$H$3&amp;"|"&amp;VLOOKUP(Q5,$B$6:$L$10,7,FALSE)&amp;"|"&amp;$H$13&amp;","&amp;$I$3&amp;"|"&amp;VLOOKUP(Q5,$B$6:$L$10,8,FALSE)&amp;"|"&amp;$I$13&amp;","&amp;$J$3&amp;"|"&amp;VLOOKUP(Q5,$B$6:$L$10,9,FALSE)&amp;"|"&amp;$J$13&amp;","&amp;$K$3&amp;"|"&amp;VLOOKUP(Q5,$B$6:$L$10,10,FALSE)&amp;"|"&amp;$K$13&amp;","&amp;$L$3&amp;"|"&amp;VLOOKUP(Q5,$B$6:$L$10,11,FALSE)&amp;"|"&amp;$L$13</f>
        <v>30000|20000|2000,40200|40|2000,20000|10|1000,20001|4|1000,20002|1|1000,30014|2|1000,40000|1|1000,40100|1|1000</v>
      </c>
    </row>
    <row r="6" spans="1:21" x14ac:dyDescent="0.15">
      <c r="B6" s="5">
        <v>1</v>
      </c>
      <c r="C6" s="5">
        <v>6</v>
      </c>
      <c r="D6" s="5">
        <v>1</v>
      </c>
      <c r="E6" s="5">
        <v>10000</v>
      </c>
      <c r="F6" s="5"/>
      <c r="G6" s="5">
        <v>5</v>
      </c>
      <c r="H6" s="5"/>
      <c r="I6" s="5"/>
      <c r="J6" s="5"/>
      <c r="K6" s="5"/>
      <c r="L6" s="5"/>
      <c r="O6" s="1">
        <v>4</v>
      </c>
      <c r="P6" s="1">
        <v>1</v>
      </c>
      <c r="Q6" s="1">
        <v>4</v>
      </c>
      <c r="R6" s="1">
        <f t="shared" si="1"/>
        <v>50</v>
      </c>
      <c r="S6" s="1">
        <f t="shared" si="2"/>
        <v>120004</v>
      </c>
      <c r="T6" s="1" t="str">
        <f t="shared" si="0"/>
        <v>30001|36,30013|4</v>
      </c>
      <c r="U6" s="1" t="str">
        <f t="shared" ref="U6:U10" si="3">$E$3&amp;"|"&amp;VLOOKUP(Q6,$B$6:$L$10,4,FALSE)&amp;"|"&amp;$E$13&amp;","&amp;$F$3&amp;"|"&amp;VLOOKUP(Q6,$B$6:$L$10,5,FALSE)&amp;"|"&amp;$F$13&amp;","&amp;$G$3&amp;"|"&amp;VLOOKUP(Q6,$B$6:$L$10,6,FALSE)&amp;"|"&amp;$G$13&amp;","&amp;$H$3&amp;"|"&amp;VLOOKUP(Q6,$B$6:$L$10,7,FALSE)&amp;"|"&amp;$H$13&amp;","&amp;$I$3&amp;"|"&amp;VLOOKUP(Q6,$B$6:$L$10,8,FALSE)&amp;"|"&amp;$I$13&amp;","&amp;$J$3&amp;"|"&amp;VLOOKUP(Q6,$B$6:$L$10,9,FALSE)&amp;"|"&amp;$J$13&amp;","&amp;$K$3&amp;"|"&amp;VLOOKUP(Q6,$B$6:$L$10,10,FALSE)&amp;"|"&amp;$K$13&amp;","&amp;$L$3&amp;"|"&amp;VLOOKUP(Q6,$B$6:$L$10,11,FALSE)&amp;"|"&amp;$L$13</f>
        <v>30000|30000|2000,40200|60|2000,20000|15|1000,20001|6|1000,20002|2|1000,30014|3|1000,40000|2|1000,40100|2|1000</v>
      </c>
    </row>
    <row r="7" spans="1:21" x14ac:dyDescent="0.15">
      <c r="B7" s="5">
        <v>2</v>
      </c>
      <c r="C7" s="5">
        <v>6</v>
      </c>
      <c r="D7" s="5">
        <v>2</v>
      </c>
      <c r="E7" s="5">
        <v>10000</v>
      </c>
      <c r="F7" s="5">
        <v>20</v>
      </c>
      <c r="G7" s="5">
        <v>5</v>
      </c>
      <c r="H7" s="5">
        <v>2</v>
      </c>
      <c r="I7" s="5"/>
      <c r="J7" s="5">
        <v>1</v>
      </c>
      <c r="K7" s="5"/>
      <c r="L7" s="5"/>
      <c r="O7" s="1">
        <v>5</v>
      </c>
      <c r="P7" s="1">
        <v>1</v>
      </c>
      <c r="Q7" s="1">
        <v>5</v>
      </c>
      <c r="R7" s="1">
        <f t="shared" si="1"/>
        <v>20</v>
      </c>
      <c r="S7" s="1">
        <f t="shared" si="2"/>
        <v>120005</v>
      </c>
      <c r="T7" s="1" t="str">
        <f t="shared" si="0"/>
        <v>30001|36,30013|5</v>
      </c>
      <c r="U7" s="1" t="str">
        <f t="shared" si="3"/>
        <v>30000|40000|2000,40200|80|2000,20000|20|1000,20001|8|1000,20002|3|1000,30014|4|1000,40000|3|1000,40100|3|1000</v>
      </c>
    </row>
    <row r="8" spans="1:21" x14ac:dyDescent="0.15">
      <c r="B8" s="5">
        <v>3</v>
      </c>
      <c r="C8" s="5">
        <v>6</v>
      </c>
      <c r="D8" s="5">
        <v>3</v>
      </c>
      <c r="E8" s="5">
        <v>20000</v>
      </c>
      <c r="F8" s="5">
        <v>40</v>
      </c>
      <c r="G8" s="5">
        <v>10</v>
      </c>
      <c r="H8" s="5">
        <v>4</v>
      </c>
      <c r="I8" s="5">
        <v>1</v>
      </c>
      <c r="J8" s="5">
        <v>2</v>
      </c>
      <c r="K8" s="5">
        <v>1</v>
      </c>
      <c r="L8" s="5">
        <v>1</v>
      </c>
      <c r="O8" s="1">
        <v>6</v>
      </c>
      <c r="P8" s="1">
        <v>2</v>
      </c>
      <c r="Q8" s="1">
        <v>3</v>
      </c>
      <c r="R8" s="1">
        <f>D23*100</f>
        <v>50</v>
      </c>
      <c r="S8" s="1">
        <f t="shared" si="2"/>
        <v>120006</v>
      </c>
      <c r="T8" s="1" t="str">
        <f t="shared" si="0"/>
        <v>30001|36,30013|3</v>
      </c>
      <c r="U8" s="1" t="str">
        <f t="shared" si="3"/>
        <v>30000|20000|2000,40200|40|2000,20000|10|1000,20001|4|1000,20002|1|1000,30014|2|1000,40000|1|1000,40100|1|1000</v>
      </c>
    </row>
    <row r="9" spans="1:21" x14ac:dyDescent="0.15">
      <c r="B9" s="5">
        <v>4</v>
      </c>
      <c r="C9" s="5">
        <v>6</v>
      </c>
      <c r="D9" s="5">
        <v>4</v>
      </c>
      <c r="E9" s="5">
        <v>30000</v>
      </c>
      <c r="F9" s="5">
        <v>60</v>
      </c>
      <c r="G9" s="5">
        <v>15</v>
      </c>
      <c r="H9" s="5">
        <v>6</v>
      </c>
      <c r="I9" s="5">
        <v>2</v>
      </c>
      <c r="J9" s="5">
        <v>3</v>
      </c>
      <c r="K9" s="5">
        <v>2</v>
      </c>
      <c r="L9" s="5">
        <v>2</v>
      </c>
      <c r="O9" s="1">
        <v>7</v>
      </c>
      <c r="P9" s="1">
        <v>2</v>
      </c>
      <c r="Q9" s="1">
        <v>4</v>
      </c>
      <c r="R9" s="1">
        <f t="shared" ref="R9:R10" si="4">D24*100</f>
        <v>35</v>
      </c>
      <c r="S9" s="1">
        <f t="shared" si="2"/>
        <v>120007</v>
      </c>
      <c r="T9" s="1" t="str">
        <f t="shared" si="0"/>
        <v>30001|36,30013|4</v>
      </c>
      <c r="U9" s="1" t="str">
        <f t="shared" si="3"/>
        <v>30000|30000|2000,40200|60|2000,20000|15|1000,20001|6|1000,20002|2|1000,30014|3|1000,40000|2|1000,40100|2|1000</v>
      </c>
    </row>
    <row r="10" spans="1:21" x14ac:dyDescent="0.15">
      <c r="B10" s="5">
        <v>5</v>
      </c>
      <c r="C10" s="5">
        <v>6</v>
      </c>
      <c r="D10" s="5">
        <v>5</v>
      </c>
      <c r="E10" s="5">
        <v>40000</v>
      </c>
      <c r="F10" s="5">
        <v>80</v>
      </c>
      <c r="G10" s="5">
        <v>20</v>
      </c>
      <c r="H10" s="5">
        <v>8</v>
      </c>
      <c r="I10" s="5">
        <v>3</v>
      </c>
      <c r="J10" s="5">
        <v>4</v>
      </c>
      <c r="K10" s="5">
        <v>3</v>
      </c>
      <c r="L10" s="5">
        <v>3</v>
      </c>
      <c r="O10" s="1">
        <v>8</v>
      </c>
      <c r="P10" s="1">
        <v>2</v>
      </c>
      <c r="Q10" s="1">
        <v>5</v>
      </c>
      <c r="R10" s="1">
        <f t="shared" si="4"/>
        <v>15</v>
      </c>
      <c r="S10" s="1">
        <f t="shared" si="2"/>
        <v>120008</v>
      </c>
      <c r="T10" s="1" t="str">
        <f t="shared" si="0"/>
        <v>30001|36,30013|5</v>
      </c>
      <c r="U10" s="1" t="str">
        <f t="shared" si="3"/>
        <v>30000|40000|2000,40200|80|2000,20000|20|1000,20001|8|1000,20002|3|1000,30014|4|1000,40000|3|1000,40100|3|1000</v>
      </c>
    </row>
    <row r="11" spans="1:21" x14ac:dyDescent="0.15">
      <c r="A11" s="1" t="s">
        <v>153</v>
      </c>
      <c r="B11" s="1" t="s">
        <v>154</v>
      </c>
      <c r="E11" s="1">
        <f>IF(E6="","",ROUND(E$13*10000/SUMIF($E6:$L6,"&gt;0",$E$13:$L$13),0))</f>
        <v>6667</v>
      </c>
      <c r="F11" s="1" t="str">
        <f t="shared" ref="F11:L12" si="5">IF(F6="","",ROUND(F$13*10000/SUMIF($E6:$L6,"&gt;0",$E$13:$L$13),0))</f>
        <v/>
      </c>
      <c r="G11" s="1">
        <f>10000-E11</f>
        <v>3333</v>
      </c>
      <c r="H11" s="1" t="str">
        <f t="shared" si="5"/>
        <v/>
      </c>
      <c r="I11" s="1" t="str">
        <f t="shared" si="5"/>
        <v/>
      </c>
      <c r="J11" s="1" t="str">
        <f t="shared" si="5"/>
        <v/>
      </c>
      <c r="K11" s="1" t="str">
        <f t="shared" si="5"/>
        <v/>
      </c>
      <c r="L11" s="1" t="str">
        <f t="shared" si="5"/>
        <v/>
      </c>
    </row>
    <row r="12" spans="1:21" x14ac:dyDescent="0.15">
      <c r="B12" s="1" t="s">
        <v>155</v>
      </c>
      <c r="E12" s="1">
        <f>IF(E7="","",ROUND(E$13*10000/SUMIF($E7:$L7,"&gt;0",$E$13:$L$13),0))</f>
        <v>2857</v>
      </c>
      <c r="F12" s="1">
        <f t="shared" si="5"/>
        <v>2857</v>
      </c>
      <c r="G12" s="1">
        <f t="shared" si="5"/>
        <v>1429</v>
      </c>
      <c r="H12" s="1">
        <f t="shared" si="5"/>
        <v>1429</v>
      </c>
      <c r="I12" s="1" t="str">
        <f t="shared" si="5"/>
        <v/>
      </c>
      <c r="J12" s="1">
        <f>10000-SUM(E12:I12)</f>
        <v>1428</v>
      </c>
      <c r="K12" s="1" t="str">
        <f t="shared" si="5"/>
        <v/>
      </c>
      <c r="L12" s="1" t="str">
        <f t="shared" si="5"/>
        <v/>
      </c>
    </row>
    <row r="13" spans="1:21" x14ac:dyDescent="0.15">
      <c r="B13" s="1" t="s">
        <v>156</v>
      </c>
      <c r="E13" s="1">
        <f>INDEX($G$29:$G$36,COLUMN(A1),1)*10</f>
        <v>2000</v>
      </c>
      <c r="F13" s="1">
        <f t="shared" ref="F13:L13" si="6">INDEX($G$29:$G$36,COLUMN(B1),1)*10</f>
        <v>2000</v>
      </c>
      <c r="G13" s="1">
        <f t="shared" si="6"/>
        <v>1000</v>
      </c>
      <c r="H13" s="1">
        <f t="shared" si="6"/>
        <v>1000</v>
      </c>
      <c r="I13" s="1">
        <f t="shared" si="6"/>
        <v>1000</v>
      </c>
      <c r="J13" s="1">
        <f t="shared" si="6"/>
        <v>1000</v>
      </c>
      <c r="K13" s="1">
        <f t="shared" si="6"/>
        <v>1000</v>
      </c>
      <c r="L13" s="1">
        <f t="shared" si="6"/>
        <v>1000</v>
      </c>
    </row>
    <row r="15" spans="1:21" x14ac:dyDescent="0.15">
      <c r="B15" s="3"/>
      <c r="C15" s="3"/>
      <c r="D15" s="4" t="s">
        <v>14</v>
      </c>
      <c r="E15" s="4" t="s">
        <v>15</v>
      </c>
      <c r="F15" s="4" t="s">
        <v>16</v>
      </c>
      <c r="G15" s="4" t="s">
        <v>17</v>
      </c>
    </row>
    <row r="16" spans="1:21" x14ac:dyDescent="0.15">
      <c r="B16" s="2" t="s">
        <v>18</v>
      </c>
      <c r="C16" s="2">
        <f>SUM(C18:C22)</f>
        <v>1000</v>
      </c>
      <c r="D16" s="6">
        <v>3</v>
      </c>
      <c r="E16" s="6">
        <v>0</v>
      </c>
      <c r="F16" s="6">
        <v>3</v>
      </c>
      <c r="G16" s="6">
        <v>1</v>
      </c>
    </row>
    <row r="17" spans="2:10" x14ac:dyDescent="0.15">
      <c r="B17" s="5" t="s">
        <v>3</v>
      </c>
      <c r="C17" s="5" t="s">
        <v>19</v>
      </c>
      <c r="D17" s="5" t="s">
        <v>18</v>
      </c>
      <c r="E17" s="5" t="s">
        <v>20</v>
      </c>
      <c r="F17" s="5" t="s">
        <v>21</v>
      </c>
      <c r="G17" s="5" t="s">
        <v>22</v>
      </c>
    </row>
    <row r="18" spans="2:10" x14ac:dyDescent="0.15">
      <c r="B18" s="5">
        <v>1</v>
      </c>
      <c r="C18" s="5">
        <v>430</v>
      </c>
      <c r="D18" s="7">
        <f>C18/C$16</f>
        <v>0.43</v>
      </c>
      <c r="E18" s="5">
        <f>D18*F$16</f>
        <v>1.29</v>
      </c>
      <c r="F18" s="5">
        <f t="shared" ref="F18:F25" si="7">D$16*E18</f>
        <v>3.87</v>
      </c>
      <c r="G18" s="5">
        <f t="shared" ref="G18:G25" si="8">SUM(D$16:E$16)*E18</f>
        <v>3.87</v>
      </c>
    </row>
    <row r="19" spans="2:10" x14ac:dyDescent="0.15">
      <c r="B19" s="5">
        <v>2</v>
      </c>
      <c r="C19" s="5">
        <v>350</v>
      </c>
      <c r="D19" s="7">
        <f t="shared" ref="D19:D22" si="9">C19/C$16</f>
        <v>0.35</v>
      </c>
      <c r="E19" s="5">
        <f>D19*F$16</f>
        <v>1.0499999999999998</v>
      </c>
      <c r="F19" s="5">
        <f t="shared" si="7"/>
        <v>3.1499999999999995</v>
      </c>
      <c r="G19" s="5">
        <f t="shared" si="8"/>
        <v>3.1499999999999995</v>
      </c>
    </row>
    <row r="20" spans="2:10" x14ac:dyDescent="0.15">
      <c r="B20" s="5">
        <v>3</v>
      </c>
      <c r="C20" s="5">
        <v>150</v>
      </c>
      <c r="D20" s="7">
        <f t="shared" si="9"/>
        <v>0.15</v>
      </c>
      <c r="E20" s="5">
        <f>D20*F$16</f>
        <v>0.44999999999999996</v>
      </c>
      <c r="F20" s="5">
        <f t="shared" si="7"/>
        <v>1.3499999999999999</v>
      </c>
      <c r="G20" s="5">
        <f t="shared" si="8"/>
        <v>1.3499999999999999</v>
      </c>
    </row>
    <row r="21" spans="2:10" x14ac:dyDescent="0.15">
      <c r="B21" s="5">
        <v>4</v>
      </c>
      <c r="C21" s="5">
        <v>50</v>
      </c>
      <c r="D21" s="7">
        <f t="shared" si="9"/>
        <v>0.05</v>
      </c>
      <c r="E21" s="5">
        <f>D21*F$16</f>
        <v>0.15000000000000002</v>
      </c>
      <c r="F21" s="5">
        <f t="shared" si="7"/>
        <v>0.45000000000000007</v>
      </c>
      <c r="G21" s="5">
        <f t="shared" si="8"/>
        <v>0.45000000000000007</v>
      </c>
    </row>
    <row r="22" spans="2:10" x14ac:dyDescent="0.15">
      <c r="B22" s="5">
        <v>5</v>
      </c>
      <c r="C22" s="5">
        <v>20</v>
      </c>
      <c r="D22" s="7">
        <f t="shared" si="9"/>
        <v>0.02</v>
      </c>
      <c r="E22" s="5">
        <f>D22*F$16</f>
        <v>0.06</v>
      </c>
      <c r="F22" s="5">
        <f t="shared" si="7"/>
        <v>0.18</v>
      </c>
      <c r="G22" s="5">
        <f t="shared" si="8"/>
        <v>0.18</v>
      </c>
    </row>
    <row r="23" spans="2:10" x14ac:dyDescent="0.15">
      <c r="B23" s="22" t="s">
        <v>23</v>
      </c>
      <c r="C23" s="8">
        <v>3</v>
      </c>
      <c r="D23" s="9">
        <v>0.5</v>
      </c>
      <c r="E23" s="5">
        <f>D23*$G$16</f>
        <v>0.5</v>
      </c>
      <c r="F23" s="5">
        <f t="shared" si="7"/>
        <v>1.5</v>
      </c>
      <c r="G23" s="5">
        <f t="shared" si="8"/>
        <v>1.5</v>
      </c>
    </row>
    <row r="24" spans="2:10" x14ac:dyDescent="0.15">
      <c r="B24" s="23"/>
      <c r="C24" s="8">
        <v>4</v>
      </c>
      <c r="D24" s="9">
        <v>0.35</v>
      </c>
      <c r="E24" s="5">
        <f t="shared" ref="E24:E25" si="10">D24*$G$16</f>
        <v>0.35</v>
      </c>
      <c r="F24" s="5">
        <f t="shared" si="7"/>
        <v>1.0499999999999998</v>
      </c>
      <c r="G24" s="5">
        <f t="shared" si="8"/>
        <v>1.0499999999999998</v>
      </c>
    </row>
    <row r="25" spans="2:10" x14ac:dyDescent="0.15">
      <c r="B25" s="24"/>
      <c r="C25" s="8">
        <v>5</v>
      </c>
      <c r="D25" s="9">
        <v>0.15</v>
      </c>
      <c r="E25" s="5">
        <f t="shared" si="10"/>
        <v>0.15</v>
      </c>
      <c r="F25" s="5">
        <f t="shared" si="7"/>
        <v>0.44999999999999996</v>
      </c>
      <c r="G25" s="5">
        <f t="shared" si="8"/>
        <v>0.44999999999999996</v>
      </c>
    </row>
    <row r="27" spans="2:10" x14ac:dyDescent="0.15">
      <c r="B27" s="3" t="s">
        <v>24</v>
      </c>
      <c r="C27" s="3"/>
      <c r="D27" s="3"/>
      <c r="F27" s="4" t="s">
        <v>25</v>
      </c>
      <c r="G27" s="4" t="s">
        <v>19</v>
      </c>
      <c r="H27" s="4" t="s">
        <v>26</v>
      </c>
      <c r="I27" s="4" t="s">
        <v>27</v>
      </c>
      <c r="J27" s="4" t="s">
        <v>28</v>
      </c>
    </row>
    <row r="28" spans="2:10" x14ac:dyDescent="0.15">
      <c r="B28" s="4" t="s">
        <v>3</v>
      </c>
      <c r="C28" s="4" t="s">
        <v>29</v>
      </c>
      <c r="D28" s="4" t="s">
        <v>30</v>
      </c>
      <c r="F28" s="5" t="s">
        <v>5</v>
      </c>
      <c r="G28" s="5" t="s">
        <v>31</v>
      </c>
      <c r="H28" s="9">
        <v>1</v>
      </c>
      <c r="I28" s="10">
        <f>(SUMPRODUCT(C$31:C$33,D$8:D$10)+C$34*D$7)*H28</f>
        <v>27.740000000000002</v>
      </c>
      <c r="J28" s="10">
        <f>(D$33*D$10+D$36*D$9)*H28</f>
        <v>40.630000000000003</v>
      </c>
    </row>
    <row r="29" spans="2:10" x14ac:dyDescent="0.15">
      <c r="B29" s="5">
        <v>1</v>
      </c>
      <c r="C29" s="5">
        <f>F18</f>
        <v>3.87</v>
      </c>
      <c r="D29" s="5">
        <f>G18</f>
        <v>3.87</v>
      </c>
      <c r="F29" s="5" t="s">
        <v>6</v>
      </c>
      <c r="G29" s="5">
        <v>200</v>
      </c>
      <c r="H29" s="7">
        <f t="shared" ref="H29:H36" si="11">G29/SUM($G$29:$G$36)</f>
        <v>0.2</v>
      </c>
      <c r="I29" s="11">
        <f>(SUMPRODUCT(C$31:C$33,E$8:E$10)+C$34*E$7)*H29</f>
        <v>35480</v>
      </c>
      <c r="J29" s="11">
        <f>(D$33*E$10+D$36*E$9)*H29</f>
        <v>61260.000000000015</v>
      </c>
    </row>
    <row r="30" spans="2:10" x14ac:dyDescent="0.15">
      <c r="B30" s="5">
        <v>2</v>
      </c>
      <c r="C30" s="5">
        <f t="shared" ref="C30:D30" si="12">F19</f>
        <v>3.1499999999999995</v>
      </c>
      <c r="D30" s="5">
        <f t="shared" si="12"/>
        <v>3.1499999999999995</v>
      </c>
      <c r="F30" s="5" t="s">
        <v>7</v>
      </c>
      <c r="G30" s="5">
        <v>200</v>
      </c>
      <c r="H30" s="7">
        <f t="shared" si="11"/>
        <v>0.2</v>
      </c>
      <c r="I30" s="10">
        <f>(SUMPRODUCT(C$31:C$33,F$8:F$10)+C$34*F$7)*H30</f>
        <v>70.959999999999994</v>
      </c>
      <c r="J30" s="10">
        <f>(D$33*F$10+D$36*F$9)*H30</f>
        <v>122.52000000000001</v>
      </c>
    </row>
    <row r="31" spans="2:10" x14ac:dyDescent="0.15">
      <c r="B31" s="5">
        <v>3</v>
      </c>
      <c r="C31" s="5">
        <f t="shared" ref="C31:D33" si="13">F20+F23</f>
        <v>2.8499999999999996</v>
      </c>
      <c r="D31" s="5">
        <f t="shared" si="13"/>
        <v>2.8499999999999996</v>
      </c>
      <c r="F31" s="5" t="s">
        <v>8</v>
      </c>
      <c r="G31" s="5">
        <v>100</v>
      </c>
      <c r="H31" s="7">
        <f t="shared" si="11"/>
        <v>0.1</v>
      </c>
      <c r="I31" s="10">
        <f>(SUMPRODUCT(C$31:C$33,G$8:G$10)+C$34*G$7)*H31</f>
        <v>8.8699999999999992</v>
      </c>
      <c r="J31" s="10">
        <f>(D$33*G$10+D$36*G$9)*H31</f>
        <v>15.315000000000001</v>
      </c>
    </row>
    <row r="32" spans="2:10" x14ac:dyDescent="0.15">
      <c r="B32" s="5">
        <v>4</v>
      </c>
      <c r="C32" s="5">
        <f t="shared" si="13"/>
        <v>1.5</v>
      </c>
      <c r="D32" s="5">
        <f t="shared" si="13"/>
        <v>1.5</v>
      </c>
      <c r="F32" s="5" t="s">
        <v>9</v>
      </c>
      <c r="G32" s="5">
        <v>100</v>
      </c>
      <c r="H32" s="7">
        <f t="shared" si="11"/>
        <v>0.1</v>
      </c>
      <c r="I32" s="10">
        <f>(SUMPRODUCT(C$31:C$33,H$8:H$10)+C$34*H$7)*H32</f>
        <v>3.548</v>
      </c>
      <c r="J32" s="10">
        <f>(D$33*H$10+D$36*H$9)*H32</f>
        <v>6.1260000000000012</v>
      </c>
    </row>
    <row r="33" spans="2:10" x14ac:dyDescent="0.15">
      <c r="B33" s="5">
        <v>5</v>
      </c>
      <c r="C33" s="5">
        <f t="shared" si="13"/>
        <v>0.62999999999999989</v>
      </c>
      <c r="D33" s="5">
        <f t="shared" si="13"/>
        <v>0.62999999999999989</v>
      </c>
      <c r="F33" s="5" t="s">
        <v>10</v>
      </c>
      <c r="G33" s="5">
        <v>100</v>
      </c>
      <c r="H33" s="7">
        <f t="shared" si="11"/>
        <v>0.1</v>
      </c>
      <c r="I33" s="10">
        <f>(SUMPRODUCT(C$31:C$33,I$8:I$10)+C$34*I$7)*H33</f>
        <v>0.77400000000000002</v>
      </c>
      <c r="J33" s="10">
        <f>(D$33*I$10+D$36*I$9)*H33</f>
        <v>2.0630000000000002</v>
      </c>
    </row>
    <row r="34" spans="2:10" x14ac:dyDescent="0.15">
      <c r="B34" s="1" t="s">
        <v>32</v>
      </c>
      <c r="C34" s="1">
        <f>IF((10-SUM(C31:C$33))&lt;0,0,10-SUM(C31:C$33))</f>
        <v>5.0200000000000005</v>
      </c>
      <c r="D34" s="1">
        <f>IF((10-SUM(D31:D$33))&lt;0,0,10-SUM(D31:D$33))</f>
        <v>5.0200000000000005</v>
      </c>
      <c r="F34" s="5" t="s">
        <v>152</v>
      </c>
      <c r="G34" s="5">
        <v>100</v>
      </c>
      <c r="H34" s="7">
        <f t="shared" si="11"/>
        <v>0.1</v>
      </c>
      <c r="I34" s="10">
        <f>(SUMPRODUCT(C$31:C$33,J$8:J$10)+C$34*J$7)*H34</f>
        <v>1.774</v>
      </c>
      <c r="J34" s="10">
        <f>(D$33*J$10+D$36*J$9)*H34</f>
        <v>3.0630000000000006</v>
      </c>
    </row>
    <row r="35" spans="2:10" x14ac:dyDescent="0.15">
      <c r="B35" s="1" t="s">
        <v>33</v>
      </c>
      <c r="C35" s="1">
        <f>IF((10-SUM(C32:C$33))&lt;0,0,10-SUM(C32:C$33))</f>
        <v>7.87</v>
      </c>
      <c r="D35" s="1">
        <f>IF((10-SUM(D32:D$33))&lt;0,0,10-SUM(D32:D$33))</f>
        <v>7.87</v>
      </c>
      <c r="F35" s="20" t="s">
        <v>12</v>
      </c>
      <c r="G35" s="5">
        <v>100</v>
      </c>
      <c r="H35" s="7">
        <f t="shared" si="11"/>
        <v>0.1</v>
      </c>
      <c r="I35" s="10">
        <f>(SUMPRODUCT(C$31:C$33,K$8:K$10)+C$34*K$7)*H35</f>
        <v>0.77400000000000002</v>
      </c>
      <c r="J35" s="10">
        <f>(D$33*K$10+D$36*K$9)*H35</f>
        <v>2.0630000000000002</v>
      </c>
    </row>
    <row r="36" spans="2:10" x14ac:dyDescent="0.15">
      <c r="B36" s="1" t="s">
        <v>34</v>
      </c>
      <c r="C36" s="1">
        <f>IF((10-SUM(C33:C$33))&lt;0,0,10-SUM(C33:C$33))</f>
        <v>9.370000000000001</v>
      </c>
      <c r="D36" s="1">
        <f>IF((10-SUM(D33:D$33))&lt;0,0,10-SUM(D33:D$33))</f>
        <v>9.370000000000001</v>
      </c>
      <c r="F36" s="20" t="s">
        <v>13</v>
      </c>
      <c r="G36" s="5">
        <v>100</v>
      </c>
      <c r="H36" s="7">
        <f t="shared" si="11"/>
        <v>0.1</v>
      </c>
      <c r="I36" s="10">
        <f>(SUMPRODUCT(C$31:C$33,L$8:L$10)+C$34*L$7)*H36</f>
        <v>0.77400000000000002</v>
      </c>
      <c r="J36" s="10">
        <f>(D$33*L$10+D$36*L$9)*H36</f>
        <v>2.0630000000000002</v>
      </c>
    </row>
    <row r="37" spans="2:10" x14ac:dyDescent="0.15">
      <c r="G37" s="1">
        <f>SUM(G29:G36)</f>
        <v>1000</v>
      </c>
    </row>
    <row r="39" spans="2:10" x14ac:dyDescent="0.15">
      <c r="B39" s="1" t="s">
        <v>35</v>
      </c>
      <c r="D39" s="12">
        <v>20</v>
      </c>
    </row>
    <row r="40" spans="2:10" x14ac:dyDescent="0.15">
      <c r="B40" s="1" t="s">
        <v>150</v>
      </c>
      <c r="D40" s="1">
        <v>30013</v>
      </c>
    </row>
  </sheetData>
  <mergeCells count="3">
    <mergeCell ref="C4:D4"/>
    <mergeCell ref="E4:L4"/>
    <mergeCell ref="B23:B2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6"/>
  <sheetViews>
    <sheetView workbookViewId="0">
      <selection activeCell="G11" sqref="G11"/>
    </sheetView>
  </sheetViews>
  <sheetFormatPr defaultRowHeight="12" x14ac:dyDescent="0.15"/>
  <cols>
    <col min="1" max="1" width="9" style="1"/>
    <col min="2" max="2" width="7.375" style="19" customWidth="1"/>
    <col min="3" max="3" width="16.75" style="19" customWidth="1"/>
    <col min="4" max="16384" width="9" style="1"/>
  </cols>
  <sheetData>
    <row r="1" spans="2:3" x14ac:dyDescent="0.15">
      <c r="B1" s="16"/>
      <c r="C1" s="16"/>
    </row>
    <row r="2" spans="2:3" x14ac:dyDescent="0.15">
      <c r="B2" s="17" t="s">
        <v>42</v>
      </c>
      <c r="C2" s="17" t="s">
        <v>43</v>
      </c>
    </row>
    <row r="3" spans="2:3" x14ac:dyDescent="0.15">
      <c r="B3" s="18" t="s">
        <v>44</v>
      </c>
      <c r="C3" s="18" t="s">
        <v>45</v>
      </c>
    </row>
    <row r="4" spans="2:3" x14ac:dyDescent="0.15">
      <c r="B4" s="19">
        <v>10001</v>
      </c>
      <c r="C4" s="19" t="s">
        <v>46</v>
      </c>
    </row>
    <row r="5" spans="2:3" x14ac:dyDescent="0.15">
      <c r="B5" s="19">
        <v>10002</v>
      </c>
      <c r="C5" s="19" t="s">
        <v>47</v>
      </c>
    </row>
    <row r="6" spans="2:3" x14ac:dyDescent="0.15">
      <c r="B6" s="19">
        <v>20000</v>
      </c>
      <c r="C6" s="19" t="s">
        <v>48</v>
      </c>
    </row>
    <row r="7" spans="2:3" x14ac:dyDescent="0.15">
      <c r="B7" s="19">
        <v>20001</v>
      </c>
      <c r="C7" s="19" t="s">
        <v>49</v>
      </c>
    </row>
    <row r="8" spans="2:3" x14ac:dyDescent="0.15">
      <c r="B8" s="19">
        <v>20002</v>
      </c>
      <c r="C8" s="19" t="s">
        <v>50</v>
      </c>
    </row>
    <row r="9" spans="2:3" x14ac:dyDescent="0.15">
      <c r="B9" s="19">
        <v>20003</v>
      </c>
      <c r="C9" s="19" t="s">
        <v>51</v>
      </c>
    </row>
    <row r="10" spans="2:3" x14ac:dyDescent="0.15">
      <c r="B10" s="19">
        <v>20100</v>
      </c>
      <c r="C10" s="19" t="s">
        <v>52</v>
      </c>
    </row>
    <row r="11" spans="2:3" x14ac:dyDescent="0.15">
      <c r="B11" s="19">
        <v>30000</v>
      </c>
      <c r="C11" s="19" t="s">
        <v>53</v>
      </c>
    </row>
    <row r="12" spans="2:3" x14ac:dyDescent="0.15">
      <c r="B12" s="19">
        <v>30001</v>
      </c>
      <c r="C12" s="19" t="s">
        <v>54</v>
      </c>
    </row>
    <row r="13" spans="2:3" x14ac:dyDescent="0.15">
      <c r="B13" s="19">
        <v>30002</v>
      </c>
      <c r="C13" s="19" t="s">
        <v>55</v>
      </c>
    </row>
    <row r="14" spans="2:3" x14ac:dyDescent="0.15">
      <c r="B14" s="19">
        <v>30003</v>
      </c>
      <c r="C14" s="19" t="s">
        <v>56</v>
      </c>
    </row>
    <row r="15" spans="2:3" x14ac:dyDescent="0.15">
      <c r="B15" s="19">
        <v>30004</v>
      </c>
      <c r="C15" s="19" t="s">
        <v>57</v>
      </c>
    </row>
    <row r="16" spans="2:3" x14ac:dyDescent="0.15">
      <c r="B16" s="19">
        <v>30005</v>
      </c>
      <c r="C16" s="19" t="s">
        <v>58</v>
      </c>
    </row>
    <row r="17" spans="2:3" x14ac:dyDescent="0.15">
      <c r="B17" s="19">
        <v>30006</v>
      </c>
      <c r="C17" s="19" t="s">
        <v>59</v>
      </c>
    </row>
    <row r="18" spans="2:3" x14ac:dyDescent="0.15">
      <c r="B18" s="19">
        <v>30007</v>
      </c>
      <c r="C18" s="19" t="s">
        <v>60</v>
      </c>
    </row>
    <row r="19" spans="2:3" x14ac:dyDescent="0.15">
      <c r="B19" s="19">
        <v>30008</v>
      </c>
      <c r="C19" s="19" t="s">
        <v>61</v>
      </c>
    </row>
    <row r="20" spans="2:3" x14ac:dyDescent="0.15">
      <c r="B20" s="19">
        <v>30009</v>
      </c>
      <c r="C20" s="19" t="s">
        <v>62</v>
      </c>
    </row>
    <row r="21" spans="2:3" x14ac:dyDescent="0.15">
      <c r="B21" s="19">
        <v>30010</v>
      </c>
      <c r="C21" s="19" t="s">
        <v>63</v>
      </c>
    </row>
    <row r="22" spans="2:3" x14ac:dyDescent="0.15">
      <c r="B22" s="19">
        <v>30011</v>
      </c>
      <c r="C22" s="19" t="s">
        <v>64</v>
      </c>
    </row>
    <row r="23" spans="2:3" x14ac:dyDescent="0.15">
      <c r="B23" s="19">
        <v>30012</v>
      </c>
      <c r="C23" s="19" t="s">
        <v>65</v>
      </c>
    </row>
    <row r="24" spans="2:3" x14ac:dyDescent="0.15">
      <c r="B24" s="19">
        <v>30013</v>
      </c>
      <c r="C24" s="19" t="s">
        <v>66</v>
      </c>
    </row>
    <row r="25" spans="2:3" x14ac:dyDescent="0.15">
      <c r="B25" s="19">
        <v>30014</v>
      </c>
      <c r="C25" s="19" t="s">
        <v>67</v>
      </c>
    </row>
    <row r="26" spans="2:3" x14ac:dyDescent="0.15">
      <c r="B26" s="19">
        <v>30015</v>
      </c>
      <c r="C26" s="19" t="s">
        <v>68</v>
      </c>
    </row>
    <row r="27" spans="2:3" x14ac:dyDescent="0.15">
      <c r="B27" s="19">
        <v>40000</v>
      </c>
      <c r="C27" s="19" t="s">
        <v>69</v>
      </c>
    </row>
    <row r="28" spans="2:3" x14ac:dyDescent="0.15">
      <c r="B28" s="19">
        <v>40001</v>
      </c>
      <c r="C28" s="19" t="s">
        <v>70</v>
      </c>
    </row>
    <row r="29" spans="2:3" x14ac:dyDescent="0.15">
      <c r="B29" s="19">
        <v>40100</v>
      </c>
      <c r="C29" s="19" t="s">
        <v>71</v>
      </c>
    </row>
    <row r="30" spans="2:3" x14ac:dyDescent="0.15">
      <c r="B30" s="19">
        <v>40101</v>
      </c>
      <c r="C30" s="19" t="s">
        <v>72</v>
      </c>
    </row>
    <row r="31" spans="2:3" x14ac:dyDescent="0.15">
      <c r="B31" s="19">
        <v>40200</v>
      </c>
      <c r="C31" s="19" t="s">
        <v>73</v>
      </c>
    </row>
    <row r="32" spans="2:3" x14ac:dyDescent="0.15">
      <c r="B32" s="19">
        <v>40201</v>
      </c>
      <c r="C32" s="19" t="s">
        <v>74</v>
      </c>
    </row>
    <row r="33" spans="2:3" x14ac:dyDescent="0.15">
      <c r="B33" s="19">
        <v>40202</v>
      </c>
      <c r="C33" s="19" t="s">
        <v>75</v>
      </c>
    </row>
    <row r="34" spans="2:3" x14ac:dyDescent="0.15">
      <c r="B34" s="19">
        <v>40203</v>
      </c>
      <c r="C34" s="19" t="s">
        <v>76</v>
      </c>
    </row>
    <row r="35" spans="2:3" x14ac:dyDescent="0.15">
      <c r="B35" s="19">
        <v>40204</v>
      </c>
      <c r="C35" s="19" t="s">
        <v>77</v>
      </c>
    </row>
    <row r="36" spans="2:3" x14ac:dyDescent="0.15">
      <c r="B36" s="19">
        <v>40300</v>
      </c>
      <c r="C36" s="19" t="s">
        <v>78</v>
      </c>
    </row>
    <row r="37" spans="2:3" x14ac:dyDescent="0.15">
      <c r="B37" s="19">
        <v>100001</v>
      </c>
      <c r="C37" s="19" t="s">
        <v>79</v>
      </c>
    </row>
    <row r="38" spans="2:3" x14ac:dyDescent="0.15">
      <c r="B38" s="19">
        <v>100002</v>
      </c>
      <c r="C38" s="19" t="s">
        <v>80</v>
      </c>
    </row>
    <row r="39" spans="2:3" x14ac:dyDescent="0.15">
      <c r="B39" s="19">
        <v>100003</v>
      </c>
      <c r="C39" s="19" t="s">
        <v>81</v>
      </c>
    </row>
    <row r="40" spans="2:3" x14ac:dyDescent="0.15">
      <c r="B40" s="19">
        <v>100004</v>
      </c>
      <c r="C40" s="19" t="s">
        <v>82</v>
      </c>
    </row>
    <row r="41" spans="2:3" x14ac:dyDescent="0.15">
      <c r="B41" s="19">
        <v>100005</v>
      </c>
      <c r="C41" s="19" t="s">
        <v>83</v>
      </c>
    </row>
    <row r="42" spans="2:3" x14ac:dyDescent="0.15">
      <c r="B42" s="19">
        <v>100006</v>
      </c>
      <c r="C42" s="19" t="s">
        <v>84</v>
      </c>
    </row>
    <row r="43" spans="2:3" x14ac:dyDescent="0.15">
      <c r="B43" s="19">
        <v>100007</v>
      </c>
      <c r="C43" s="19" t="s">
        <v>85</v>
      </c>
    </row>
    <row r="44" spans="2:3" x14ac:dyDescent="0.15">
      <c r="B44" s="19">
        <v>100008</v>
      </c>
      <c r="C44" s="19" t="s">
        <v>86</v>
      </c>
    </row>
    <row r="45" spans="2:3" x14ac:dyDescent="0.15">
      <c r="B45" s="19">
        <v>100009</v>
      </c>
      <c r="C45" s="19" t="s">
        <v>87</v>
      </c>
    </row>
    <row r="46" spans="2:3" x14ac:dyDescent="0.15">
      <c r="B46" s="19">
        <v>100010</v>
      </c>
      <c r="C46" s="19" t="s">
        <v>88</v>
      </c>
    </row>
    <row r="47" spans="2:3" x14ac:dyDescent="0.15">
      <c r="B47" s="19">
        <v>100101</v>
      </c>
      <c r="C47" s="19" t="s">
        <v>89</v>
      </c>
    </row>
    <row r="48" spans="2:3" x14ac:dyDescent="0.15">
      <c r="B48" s="19">
        <v>100102</v>
      </c>
      <c r="C48" s="19" t="s">
        <v>90</v>
      </c>
    </row>
    <row r="49" spans="2:3" x14ac:dyDescent="0.15">
      <c r="B49" s="19">
        <v>100103</v>
      </c>
      <c r="C49" s="19" t="s">
        <v>91</v>
      </c>
    </row>
    <row r="50" spans="2:3" x14ac:dyDescent="0.15">
      <c r="B50" s="19">
        <v>100104</v>
      </c>
      <c r="C50" s="19" t="s">
        <v>92</v>
      </c>
    </row>
    <row r="51" spans="2:3" x14ac:dyDescent="0.15">
      <c r="B51" s="19">
        <v>100105</v>
      </c>
      <c r="C51" s="19" t="s">
        <v>93</v>
      </c>
    </row>
    <row r="52" spans="2:3" x14ac:dyDescent="0.15">
      <c r="B52" s="19">
        <v>100106</v>
      </c>
      <c r="C52" s="19" t="s">
        <v>94</v>
      </c>
    </row>
    <row r="53" spans="2:3" x14ac:dyDescent="0.15">
      <c r="B53" s="19">
        <v>100107</v>
      </c>
      <c r="C53" s="19" t="s">
        <v>95</v>
      </c>
    </row>
    <row r="54" spans="2:3" x14ac:dyDescent="0.15">
      <c r="B54" s="19">
        <v>100108</v>
      </c>
      <c r="C54" s="19" t="s">
        <v>96</v>
      </c>
    </row>
    <row r="55" spans="2:3" x14ac:dyDescent="0.15">
      <c r="B55" s="19">
        <v>100109</v>
      </c>
      <c r="C55" s="19" t="s">
        <v>97</v>
      </c>
    </row>
    <row r="56" spans="2:3" x14ac:dyDescent="0.15">
      <c r="B56" s="19">
        <v>100110</v>
      </c>
      <c r="C56" s="19" t="s">
        <v>98</v>
      </c>
    </row>
    <row r="57" spans="2:3" x14ac:dyDescent="0.15">
      <c r="B57" s="19">
        <v>100201</v>
      </c>
      <c r="C57" s="19" t="s">
        <v>99</v>
      </c>
    </row>
    <row r="58" spans="2:3" x14ac:dyDescent="0.15">
      <c r="B58" s="19">
        <v>100202</v>
      </c>
      <c r="C58" s="19" t="s">
        <v>100</v>
      </c>
    </row>
    <row r="59" spans="2:3" x14ac:dyDescent="0.15">
      <c r="B59" s="19">
        <v>100203</v>
      </c>
      <c r="C59" s="19" t="s">
        <v>101</v>
      </c>
    </row>
    <row r="60" spans="2:3" x14ac:dyDescent="0.15">
      <c r="B60" s="19">
        <v>100204</v>
      </c>
      <c r="C60" s="19" t="s">
        <v>102</v>
      </c>
    </row>
    <row r="61" spans="2:3" x14ac:dyDescent="0.15">
      <c r="B61" s="19">
        <v>100205</v>
      </c>
      <c r="C61" s="19" t="s">
        <v>103</v>
      </c>
    </row>
    <row r="62" spans="2:3" x14ac:dyDescent="0.15">
      <c r="B62" s="19">
        <v>100206</v>
      </c>
      <c r="C62" s="19" t="s">
        <v>104</v>
      </c>
    </row>
    <row r="63" spans="2:3" x14ac:dyDescent="0.15">
      <c r="B63" s="19">
        <v>100207</v>
      </c>
      <c r="C63" s="19" t="s">
        <v>105</v>
      </c>
    </row>
    <row r="64" spans="2:3" x14ac:dyDescent="0.15">
      <c r="B64" s="19">
        <v>100208</v>
      </c>
      <c r="C64" s="19" t="s">
        <v>106</v>
      </c>
    </row>
    <row r="65" spans="2:3" x14ac:dyDescent="0.15">
      <c r="B65" s="19">
        <v>100209</v>
      </c>
      <c r="C65" s="19" t="s">
        <v>107</v>
      </c>
    </row>
    <row r="66" spans="2:3" x14ac:dyDescent="0.15">
      <c r="B66" s="19">
        <v>100210</v>
      </c>
      <c r="C66" s="19" t="s">
        <v>108</v>
      </c>
    </row>
    <row r="67" spans="2:3" x14ac:dyDescent="0.15">
      <c r="B67" s="19">
        <v>100301</v>
      </c>
      <c r="C67" s="19" t="s">
        <v>109</v>
      </c>
    </row>
    <row r="68" spans="2:3" x14ac:dyDescent="0.15">
      <c r="B68" s="19">
        <v>100302</v>
      </c>
      <c r="C68" s="19" t="s">
        <v>110</v>
      </c>
    </row>
    <row r="69" spans="2:3" x14ac:dyDescent="0.15">
      <c r="B69" s="19">
        <v>100303</v>
      </c>
      <c r="C69" s="19" t="s">
        <v>111</v>
      </c>
    </row>
    <row r="70" spans="2:3" x14ac:dyDescent="0.15">
      <c r="B70" s="19">
        <v>100304</v>
      </c>
      <c r="C70" s="19" t="s">
        <v>112</v>
      </c>
    </row>
    <row r="71" spans="2:3" x14ac:dyDescent="0.15">
      <c r="B71" s="19">
        <v>100305</v>
      </c>
      <c r="C71" s="19" t="s">
        <v>113</v>
      </c>
    </row>
    <row r="72" spans="2:3" x14ac:dyDescent="0.15">
      <c r="B72" s="19">
        <v>100306</v>
      </c>
      <c r="C72" s="19" t="s">
        <v>114</v>
      </c>
    </row>
    <row r="73" spans="2:3" x14ac:dyDescent="0.15">
      <c r="B73" s="19">
        <v>100307</v>
      </c>
      <c r="C73" s="19" t="s">
        <v>115</v>
      </c>
    </row>
    <row r="74" spans="2:3" x14ac:dyDescent="0.15">
      <c r="B74" s="19">
        <v>100308</v>
      </c>
      <c r="C74" s="19" t="s">
        <v>116</v>
      </c>
    </row>
    <row r="75" spans="2:3" x14ac:dyDescent="0.15">
      <c r="B75" s="19">
        <v>100309</v>
      </c>
      <c r="C75" s="19" t="s">
        <v>117</v>
      </c>
    </row>
    <row r="76" spans="2:3" x14ac:dyDescent="0.15">
      <c r="B76" s="19">
        <v>100310</v>
      </c>
      <c r="C76" s="19" t="s">
        <v>118</v>
      </c>
    </row>
    <row r="77" spans="2:3" x14ac:dyDescent="0.15">
      <c r="B77" s="19">
        <v>100311</v>
      </c>
      <c r="C77" s="19" t="s">
        <v>119</v>
      </c>
    </row>
    <row r="78" spans="2:3" x14ac:dyDescent="0.15">
      <c r="B78" s="19">
        <v>100312</v>
      </c>
      <c r="C78" s="19" t="s">
        <v>120</v>
      </c>
    </row>
    <row r="79" spans="2:3" x14ac:dyDescent="0.15">
      <c r="B79" s="19">
        <v>100313</v>
      </c>
      <c r="C79" s="19" t="s">
        <v>121</v>
      </c>
    </row>
    <row r="80" spans="2:3" x14ac:dyDescent="0.15">
      <c r="B80" s="19">
        <v>100314</v>
      </c>
      <c r="C80" s="19" t="s">
        <v>122</v>
      </c>
    </row>
    <row r="81" spans="2:3" x14ac:dyDescent="0.15">
      <c r="B81" s="19">
        <v>100315</v>
      </c>
      <c r="C81" s="19" t="s">
        <v>123</v>
      </c>
    </row>
    <row r="82" spans="2:3" x14ac:dyDescent="0.15">
      <c r="B82" s="19">
        <v>100316</v>
      </c>
      <c r="C82" s="19" t="s">
        <v>124</v>
      </c>
    </row>
    <row r="83" spans="2:3" x14ac:dyDescent="0.15">
      <c r="B83" s="19">
        <v>100317</v>
      </c>
      <c r="C83" s="19" t="s">
        <v>125</v>
      </c>
    </row>
    <row r="84" spans="2:3" x14ac:dyDescent="0.15">
      <c r="B84" s="19">
        <v>100318</v>
      </c>
      <c r="C84" s="19" t="s">
        <v>126</v>
      </c>
    </row>
    <row r="85" spans="2:3" x14ac:dyDescent="0.15">
      <c r="B85" s="19">
        <v>110001</v>
      </c>
      <c r="C85" s="19" t="s">
        <v>127</v>
      </c>
    </row>
    <row r="86" spans="2:3" x14ac:dyDescent="0.15">
      <c r="B86" s="19">
        <v>110002</v>
      </c>
      <c r="C86" s="19" t="s">
        <v>128</v>
      </c>
    </row>
    <row r="87" spans="2:3" x14ac:dyDescent="0.15">
      <c r="B87" s="19">
        <v>110003</v>
      </c>
      <c r="C87" s="19" t="s">
        <v>129</v>
      </c>
    </row>
    <row r="88" spans="2:3" x14ac:dyDescent="0.15">
      <c r="B88" s="19">
        <v>110004</v>
      </c>
      <c r="C88" s="19" t="s">
        <v>130</v>
      </c>
    </row>
    <row r="89" spans="2:3" x14ac:dyDescent="0.15">
      <c r="B89" s="19">
        <v>110005</v>
      </c>
      <c r="C89" s="19" t="s">
        <v>131</v>
      </c>
    </row>
    <row r="90" spans="2:3" x14ac:dyDescent="0.15">
      <c r="B90" s="19">
        <v>110006</v>
      </c>
      <c r="C90" s="19" t="s">
        <v>132</v>
      </c>
    </row>
    <row r="91" spans="2:3" x14ac:dyDescent="0.15">
      <c r="B91" s="19">
        <v>110007</v>
      </c>
      <c r="C91" s="19" t="s">
        <v>133</v>
      </c>
    </row>
    <row r="92" spans="2:3" x14ac:dyDescent="0.15">
      <c r="B92" s="19">
        <v>110008</v>
      </c>
      <c r="C92" s="19" t="s">
        <v>134</v>
      </c>
    </row>
    <row r="93" spans="2:3" x14ac:dyDescent="0.15">
      <c r="B93" s="19">
        <v>210001</v>
      </c>
      <c r="C93" s="19" t="s">
        <v>135</v>
      </c>
    </row>
    <row r="94" spans="2:3" x14ac:dyDescent="0.15">
      <c r="B94" s="19">
        <v>210002</v>
      </c>
      <c r="C94" s="19" t="s">
        <v>136</v>
      </c>
    </row>
    <row r="95" spans="2:3" x14ac:dyDescent="0.15">
      <c r="B95" s="19">
        <v>210003</v>
      </c>
      <c r="C95" s="19" t="s">
        <v>137</v>
      </c>
    </row>
    <row r="96" spans="2:3" x14ac:dyDescent="0.15">
      <c r="B96" s="19">
        <v>210004</v>
      </c>
      <c r="C96" s="19" t="s">
        <v>138</v>
      </c>
    </row>
    <row r="97" spans="2:3" x14ac:dyDescent="0.15">
      <c r="B97" s="19">
        <v>210005</v>
      </c>
      <c r="C97" s="19" t="s">
        <v>139</v>
      </c>
    </row>
    <row r="98" spans="2:3" x14ac:dyDescent="0.15">
      <c r="B98" s="19">
        <v>210006</v>
      </c>
      <c r="C98" s="19" t="s">
        <v>140</v>
      </c>
    </row>
    <row r="99" spans="2:3" x14ac:dyDescent="0.15">
      <c r="B99" s="19">
        <v>210007</v>
      </c>
      <c r="C99" s="19" t="s">
        <v>141</v>
      </c>
    </row>
    <row r="100" spans="2:3" x14ac:dyDescent="0.15">
      <c r="B100" s="19">
        <v>210008</v>
      </c>
      <c r="C100" s="19" t="s">
        <v>142</v>
      </c>
    </row>
    <row r="101" spans="2:3" x14ac:dyDescent="0.15">
      <c r="B101" s="19">
        <v>210009</v>
      </c>
      <c r="C101" s="19" t="s">
        <v>143</v>
      </c>
    </row>
    <row r="102" spans="2:3" x14ac:dyDescent="0.15">
      <c r="B102" s="19">
        <v>210010</v>
      </c>
      <c r="C102" s="19" t="s">
        <v>144</v>
      </c>
    </row>
    <row r="103" spans="2:3" x14ac:dyDescent="0.15">
      <c r="B103" s="19">
        <v>210011</v>
      </c>
      <c r="C103" s="19" t="s">
        <v>145</v>
      </c>
    </row>
    <row r="104" spans="2:3" x14ac:dyDescent="0.15">
      <c r="B104" s="19">
        <v>210012</v>
      </c>
      <c r="C104" s="19" t="s">
        <v>146</v>
      </c>
    </row>
    <row r="105" spans="2:3" x14ac:dyDescent="0.15">
      <c r="B105" s="19">
        <v>210013</v>
      </c>
      <c r="C105" s="19" t="s">
        <v>147</v>
      </c>
    </row>
    <row r="106" spans="2:3" x14ac:dyDescent="0.15">
      <c r="B106" s="19">
        <v>210014</v>
      </c>
      <c r="C106" s="19" t="s">
        <v>148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勇士试炼数据</vt:lpstr>
      <vt:lpstr>道具ID</vt:lpstr>
    </vt:vector>
  </TitlesOfParts>
  <Company>Sky123.Org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Sky123.Org</cp:lastModifiedBy>
  <dcterms:created xsi:type="dcterms:W3CDTF">2016-08-18T03:36:43Z</dcterms:created>
  <dcterms:modified xsi:type="dcterms:W3CDTF">2016-09-08T07:52:39Z</dcterms:modified>
</cp:coreProperties>
</file>