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dWar\Doc\战神数值备用数据\"/>
    </mc:Choice>
  </mc:AlternateContent>
  <bookViews>
    <workbookView xWindow="0" yWindow="0" windowWidth="28800" windowHeight="10650"/>
  </bookViews>
  <sheets>
    <sheet name="哈迪斯之血数据" sheetId="1" r:id="rId1"/>
    <sheet name="道具ID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" i="1" l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12" i="1"/>
  <c r="AA25" i="1" l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S18" i="1"/>
  <c r="S19" i="1"/>
  <c r="S24" i="1" s="1"/>
  <c r="S20" i="1"/>
  <c r="S21" i="1"/>
  <c r="S26" i="1" s="1"/>
  <c r="S31" i="1" s="1"/>
  <c r="S36" i="1" s="1"/>
  <c r="S41" i="1" s="1"/>
  <c r="T41" i="1" s="1"/>
  <c r="S22" i="1"/>
  <c r="S23" i="1"/>
  <c r="S28" i="1" s="1"/>
  <c r="S33" i="1" s="1"/>
  <c r="S38" i="1" s="1"/>
  <c r="T38" i="1" s="1"/>
  <c r="S25" i="1"/>
  <c r="S30" i="1" s="1"/>
  <c r="S35" i="1" s="1"/>
  <c r="S40" i="1" s="1"/>
  <c r="S27" i="1"/>
  <c r="S32" i="1" s="1"/>
  <c r="S37" i="1" s="1"/>
  <c r="T37" i="1" s="1"/>
  <c r="S17" i="1"/>
  <c r="Y12" i="1"/>
  <c r="I10" i="1"/>
  <c r="J10" i="1"/>
  <c r="H10" i="1"/>
  <c r="H38" i="1"/>
  <c r="I38" i="1"/>
  <c r="J38" i="1"/>
  <c r="H39" i="1"/>
  <c r="I39" i="1"/>
  <c r="J39" i="1"/>
  <c r="H40" i="1"/>
  <c r="I40" i="1"/>
  <c r="J40" i="1"/>
  <c r="H41" i="1"/>
  <c r="I41" i="1"/>
  <c r="J41" i="1"/>
  <c r="I37" i="1"/>
  <c r="J37" i="1"/>
  <c r="H37" i="1"/>
  <c r="H33" i="1"/>
  <c r="I33" i="1"/>
  <c r="J33" i="1"/>
  <c r="H34" i="1"/>
  <c r="I34" i="1"/>
  <c r="J34" i="1"/>
  <c r="H35" i="1"/>
  <c r="I35" i="1"/>
  <c r="J35" i="1"/>
  <c r="H36" i="1"/>
  <c r="I36" i="1"/>
  <c r="J36" i="1"/>
  <c r="I32" i="1"/>
  <c r="J32" i="1"/>
  <c r="H32" i="1"/>
  <c r="H28" i="1"/>
  <c r="I28" i="1"/>
  <c r="J28" i="1"/>
  <c r="H29" i="1"/>
  <c r="I29" i="1"/>
  <c r="J29" i="1"/>
  <c r="H30" i="1"/>
  <c r="I30" i="1"/>
  <c r="J30" i="1"/>
  <c r="H31" i="1"/>
  <c r="I31" i="1"/>
  <c r="J31" i="1"/>
  <c r="I27" i="1"/>
  <c r="J27" i="1"/>
  <c r="H27" i="1"/>
  <c r="H23" i="1"/>
  <c r="I23" i="1"/>
  <c r="J23" i="1"/>
  <c r="H24" i="1"/>
  <c r="I24" i="1"/>
  <c r="J24" i="1"/>
  <c r="H25" i="1"/>
  <c r="I25" i="1"/>
  <c r="J25" i="1"/>
  <c r="H26" i="1"/>
  <c r="I26" i="1"/>
  <c r="J26" i="1"/>
  <c r="I22" i="1"/>
  <c r="J22" i="1"/>
  <c r="H22" i="1"/>
  <c r="H18" i="1"/>
  <c r="I18" i="1"/>
  <c r="J18" i="1"/>
  <c r="H19" i="1"/>
  <c r="I19" i="1"/>
  <c r="J19" i="1"/>
  <c r="H20" i="1"/>
  <c r="I20" i="1"/>
  <c r="J20" i="1"/>
  <c r="H21" i="1"/>
  <c r="I21" i="1"/>
  <c r="J21" i="1"/>
  <c r="I17" i="1"/>
  <c r="J17" i="1"/>
  <c r="H17" i="1"/>
  <c r="I12" i="1"/>
  <c r="J12" i="1"/>
  <c r="I13" i="1"/>
  <c r="J13" i="1"/>
  <c r="I14" i="1"/>
  <c r="J14" i="1"/>
  <c r="I15" i="1"/>
  <c r="J15" i="1"/>
  <c r="I16" i="1"/>
  <c r="J16" i="1"/>
  <c r="H13" i="1"/>
  <c r="H14" i="1"/>
  <c r="H15" i="1"/>
  <c r="H16" i="1"/>
  <c r="H12" i="1"/>
  <c r="T13" i="1"/>
  <c r="T14" i="1"/>
  <c r="T15" i="1"/>
  <c r="T16" i="1"/>
  <c r="T17" i="1"/>
  <c r="T12" i="1"/>
  <c r="T22" i="1"/>
  <c r="F41" i="1"/>
  <c r="F40" i="1"/>
  <c r="F39" i="1"/>
  <c r="F38" i="1"/>
  <c r="L37" i="1"/>
  <c r="F37" i="1"/>
  <c r="G37" i="1" s="1"/>
  <c r="B37" i="1"/>
  <c r="F36" i="1"/>
  <c r="F35" i="1"/>
  <c r="F34" i="1"/>
  <c r="F33" i="1"/>
  <c r="L32" i="1"/>
  <c r="F32" i="1"/>
  <c r="G32" i="1" s="1"/>
  <c r="B32" i="1"/>
  <c r="F31" i="1"/>
  <c r="F30" i="1"/>
  <c r="F29" i="1"/>
  <c r="F28" i="1"/>
  <c r="L27" i="1"/>
  <c r="F27" i="1"/>
  <c r="G27" i="1" s="1"/>
  <c r="B27" i="1"/>
  <c r="F26" i="1"/>
  <c r="F25" i="1"/>
  <c r="F24" i="1"/>
  <c r="F23" i="1"/>
  <c r="L22" i="1"/>
  <c r="F22" i="1"/>
  <c r="G22" i="1" s="1"/>
  <c r="B22" i="1"/>
  <c r="F21" i="1"/>
  <c r="F20" i="1"/>
  <c r="F19" i="1"/>
  <c r="F18" i="1"/>
  <c r="L17" i="1"/>
  <c r="F17" i="1"/>
  <c r="G17" i="1" s="1"/>
  <c r="B17" i="1"/>
  <c r="F16" i="1"/>
  <c r="F15" i="1"/>
  <c r="F14" i="1"/>
  <c r="F13" i="1"/>
  <c r="L12" i="1"/>
  <c r="F12" i="1"/>
  <c r="G12" i="1" s="1"/>
  <c r="B12" i="1"/>
  <c r="I8" i="1"/>
  <c r="H8" i="1"/>
  <c r="I7" i="1"/>
  <c r="H7" i="1"/>
  <c r="I6" i="1"/>
  <c r="H6" i="1"/>
  <c r="I5" i="1"/>
  <c r="H5" i="1"/>
  <c r="I4" i="1"/>
  <c r="H4" i="1"/>
  <c r="I3" i="1"/>
  <c r="H3" i="1"/>
  <c r="T24" i="1" l="1"/>
  <c r="S29" i="1"/>
  <c r="S34" i="1" s="1"/>
  <c r="S39" i="1" s="1"/>
  <c r="T25" i="1"/>
  <c r="G21" i="1"/>
  <c r="G41" i="1"/>
  <c r="T40" i="1"/>
  <c r="T27" i="1"/>
  <c r="T20" i="1"/>
  <c r="T21" i="1"/>
  <c r="T32" i="1"/>
  <c r="T35" i="1"/>
  <c r="T31" i="1"/>
  <c r="T23" i="1"/>
  <c r="T19" i="1"/>
  <c r="T26" i="1"/>
  <c r="T18" i="1"/>
  <c r="T30" i="1"/>
  <c r="J4" i="1"/>
  <c r="J6" i="1"/>
  <c r="J8" i="1"/>
  <c r="J7" i="1"/>
  <c r="G14" i="1"/>
  <c r="G34" i="1"/>
  <c r="G19" i="1"/>
  <c r="G26" i="1"/>
  <c r="G39" i="1"/>
  <c r="J3" i="1"/>
  <c r="J5" i="1"/>
  <c r="G24" i="1"/>
  <c r="G31" i="1"/>
  <c r="G16" i="1"/>
  <c r="G29" i="1"/>
  <c r="G36" i="1"/>
  <c r="G13" i="1"/>
  <c r="G15" i="1"/>
  <c r="G18" i="1"/>
  <c r="G20" i="1"/>
  <c r="G23" i="1"/>
  <c r="G25" i="1"/>
  <c r="G28" i="1"/>
  <c r="G30" i="1"/>
  <c r="G33" i="1"/>
  <c r="G35" i="1"/>
  <c r="G38" i="1"/>
  <c r="G40" i="1"/>
  <c r="T29" i="1" l="1"/>
  <c r="T34" i="1"/>
  <c r="T28" i="1"/>
  <c r="T39" i="1"/>
  <c r="T33" i="1"/>
  <c r="T36" i="1"/>
</calcChain>
</file>

<file path=xl/sharedStrings.xml><?xml version="1.0" encoding="utf-8"?>
<sst xmlns="http://schemas.openxmlformats.org/spreadsheetml/2006/main" count="230" uniqueCount="153">
  <si>
    <t>难度模式</t>
    <phoneticPr fontId="2" type="noConversion"/>
  </si>
  <si>
    <t>开启等级</t>
    <phoneticPr fontId="2" type="noConversion"/>
  </si>
  <si>
    <t>基础奖励1</t>
    <phoneticPr fontId="2" type="noConversion"/>
  </si>
  <si>
    <t>基础奖励2</t>
    <phoneticPr fontId="2" type="noConversion"/>
  </si>
  <si>
    <t>基础奖励1个数</t>
    <phoneticPr fontId="2" type="noConversion"/>
  </si>
  <si>
    <t>基础奖励2个数</t>
    <phoneticPr fontId="2" type="noConversion"/>
  </si>
  <si>
    <t>基础奖励1经验</t>
    <phoneticPr fontId="2" type="noConversion"/>
  </si>
  <si>
    <t>基础奖励2经验</t>
    <phoneticPr fontId="2" type="noConversion"/>
  </si>
  <si>
    <t>总经验</t>
    <phoneticPr fontId="2" type="noConversion"/>
  </si>
  <si>
    <t>简单</t>
    <phoneticPr fontId="2" type="noConversion"/>
  </si>
  <si>
    <t>凡品经验灵药</t>
    <phoneticPr fontId="2" type="noConversion"/>
  </si>
  <si>
    <t>普通</t>
    <phoneticPr fontId="2" type="noConversion"/>
  </si>
  <si>
    <t>普通经验灵药</t>
    <phoneticPr fontId="2" type="noConversion"/>
  </si>
  <si>
    <t>困难</t>
    <phoneticPr fontId="2" type="noConversion"/>
  </si>
  <si>
    <t>大师</t>
    <phoneticPr fontId="2" type="noConversion"/>
  </si>
  <si>
    <t>完美经验灵药</t>
    <phoneticPr fontId="2" type="noConversion"/>
  </si>
  <si>
    <t>深渊</t>
    <phoneticPr fontId="2" type="noConversion"/>
  </si>
  <si>
    <t>死亡</t>
    <phoneticPr fontId="2" type="noConversion"/>
  </si>
  <si>
    <t>难度评价</t>
    <phoneticPr fontId="2" type="noConversion"/>
  </si>
  <si>
    <t>波次</t>
    <phoneticPr fontId="2" type="noConversion"/>
  </si>
  <si>
    <t>奖励道具</t>
    <phoneticPr fontId="2" type="noConversion"/>
  </si>
  <si>
    <t>奖励个数</t>
    <phoneticPr fontId="2" type="noConversion"/>
  </si>
  <si>
    <t>对应经验</t>
    <phoneticPr fontId="2" type="noConversion"/>
  </si>
  <si>
    <t>累积经验</t>
    <phoneticPr fontId="2" type="noConversion"/>
  </si>
  <si>
    <t>生成BOSS数(-1无限)</t>
    <phoneticPr fontId="2" type="noConversion"/>
  </si>
  <si>
    <t>奖励道具1</t>
    <phoneticPr fontId="2" type="noConversion"/>
  </si>
  <si>
    <t>奖励道具2</t>
    <phoneticPr fontId="2" type="noConversion"/>
  </si>
  <si>
    <t>奖励数量1</t>
    <phoneticPr fontId="2" type="noConversion"/>
  </si>
  <si>
    <t>奖励数量2</t>
    <phoneticPr fontId="2" type="noConversion"/>
  </si>
  <si>
    <t>凡品经验灵药</t>
    <phoneticPr fontId="2" type="noConversion"/>
  </si>
  <si>
    <t>普通经验灵药</t>
    <phoneticPr fontId="2" type="noConversion"/>
  </si>
  <si>
    <t>完美卷轴</t>
    <phoneticPr fontId="2" type="noConversion"/>
  </si>
  <si>
    <t>完美卷轴+1</t>
    <phoneticPr fontId="2" type="noConversion"/>
  </si>
  <si>
    <t>完美卷轴+2</t>
    <phoneticPr fontId="2" type="noConversion"/>
  </si>
  <si>
    <t>ID</t>
  </si>
  <si>
    <t>名称</t>
  </si>
  <si>
    <t>id</t>
  </si>
  <si>
    <t>name</t>
  </si>
  <si>
    <t>神血结晶</t>
    <phoneticPr fontId="4" type="noConversion"/>
  </si>
  <si>
    <t>神侍装备精华</t>
    <phoneticPr fontId="4" type="noConversion"/>
  </si>
  <si>
    <t>凡品经验灵药</t>
  </si>
  <si>
    <t>普通经验灵药</t>
    <phoneticPr fontId="4" type="noConversion"/>
  </si>
  <si>
    <t>完美经验灵药</t>
    <phoneticPr fontId="4" type="noConversion"/>
  </si>
  <si>
    <t>稀有经验灵药</t>
    <phoneticPr fontId="4" type="noConversion"/>
  </si>
  <si>
    <t>金宝箱</t>
    <phoneticPr fontId="4" type="noConversion"/>
  </si>
  <si>
    <t>金币</t>
  </si>
  <si>
    <t>经验</t>
  </si>
  <si>
    <t>钻石</t>
    <phoneticPr fontId="4" type="noConversion"/>
  </si>
  <si>
    <t>体力</t>
    <phoneticPr fontId="4" type="noConversion"/>
  </si>
  <si>
    <t>竞技场兑换币</t>
    <phoneticPr fontId="4" type="noConversion"/>
  </si>
  <si>
    <t>丰饶之券</t>
    <phoneticPr fontId="4" type="noConversion"/>
  </si>
  <si>
    <t>神赉之券</t>
    <phoneticPr fontId="4" type="noConversion"/>
  </si>
  <si>
    <t>高级宝藏碎片</t>
    <phoneticPr fontId="4" type="noConversion"/>
  </si>
  <si>
    <t>顶级宝藏碎片</t>
    <phoneticPr fontId="4" type="noConversion"/>
  </si>
  <si>
    <t>个人贡献</t>
    <phoneticPr fontId="4" type="noConversion"/>
  </si>
  <si>
    <t>火神燧石</t>
    <phoneticPr fontId="4" type="noConversion"/>
  </si>
  <si>
    <t>初级天赋石</t>
    <phoneticPr fontId="4" type="noConversion"/>
  </si>
  <si>
    <t>高级天赋石</t>
    <phoneticPr fontId="4" type="noConversion"/>
  </si>
  <si>
    <t>勇士勋章</t>
    <phoneticPr fontId="4" type="noConversion"/>
  </si>
  <si>
    <t>初级突破石</t>
    <phoneticPr fontId="4" type="noConversion"/>
  </si>
  <si>
    <t>高级突破石</t>
    <phoneticPr fontId="4" type="noConversion"/>
  </si>
  <si>
    <t>卡德摩斯之石</t>
    <phoneticPr fontId="4" type="noConversion"/>
  </si>
  <si>
    <t>卡德摩斯印记</t>
    <phoneticPr fontId="4" type="noConversion"/>
  </si>
  <si>
    <t>迈达斯之石</t>
    <phoneticPr fontId="4" type="noConversion"/>
  </si>
  <si>
    <t>迈达斯印记</t>
    <phoneticPr fontId="4" type="noConversion"/>
  </si>
  <si>
    <t>神魂</t>
    <phoneticPr fontId="4" type="noConversion"/>
  </si>
  <si>
    <t>链刃铭文石</t>
    <phoneticPr fontId="4" type="noConversion"/>
  </si>
  <si>
    <t>重剑铭文石</t>
    <phoneticPr fontId="4" type="noConversion"/>
  </si>
  <si>
    <t>蛮锤铭文石</t>
    <phoneticPr fontId="4" type="noConversion"/>
  </si>
  <si>
    <t>战矛铭文石</t>
    <phoneticPr fontId="4" type="noConversion"/>
  </si>
  <si>
    <t>神器碎片</t>
    <phoneticPr fontId="4" type="noConversion"/>
  </si>
  <si>
    <t>凡品大地精元</t>
    <phoneticPr fontId="4" type="noConversion"/>
  </si>
  <si>
    <t>普通大地精元</t>
    <phoneticPr fontId="4" type="noConversion"/>
  </si>
  <si>
    <t>优质大地精元</t>
    <phoneticPr fontId="4" type="noConversion"/>
  </si>
  <si>
    <t>完美大地精元</t>
    <phoneticPr fontId="4" type="noConversion"/>
  </si>
  <si>
    <t>稀有大地精元</t>
    <phoneticPr fontId="4" type="noConversion"/>
  </si>
  <si>
    <t>卓越大地精元</t>
    <phoneticPr fontId="4" type="noConversion"/>
  </si>
  <si>
    <t>极品大地精元</t>
    <phoneticPr fontId="4" type="noConversion"/>
  </si>
  <si>
    <t>神圣大地精元</t>
    <phoneticPr fontId="4" type="noConversion"/>
  </si>
  <si>
    <t>史诗大地精元</t>
    <phoneticPr fontId="4" type="noConversion"/>
  </si>
  <si>
    <t>传说大地精元</t>
    <phoneticPr fontId="4" type="noConversion"/>
  </si>
  <si>
    <t>凡品天空精元</t>
  </si>
  <si>
    <t>普通天空精元</t>
  </si>
  <si>
    <t>优质天空精元</t>
  </si>
  <si>
    <t>完美天空精元</t>
  </si>
  <si>
    <t>稀有天空精元</t>
  </si>
  <si>
    <t>卓越天空精元</t>
  </si>
  <si>
    <t>极品天空精元</t>
  </si>
  <si>
    <t>神圣天空精元</t>
  </si>
  <si>
    <t>史诗天空精元</t>
  </si>
  <si>
    <t>传说天空精元</t>
  </si>
  <si>
    <t>凡品海洋精元</t>
  </si>
  <si>
    <t>普通海洋精元</t>
  </si>
  <si>
    <t>优质海洋精元</t>
  </si>
  <si>
    <t>完美海洋精元</t>
  </si>
  <si>
    <t>稀有海洋精元</t>
  </si>
  <si>
    <t>卓越海洋精元</t>
  </si>
  <si>
    <t>极品海洋精元</t>
  </si>
  <si>
    <t>神圣海洋精元</t>
  </si>
  <si>
    <t>史诗海洋精元</t>
  </si>
  <si>
    <t>传说海洋精元</t>
  </si>
  <si>
    <t>凡品卷轴</t>
    <phoneticPr fontId="4" type="noConversion"/>
  </si>
  <si>
    <t>普通卷轴</t>
  </si>
  <si>
    <t>普通卷轴+1</t>
  </si>
  <si>
    <t>普通卷轴+2</t>
  </si>
  <si>
    <t>普通卷轴+3</t>
  </si>
  <si>
    <t>优质卷轴</t>
  </si>
  <si>
    <t>优质卷轴+1</t>
  </si>
  <si>
    <t>优质卷轴+2</t>
  </si>
  <si>
    <t>优质卷轴+3</t>
  </si>
  <si>
    <t>完美卷轴</t>
  </si>
  <si>
    <t>完美卷轴+1</t>
  </si>
  <si>
    <t>完美卷轴+2</t>
  </si>
  <si>
    <t>完美卷轴+3</t>
  </si>
  <si>
    <t>稀有卷轴</t>
  </si>
  <si>
    <t>稀有卷轴+1</t>
  </si>
  <si>
    <t>稀有卷轴+2</t>
  </si>
  <si>
    <t>稀有卷轴+3</t>
  </si>
  <si>
    <t>稀有卷轴+4</t>
  </si>
  <si>
    <t>装备觉醒石</t>
  </si>
  <si>
    <t>复仇之刃</t>
    <phoneticPr fontId="4" type="noConversion"/>
  </si>
  <si>
    <t>奥林匹斯之剑</t>
    <phoneticPr fontId="4" type="noConversion"/>
  </si>
  <si>
    <t>天罚之锤</t>
    <phoneticPr fontId="4" type="noConversion"/>
  </si>
  <si>
    <t>列奥尼达武装</t>
    <phoneticPr fontId="4" type="noConversion"/>
  </si>
  <si>
    <t>亚述狂战斧</t>
    <phoneticPr fontId="4" type="noConversion"/>
  </si>
  <si>
    <t>护身符碎片</t>
    <phoneticPr fontId="4" type="noConversion"/>
  </si>
  <si>
    <t>神戒碎片</t>
    <phoneticPr fontId="4" type="noConversion"/>
  </si>
  <si>
    <t>宙斯</t>
    <phoneticPr fontId="4" type="noConversion"/>
  </si>
  <si>
    <t>阿波罗</t>
    <phoneticPr fontId="4" type="noConversion"/>
  </si>
  <si>
    <t>阿尔忒弥斯</t>
  </si>
  <si>
    <t>哈迪斯</t>
    <phoneticPr fontId="4" type="noConversion"/>
  </si>
  <si>
    <t>赫拉</t>
    <phoneticPr fontId="4" type="noConversion"/>
  </si>
  <si>
    <t>海格力斯</t>
    <phoneticPr fontId="4" type="noConversion"/>
  </si>
  <si>
    <t>巴克斯</t>
    <phoneticPr fontId="4" type="noConversion"/>
  </si>
  <si>
    <t>暗黑女神</t>
    <phoneticPr fontId="4" type="noConversion"/>
  </si>
  <si>
    <t>波塞冬</t>
    <phoneticPr fontId="4" type="noConversion"/>
  </si>
  <si>
    <t>雅典娜</t>
    <phoneticPr fontId="4" type="noConversion"/>
  </si>
  <si>
    <t>赫尔墨斯</t>
    <phoneticPr fontId="4" type="noConversion"/>
  </si>
  <si>
    <t>赫菲斯托斯</t>
    <phoneticPr fontId="4" type="noConversion"/>
  </si>
  <si>
    <t>薛西斯</t>
    <phoneticPr fontId="4" type="noConversion"/>
  </si>
  <si>
    <t>复仇女神</t>
    <phoneticPr fontId="4" type="noConversion"/>
  </si>
  <si>
    <t>难度_波次</t>
    <phoneticPr fontId="2" type="noConversion"/>
  </si>
  <si>
    <t>难度</t>
    <phoneticPr fontId="2" type="noConversion"/>
  </si>
  <si>
    <t>id</t>
    <phoneticPr fontId="2" type="noConversion"/>
  </si>
  <si>
    <t>掉落配置id</t>
    <phoneticPr fontId="2" type="noConversion"/>
  </si>
  <si>
    <t>凡品经验灵药</t>
    <phoneticPr fontId="2" type="noConversion"/>
  </si>
  <si>
    <t>普通经验灵药</t>
    <phoneticPr fontId="2" type="noConversion"/>
  </si>
  <si>
    <t>完美经验灵药</t>
    <phoneticPr fontId="2" type="noConversion"/>
  </si>
  <si>
    <t>奖励内容</t>
    <phoneticPr fontId="2" type="noConversion"/>
  </si>
  <si>
    <t>难度_评价</t>
    <phoneticPr fontId="2" type="noConversion"/>
  </si>
  <si>
    <t>掉落配置id</t>
    <phoneticPr fontId="2" type="noConversion"/>
  </si>
  <si>
    <t>奖励内容</t>
    <phoneticPr fontId="2" type="noConversion"/>
  </si>
  <si>
    <t>凡品卷轴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</si>
</sst>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4" borderId="0" xfId="0" applyFont="1" applyFill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Fill="1">
      <alignment vertical="center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odWar/Doc/&#25112;&#31070;&#25968;&#20540;&#25972;&#29702;/&#36164;&#28304;&#25237;&#259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金币"/>
      <sheetName val="公会"/>
      <sheetName val="竞技场"/>
      <sheetName val="勇士试炼"/>
      <sheetName val="哈迪斯之血"/>
      <sheetName val="金币参考"/>
      <sheetName val="神侍升级"/>
      <sheetName val="预言之塔"/>
      <sheetName val="神侍"/>
      <sheetName val="神侍修行"/>
      <sheetName val="装备"/>
      <sheetName val="主线关卡掉落"/>
      <sheetName val="章节三星奖励"/>
      <sheetName val="宝箱"/>
      <sheetName val="商业化活动"/>
      <sheetName val="月签到"/>
      <sheetName val="众神传"/>
      <sheetName val="兑换商店"/>
    </sheetNames>
    <sheetDataSet>
      <sheetData sheetId="0"/>
      <sheetData sheetId="1"/>
      <sheetData sheetId="2"/>
      <sheetData sheetId="3"/>
      <sheetData sheetId="4">
        <row r="3">
          <cell r="F3">
            <v>50</v>
          </cell>
          <cell r="G3">
            <v>50</v>
          </cell>
        </row>
        <row r="4">
          <cell r="F4">
            <v>75</v>
          </cell>
          <cell r="G4">
            <v>25</v>
          </cell>
        </row>
        <row r="5">
          <cell r="F5">
            <v>50</v>
          </cell>
          <cell r="G5">
            <v>20</v>
          </cell>
        </row>
        <row r="6">
          <cell r="F6">
            <v>45</v>
          </cell>
          <cell r="G6">
            <v>11</v>
          </cell>
        </row>
        <row r="7">
          <cell r="F7">
            <v>100</v>
          </cell>
          <cell r="G7">
            <v>10</v>
          </cell>
        </row>
        <row r="8">
          <cell r="F8">
            <v>100</v>
          </cell>
          <cell r="G8">
            <v>20</v>
          </cell>
        </row>
      </sheetData>
      <sheetData sheetId="5"/>
      <sheetData sheetId="6">
        <row r="5">
          <cell r="AC5" t="str">
            <v>凡品经验灵药</v>
          </cell>
          <cell r="AD5">
            <v>20</v>
          </cell>
        </row>
        <row r="6">
          <cell r="AC6" t="str">
            <v>普通经验灵药</v>
          </cell>
          <cell r="AD6">
            <v>100</v>
          </cell>
        </row>
        <row r="7">
          <cell r="AC7" t="str">
            <v>完美经验灵药</v>
          </cell>
          <cell r="AD7">
            <v>500</v>
          </cell>
        </row>
        <row r="8">
          <cell r="AC8" t="str">
            <v>稀有经验灵药</v>
          </cell>
          <cell r="AD8">
            <v>2000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41"/>
  <sheetViews>
    <sheetView tabSelected="1" workbookViewId="0">
      <selection activeCell="U12" sqref="U12"/>
    </sheetView>
  </sheetViews>
  <sheetFormatPr defaultRowHeight="11.25" x14ac:dyDescent="0.15"/>
  <cols>
    <col min="1" max="3" width="9" style="1"/>
    <col min="4" max="5" width="10.125" style="1" customWidth="1"/>
    <col min="6" max="9" width="11.75" style="1" customWidth="1"/>
    <col min="10" max="18" width="10.125" style="1" customWidth="1"/>
    <col min="19" max="16384" width="9" style="1"/>
  </cols>
  <sheetData>
    <row r="2" spans="2:28" x14ac:dyDescent="0.1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2:28" x14ac:dyDescent="0.15">
      <c r="B3" s="2" t="s">
        <v>9</v>
      </c>
      <c r="C3" s="2">
        <v>1</v>
      </c>
      <c r="D3" s="2" t="s">
        <v>10</v>
      </c>
      <c r="E3" s="2" t="s">
        <v>10</v>
      </c>
      <c r="F3" s="2">
        <v>50</v>
      </c>
      <c r="G3" s="2">
        <v>50</v>
      </c>
      <c r="H3" s="2">
        <f>VLOOKUP(D3,[1]神侍升级!$AC$5:$AD$8,2,FALSE)*[1]哈迪斯之血!F3</f>
        <v>1000</v>
      </c>
      <c r="I3" s="2">
        <f>VLOOKUP(E3,[1]神侍升级!$AC$5:$AD$8,2,FALSE)*[1]哈迪斯之血!G3</f>
        <v>1000</v>
      </c>
      <c r="J3" s="2">
        <f>H3+I3</f>
        <v>2000</v>
      </c>
    </row>
    <row r="4" spans="2:28" x14ac:dyDescent="0.15">
      <c r="B4" s="2" t="s">
        <v>11</v>
      </c>
      <c r="C4" s="2">
        <v>25</v>
      </c>
      <c r="D4" s="2" t="s">
        <v>10</v>
      </c>
      <c r="E4" s="2" t="s">
        <v>12</v>
      </c>
      <c r="F4" s="2">
        <v>75</v>
      </c>
      <c r="G4" s="2">
        <v>25</v>
      </c>
      <c r="H4" s="2">
        <f>VLOOKUP(D4,[1]神侍升级!$AC$5:$AD$8,2,FALSE)*[1]哈迪斯之血!F4</f>
        <v>1500</v>
      </c>
      <c r="I4" s="2">
        <f>VLOOKUP(E4,[1]神侍升级!$AC$5:$AD$8,2,FALSE)*[1]哈迪斯之血!G4</f>
        <v>2500</v>
      </c>
      <c r="J4" s="2">
        <f t="shared" ref="J4:J8" si="0">H4+I4</f>
        <v>4000</v>
      </c>
    </row>
    <row r="5" spans="2:28" x14ac:dyDescent="0.15">
      <c r="B5" s="2" t="s">
        <v>13</v>
      </c>
      <c r="C5" s="2">
        <v>35</v>
      </c>
      <c r="D5" s="2" t="s">
        <v>12</v>
      </c>
      <c r="E5" s="2" t="s">
        <v>12</v>
      </c>
      <c r="F5" s="2">
        <v>50</v>
      </c>
      <c r="G5" s="2">
        <v>20</v>
      </c>
      <c r="H5" s="2">
        <f>VLOOKUP(D5,[1]神侍升级!$AC$5:$AD$8,2,FALSE)*[1]哈迪斯之血!F5</f>
        <v>5000</v>
      </c>
      <c r="I5" s="2">
        <f>VLOOKUP(E5,[1]神侍升级!$AC$5:$AD$8,2,FALSE)*[1]哈迪斯之血!G5</f>
        <v>2000</v>
      </c>
      <c r="J5" s="2">
        <f t="shared" si="0"/>
        <v>7000</v>
      </c>
    </row>
    <row r="6" spans="2:28" x14ac:dyDescent="0.15">
      <c r="B6" s="2" t="s">
        <v>14</v>
      </c>
      <c r="C6" s="2">
        <v>45</v>
      </c>
      <c r="D6" s="2" t="s">
        <v>12</v>
      </c>
      <c r="E6" s="2" t="s">
        <v>15</v>
      </c>
      <c r="F6" s="2">
        <v>45</v>
      </c>
      <c r="G6" s="2">
        <v>11</v>
      </c>
      <c r="H6" s="2">
        <f>VLOOKUP(D6,[1]神侍升级!$AC$5:$AD$8,2,FALSE)*[1]哈迪斯之血!F6</f>
        <v>4500</v>
      </c>
      <c r="I6" s="2">
        <f>VLOOKUP(E6,[1]神侍升级!$AC$5:$AD$8,2,FALSE)*[1]哈迪斯之血!G6</f>
        <v>5500</v>
      </c>
      <c r="J6" s="2">
        <f t="shared" si="0"/>
        <v>10000</v>
      </c>
    </row>
    <row r="7" spans="2:28" x14ac:dyDescent="0.15">
      <c r="B7" s="2" t="s">
        <v>16</v>
      </c>
      <c r="C7" s="2">
        <v>55</v>
      </c>
      <c r="D7" s="2" t="s">
        <v>12</v>
      </c>
      <c r="E7" s="2" t="s">
        <v>15</v>
      </c>
      <c r="F7" s="2">
        <v>100</v>
      </c>
      <c r="G7" s="2">
        <v>10</v>
      </c>
      <c r="H7" s="2">
        <f>VLOOKUP(D7,[1]神侍升级!$AC$5:$AD$8,2,FALSE)*[1]哈迪斯之血!F7</f>
        <v>10000</v>
      </c>
      <c r="I7" s="2">
        <f>VLOOKUP(E7,[1]神侍升级!$AC$5:$AD$8,2,FALSE)*[1]哈迪斯之血!G7</f>
        <v>5000</v>
      </c>
      <c r="J7" s="2">
        <f t="shared" si="0"/>
        <v>15000</v>
      </c>
    </row>
    <row r="8" spans="2:28" x14ac:dyDescent="0.15">
      <c r="B8" s="2" t="s">
        <v>17</v>
      </c>
      <c r="C8" s="2">
        <v>65</v>
      </c>
      <c r="D8" s="2" t="s">
        <v>12</v>
      </c>
      <c r="E8" s="2" t="s">
        <v>15</v>
      </c>
      <c r="F8" s="2">
        <v>100</v>
      </c>
      <c r="G8" s="2">
        <v>20</v>
      </c>
      <c r="H8" s="2">
        <f>VLOOKUP(D8,[1]神侍升级!$AC$5:$AD$8,2,FALSE)*[1]哈迪斯之血!F8</f>
        <v>10000</v>
      </c>
      <c r="I8" s="2">
        <f>VLOOKUP(E8,[1]神侍升级!$AC$5:$AD$8,2,FALSE)*[1]哈迪斯之血!G8</f>
        <v>10000</v>
      </c>
      <c r="J8" s="2">
        <f t="shared" si="0"/>
        <v>20000</v>
      </c>
    </row>
    <row r="10" spans="2:28" x14ac:dyDescent="0.15">
      <c r="H10" s="1">
        <f>INDEX(道具ID!$B:$B,MATCH(H11,道具ID!$C:$C,0),1)</f>
        <v>20000</v>
      </c>
      <c r="I10" s="1">
        <f>INDEX(道具ID!$B:$B,MATCH(I11,道具ID!$C:$C,0),1)</f>
        <v>20001</v>
      </c>
      <c r="J10" s="1">
        <f>INDEX(道具ID!$B:$B,MATCH(J11,道具ID!$C:$C,0),1)</f>
        <v>20002</v>
      </c>
      <c r="M10" s="1" t="s">
        <v>18</v>
      </c>
      <c r="S10" s="1" t="s">
        <v>142</v>
      </c>
      <c r="T10" s="7" t="s">
        <v>141</v>
      </c>
      <c r="U10" s="7"/>
      <c r="V10" s="7"/>
      <c r="W10" s="7"/>
      <c r="Y10" s="7" t="s">
        <v>149</v>
      </c>
      <c r="Z10" s="7"/>
      <c r="AA10" s="7"/>
      <c r="AB10" s="7"/>
    </row>
    <row r="11" spans="2:28" x14ac:dyDescent="0.15">
      <c r="B11" s="2" t="s">
        <v>0</v>
      </c>
      <c r="C11" s="2" t="s">
        <v>19</v>
      </c>
      <c r="D11" s="2" t="s">
        <v>20</v>
      </c>
      <c r="E11" s="2" t="s">
        <v>21</v>
      </c>
      <c r="F11" s="2" t="s">
        <v>22</v>
      </c>
      <c r="G11" s="2" t="s">
        <v>23</v>
      </c>
      <c r="H11" s="2" t="s">
        <v>145</v>
      </c>
      <c r="I11" s="2" t="s">
        <v>146</v>
      </c>
      <c r="J11" s="2" t="s">
        <v>147</v>
      </c>
      <c r="M11" s="2" t="s">
        <v>24</v>
      </c>
      <c r="N11" s="2" t="s">
        <v>25</v>
      </c>
      <c r="O11" s="2" t="s">
        <v>26</v>
      </c>
      <c r="P11" s="2" t="s">
        <v>27</v>
      </c>
      <c r="Q11" s="2" t="s">
        <v>28</v>
      </c>
      <c r="R11" s="8"/>
      <c r="S11" s="9"/>
      <c r="T11" s="9" t="s">
        <v>143</v>
      </c>
      <c r="U11" s="9" t="s">
        <v>144</v>
      </c>
      <c r="V11" s="9" t="s">
        <v>148</v>
      </c>
      <c r="W11" s="9"/>
      <c r="Y11" s="1" t="s">
        <v>143</v>
      </c>
      <c r="Z11" s="1" t="s">
        <v>150</v>
      </c>
      <c r="AA11" s="1" t="s">
        <v>151</v>
      </c>
    </row>
    <row r="12" spans="2:28" x14ac:dyDescent="0.15">
      <c r="B12" s="10" t="str">
        <f>B3</f>
        <v>简单</v>
      </c>
      <c r="C12" s="2">
        <v>1</v>
      </c>
      <c r="D12" s="2" t="s">
        <v>10</v>
      </c>
      <c r="E12" s="2">
        <v>10</v>
      </c>
      <c r="F12" s="2">
        <f>VLOOKUP(D12,[1]神侍升级!$AC$5:$AD$8,2,FALSE)*E12</f>
        <v>200</v>
      </c>
      <c r="G12" s="2">
        <f>SUM(F$12:F12)</f>
        <v>200</v>
      </c>
      <c r="H12" s="2">
        <f>SUMIF($D$12:$D12,H$11,$E$12:$E12)</f>
        <v>10</v>
      </c>
      <c r="I12" s="2">
        <f>SUMIF($D$12:$D12,I$11,$E$12:$E12)</f>
        <v>0</v>
      </c>
      <c r="J12" s="2">
        <f>SUMIF($D$12:$D12,J$11,$E$12:$E12)</f>
        <v>0</v>
      </c>
      <c r="L12" s="10" t="str">
        <f>B3</f>
        <v>简单</v>
      </c>
      <c r="M12" s="2">
        <v>-1</v>
      </c>
      <c r="N12" s="2" t="s">
        <v>152</v>
      </c>
      <c r="O12" s="2"/>
      <c r="P12" s="2">
        <v>2</v>
      </c>
      <c r="Q12" s="2"/>
      <c r="R12" s="8"/>
      <c r="S12" s="1">
        <v>1</v>
      </c>
      <c r="T12" s="1" t="str">
        <f t="shared" ref="T12:T41" si="1">S12&amp;"_"&amp;C12</f>
        <v>1_1</v>
      </c>
      <c r="U12" s="1">
        <v>130001</v>
      </c>
      <c r="V12" s="1" t="str">
        <f>IF(AND(H12=0,I12=0),$J$10&amp;"|"&amp;J12,IF(AND(H12=0,J12=0),$I$10&amp;"|"&amp;I12,IF(AND(I12=0,J12=0),$H$10&amp;"|"&amp;H12,IF(H12=0,$I$10&amp;"|"&amp;I12&amp;","&amp;$J$10&amp;"|"&amp;J12,IF(I12=0,$H$10&amp;"|"&amp;H12&amp;","&amp;$J$10&amp;"|"&amp;J12,IF(J12=0,$H$10&amp;"|"&amp;H12&amp;","&amp;$I$10&amp;"|"&amp;I12,$H$10&amp;"|"&amp;H12&amp;","&amp;$I$10&amp;"|"&amp;I12&amp;","&amp;$J$10&amp;"|"&amp;J12))))))</f>
        <v>20000|10</v>
      </c>
      <c r="Y12" s="1" t="str">
        <f>T12</f>
        <v>1_1</v>
      </c>
      <c r="Z12" s="1">
        <v>131001</v>
      </c>
      <c r="AA12" s="1" t="str">
        <f>IFERROR(INDEX(道具ID!$B:$B,MATCH(N12,道具ID!$C:$C,0),1)&amp;"|"&amp;P12&amp;","&amp;INDEX(道具ID!$B:$B,MATCH(O12,道具ID!$C:$C,0),1)&amp;"|"&amp;Q12,INDEX(道具ID!$B:$B,MATCH(N12,道具ID!$C:$C,0),1)&amp;"|"&amp;P12)</f>
        <v>100301|2</v>
      </c>
    </row>
    <row r="13" spans="2:28" x14ac:dyDescent="0.15">
      <c r="B13" s="10"/>
      <c r="C13" s="2">
        <v>2</v>
      </c>
      <c r="D13" s="2" t="s">
        <v>29</v>
      </c>
      <c r="E13" s="2">
        <v>15</v>
      </c>
      <c r="F13" s="2">
        <f>VLOOKUP(D13,[1]神侍升级!$AC$5:$AD$8,2,FALSE)*E13</f>
        <v>300</v>
      </c>
      <c r="G13" s="2">
        <f>SUM(F$12:F13)</f>
        <v>500</v>
      </c>
      <c r="H13" s="2">
        <f>SUMIF($D$12:$D13,H$11,$E$12:$E13)</f>
        <v>25</v>
      </c>
      <c r="I13" s="2">
        <f>SUMIF($D$12:$D13,I$11,$E$12:$E13)</f>
        <v>0</v>
      </c>
      <c r="J13" s="2">
        <f>SUMIF($D$12:$D13,J$11,$E$12:$E13)</f>
        <v>0</v>
      </c>
      <c r="L13" s="10"/>
      <c r="M13" s="2">
        <v>3</v>
      </c>
      <c r="N13" s="2" t="s">
        <v>152</v>
      </c>
      <c r="O13" s="2"/>
      <c r="P13" s="2">
        <v>3</v>
      </c>
      <c r="Q13" s="2"/>
      <c r="R13" s="8"/>
      <c r="S13" s="1">
        <v>1</v>
      </c>
      <c r="T13" s="1" t="str">
        <f t="shared" si="1"/>
        <v>1_2</v>
      </c>
      <c r="U13" s="1">
        <v>130002</v>
      </c>
      <c r="V13" s="1" t="str">
        <f t="shared" ref="V13:V41" si="2">IF(AND(H13=0,I13=0),$J$10&amp;"|"&amp;J13,IF(AND(H13=0,J13=0),$I$10&amp;"|"&amp;I13,IF(AND(I13=0,J13=0),$H$10&amp;"|"&amp;H13,IF(H13=0,$I$10&amp;"|"&amp;I13&amp;","&amp;$J$10&amp;"|"&amp;J13,IF(I13=0,$H$10&amp;"|"&amp;H13&amp;","&amp;$J$10&amp;"|"&amp;J13,IF(J13=0,$H$10&amp;"|"&amp;H13&amp;","&amp;$I$10&amp;"|"&amp;I13,$H$10&amp;"|"&amp;H13&amp;","&amp;$I$10&amp;"|"&amp;I13&amp;","&amp;$J$10&amp;"|"&amp;J13))))))</f>
        <v>20000|25</v>
      </c>
      <c r="Y13" s="1" t="str">
        <f t="shared" ref="Y13:Y41" si="3">T13</f>
        <v>1_2</v>
      </c>
      <c r="Z13" s="1">
        <v>131002</v>
      </c>
      <c r="AA13" s="1" t="str">
        <f>IFERROR(INDEX(道具ID!$B:$B,MATCH(N13,道具ID!$C:$C,0),1)&amp;"|"&amp;P13&amp;","&amp;INDEX(道具ID!$B:$B,MATCH(O13,道具ID!$C:$C,0),1)&amp;"|"&amp;Q13,INDEX(道具ID!$B:$B,MATCH(N13,道具ID!$C:$C,0),1)&amp;"|"&amp;P13)</f>
        <v>100301|3</v>
      </c>
    </row>
    <row r="14" spans="2:28" x14ac:dyDescent="0.15">
      <c r="B14" s="10"/>
      <c r="C14" s="2">
        <v>3</v>
      </c>
      <c r="D14" s="2" t="s">
        <v>10</v>
      </c>
      <c r="E14" s="2">
        <v>20</v>
      </c>
      <c r="F14" s="2">
        <f>VLOOKUP(D14,[1]神侍升级!$AC$5:$AD$8,2,FALSE)*E14</f>
        <v>400</v>
      </c>
      <c r="G14" s="2">
        <f>SUM(F$12:F14)</f>
        <v>900</v>
      </c>
      <c r="H14" s="2">
        <f>SUMIF($D$12:$D14,H$11,$E$12:$E14)</f>
        <v>45</v>
      </c>
      <c r="I14" s="2">
        <f>SUMIF($D$12:$D14,I$11,$E$12:$E14)</f>
        <v>0</v>
      </c>
      <c r="J14" s="2">
        <f>SUMIF($D$12:$D14,J$11,$E$12:$E14)</f>
        <v>0</v>
      </c>
      <c r="L14" s="10"/>
      <c r="M14" s="2">
        <v>2</v>
      </c>
      <c r="N14" s="2" t="s">
        <v>152</v>
      </c>
      <c r="O14" s="2"/>
      <c r="P14" s="2">
        <v>4</v>
      </c>
      <c r="Q14" s="2"/>
      <c r="R14" s="8"/>
      <c r="S14" s="1">
        <v>1</v>
      </c>
      <c r="T14" s="1" t="str">
        <f t="shared" si="1"/>
        <v>1_3</v>
      </c>
      <c r="U14" s="1">
        <v>130003</v>
      </c>
      <c r="V14" s="1" t="str">
        <f t="shared" si="2"/>
        <v>20000|45</v>
      </c>
      <c r="Y14" s="1" t="str">
        <f t="shared" si="3"/>
        <v>1_3</v>
      </c>
      <c r="Z14" s="1">
        <v>131003</v>
      </c>
      <c r="AA14" s="1" t="str">
        <f>IFERROR(INDEX(道具ID!$B:$B,MATCH(N14,道具ID!$C:$C,0),1)&amp;"|"&amp;P14&amp;","&amp;INDEX(道具ID!$B:$B,MATCH(O14,道具ID!$C:$C,0),1)&amp;"|"&amp;Q14,INDEX(道具ID!$B:$B,MATCH(N14,道具ID!$C:$C,0),1)&amp;"|"&amp;P14)</f>
        <v>100301|4</v>
      </c>
    </row>
    <row r="15" spans="2:28" x14ac:dyDescent="0.15">
      <c r="B15" s="10"/>
      <c r="C15" s="2">
        <v>4</v>
      </c>
      <c r="D15" s="2" t="s">
        <v>10</v>
      </c>
      <c r="E15" s="2">
        <v>25</v>
      </c>
      <c r="F15" s="2">
        <f>VLOOKUP(D15,[1]神侍升级!$AC$5:$AD$8,2,FALSE)*E15</f>
        <v>500</v>
      </c>
      <c r="G15" s="2">
        <f>SUM(F$12:F15)</f>
        <v>1400</v>
      </c>
      <c r="H15" s="2">
        <f>SUMIF($D$12:$D15,H$11,$E$12:$E15)</f>
        <v>70</v>
      </c>
      <c r="I15" s="2">
        <f>SUMIF($D$12:$D15,I$11,$E$12:$E15)</f>
        <v>0</v>
      </c>
      <c r="J15" s="2">
        <f>SUMIF($D$12:$D15,J$11,$E$12:$E15)</f>
        <v>0</v>
      </c>
      <c r="L15" s="10"/>
      <c r="M15" s="2">
        <v>1</v>
      </c>
      <c r="N15" s="2" t="s">
        <v>152</v>
      </c>
      <c r="O15" s="2" t="s">
        <v>102</v>
      </c>
      <c r="P15" s="2">
        <v>4</v>
      </c>
      <c r="Q15" s="2">
        <v>1</v>
      </c>
      <c r="R15" s="8"/>
      <c r="S15" s="1">
        <v>1</v>
      </c>
      <c r="T15" s="1" t="str">
        <f t="shared" si="1"/>
        <v>1_4</v>
      </c>
      <c r="U15" s="1">
        <v>130004</v>
      </c>
      <c r="V15" s="1" t="str">
        <f t="shared" si="2"/>
        <v>20000|70</v>
      </c>
      <c r="Y15" s="1" t="str">
        <f t="shared" si="3"/>
        <v>1_4</v>
      </c>
      <c r="Z15" s="1">
        <v>131004</v>
      </c>
      <c r="AA15" s="1" t="str">
        <f>IFERROR(INDEX(道具ID!$B:$B,MATCH(N15,道具ID!$C:$C,0),1)&amp;"|"&amp;P15&amp;","&amp;INDEX(道具ID!$B:$B,MATCH(O15,道具ID!$C:$C,0),1)&amp;"|"&amp;Q15,INDEX(道具ID!$B:$B,MATCH(N15,道具ID!$C:$C,0),1)&amp;"|"&amp;P15)</f>
        <v>100301|4,100302|1</v>
      </c>
    </row>
    <row r="16" spans="2:28" x14ac:dyDescent="0.15">
      <c r="B16" s="10"/>
      <c r="C16" s="2">
        <v>5</v>
      </c>
      <c r="D16" s="2" t="s">
        <v>10</v>
      </c>
      <c r="E16" s="2">
        <v>30</v>
      </c>
      <c r="F16" s="2">
        <f>VLOOKUP(D16,[1]神侍升级!$AC$5:$AD$8,2,FALSE)*E16</f>
        <v>600</v>
      </c>
      <c r="G16" s="2">
        <f>SUM(F$12:F16)</f>
        <v>2000</v>
      </c>
      <c r="H16" s="2">
        <f>SUMIF($D$12:$D16,H$11,$E$12:$E16)</f>
        <v>100</v>
      </c>
      <c r="I16" s="2">
        <f>SUMIF($D$12:$D16,I$11,$E$12:$E16)</f>
        <v>0</v>
      </c>
      <c r="J16" s="2">
        <f>SUMIF($D$12:$D16,J$11,$E$12:$E16)</f>
        <v>0</v>
      </c>
      <c r="L16" s="10"/>
      <c r="M16" s="2">
        <v>0</v>
      </c>
      <c r="N16" s="2" t="s">
        <v>152</v>
      </c>
      <c r="O16" s="2" t="s">
        <v>102</v>
      </c>
      <c r="P16" s="2">
        <v>4</v>
      </c>
      <c r="Q16" s="2">
        <v>2</v>
      </c>
      <c r="R16" s="8"/>
      <c r="S16" s="1">
        <v>1</v>
      </c>
      <c r="T16" s="1" t="str">
        <f t="shared" si="1"/>
        <v>1_5</v>
      </c>
      <c r="U16" s="1">
        <v>130005</v>
      </c>
      <c r="V16" s="1" t="str">
        <f t="shared" si="2"/>
        <v>20000|100</v>
      </c>
      <c r="Y16" s="1" t="str">
        <f t="shared" si="3"/>
        <v>1_5</v>
      </c>
      <c r="Z16" s="1">
        <v>131005</v>
      </c>
      <c r="AA16" s="1" t="str">
        <f>IFERROR(INDEX(道具ID!$B:$B,MATCH(N16,道具ID!$C:$C,0),1)&amp;"|"&amp;P16&amp;","&amp;INDEX(道具ID!$B:$B,MATCH(O16,道具ID!$C:$C,0),1)&amp;"|"&amp;Q16,INDEX(道具ID!$B:$B,MATCH(N16,道具ID!$C:$C,0),1)&amp;"|"&amp;P16)</f>
        <v>100301|4,100302|2</v>
      </c>
    </row>
    <row r="17" spans="2:27" x14ac:dyDescent="0.15">
      <c r="B17" s="10" t="str">
        <f>B4</f>
        <v>普通</v>
      </c>
      <c r="C17" s="2">
        <v>1</v>
      </c>
      <c r="D17" s="2" t="s">
        <v>29</v>
      </c>
      <c r="E17" s="2">
        <v>20</v>
      </c>
      <c r="F17" s="2">
        <f>VLOOKUP(D17,[1]神侍升级!$AC$5:$AD$8,2,FALSE)*E17</f>
        <v>400</v>
      </c>
      <c r="G17" s="2">
        <f>SUM(F$17:F17)</f>
        <v>400</v>
      </c>
      <c r="H17" s="2">
        <f>SUMIF($D$17:$D17,H$11,$E$17:$E17)</f>
        <v>20</v>
      </c>
      <c r="I17" s="2">
        <f>SUMIF($D$17:$D17,I$11,$E$17:$E17)</f>
        <v>0</v>
      </c>
      <c r="J17" s="2">
        <f>SUMIF($D$17:$D17,J$11,$E$17:$E17)</f>
        <v>0</v>
      </c>
      <c r="L17" s="10" t="str">
        <f>B4</f>
        <v>普通</v>
      </c>
      <c r="M17" s="2">
        <v>-1</v>
      </c>
      <c r="N17" s="2" t="s">
        <v>103</v>
      </c>
      <c r="O17" s="2"/>
      <c r="P17" s="2">
        <v>1</v>
      </c>
      <c r="Q17" s="2"/>
      <c r="R17" s="8"/>
      <c r="S17" s="1">
        <f>S12+1</f>
        <v>2</v>
      </c>
      <c r="T17" s="1" t="str">
        <f t="shared" si="1"/>
        <v>2_1</v>
      </c>
      <c r="U17" s="1">
        <v>130006</v>
      </c>
      <c r="V17" s="1" t="str">
        <f t="shared" si="2"/>
        <v>20000|20</v>
      </c>
      <c r="Y17" s="1" t="str">
        <f t="shared" si="3"/>
        <v>2_1</v>
      </c>
      <c r="Z17" s="1">
        <v>131006</v>
      </c>
      <c r="AA17" s="1" t="str">
        <f>IFERROR(INDEX(道具ID!$B:$B,MATCH(N17,道具ID!$C:$C,0),1)&amp;"|"&amp;P17&amp;","&amp;INDEX(道具ID!$B:$B,MATCH(O17,道具ID!$C:$C,0),1)&amp;"|"&amp;Q17,INDEX(道具ID!$B:$B,MATCH(N17,道具ID!$C:$C,0),1)&amp;"|"&amp;P17)</f>
        <v>100303|1</v>
      </c>
    </row>
    <row r="18" spans="2:27" x14ac:dyDescent="0.15">
      <c r="B18" s="10"/>
      <c r="C18" s="2">
        <v>2</v>
      </c>
      <c r="D18" s="2" t="s">
        <v>29</v>
      </c>
      <c r="E18" s="2">
        <v>25</v>
      </c>
      <c r="F18" s="2">
        <f>VLOOKUP(D18,[1]神侍升级!$AC$5:$AD$8,2,FALSE)*E18</f>
        <v>500</v>
      </c>
      <c r="G18" s="2">
        <f>SUM(F$17:F18)</f>
        <v>900</v>
      </c>
      <c r="H18" s="2">
        <f>SUMIF($D$17:$D18,H$11,$E$17:$E18)</f>
        <v>45</v>
      </c>
      <c r="I18" s="2">
        <f>SUMIF($D$17:$D18,I$11,$E$17:$E18)</f>
        <v>0</v>
      </c>
      <c r="J18" s="2">
        <f>SUMIF($D$17:$D18,J$11,$E$17:$E18)</f>
        <v>0</v>
      </c>
      <c r="L18" s="10"/>
      <c r="M18" s="2">
        <v>3</v>
      </c>
      <c r="N18" s="2" t="s">
        <v>103</v>
      </c>
      <c r="O18" s="2"/>
      <c r="P18" s="2">
        <v>2</v>
      </c>
      <c r="Q18" s="2"/>
      <c r="R18" s="8"/>
      <c r="S18" s="1">
        <f t="shared" ref="S18:S41" si="4">S13+1</f>
        <v>2</v>
      </c>
      <c r="T18" s="1" t="str">
        <f t="shared" si="1"/>
        <v>2_2</v>
      </c>
      <c r="U18" s="1">
        <v>130007</v>
      </c>
      <c r="V18" s="1" t="str">
        <f t="shared" si="2"/>
        <v>20000|45</v>
      </c>
      <c r="Y18" s="1" t="str">
        <f t="shared" si="3"/>
        <v>2_2</v>
      </c>
      <c r="Z18" s="1">
        <v>131007</v>
      </c>
      <c r="AA18" s="1" t="str">
        <f>IFERROR(INDEX(道具ID!$B:$B,MATCH(N18,道具ID!$C:$C,0),1)&amp;"|"&amp;P18&amp;","&amp;INDEX(道具ID!$B:$B,MATCH(O18,道具ID!$C:$C,0),1)&amp;"|"&amp;Q18,INDEX(道具ID!$B:$B,MATCH(N18,道具ID!$C:$C,0),1)&amp;"|"&amp;P18)</f>
        <v>100303|2</v>
      </c>
    </row>
    <row r="19" spans="2:27" x14ac:dyDescent="0.15">
      <c r="B19" s="10"/>
      <c r="C19" s="2">
        <v>3</v>
      </c>
      <c r="D19" s="2" t="s">
        <v>29</v>
      </c>
      <c r="E19" s="2">
        <v>30</v>
      </c>
      <c r="F19" s="2">
        <f>VLOOKUP(D19,[1]神侍升级!$AC$5:$AD$8,2,FALSE)*E19</f>
        <v>600</v>
      </c>
      <c r="G19" s="2">
        <f>SUM(F$17:F19)</f>
        <v>1500</v>
      </c>
      <c r="H19" s="2">
        <f>SUMIF($D$17:$D19,H$11,$E$17:$E19)</f>
        <v>75</v>
      </c>
      <c r="I19" s="2">
        <f>SUMIF($D$17:$D19,I$11,$E$17:$E19)</f>
        <v>0</v>
      </c>
      <c r="J19" s="2">
        <f>SUMIF($D$17:$D19,J$11,$E$17:$E19)</f>
        <v>0</v>
      </c>
      <c r="L19" s="10"/>
      <c r="M19" s="2">
        <v>2</v>
      </c>
      <c r="N19" s="2" t="s">
        <v>103</v>
      </c>
      <c r="O19" s="2"/>
      <c r="P19" s="2">
        <v>3</v>
      </c>
      <c r="Q19" s="2"/>
      <c r="R19" s="8"/>
      <c r="S19" s="1">
        <f t="shared" si="4"/>
        <v>2</v>
      </c>
      <c r="T19" s="1" t="str">
        <f t="shared" si="1"/>
        <v>2_3</v>
      </c>
      <c r="U19" s="1">
        <v>130008</v>
      </c>
      <c r="V19" s="1" t="str">
        <f t="shared" si="2"/>
        <v>20000|75</v>
      </c>
      <c r="Y19" s="1" t="str">
        <f t="shared" si="3"/>
        <v>2_3</v>
      </c>
      <c r="Z19" s="1">
        <v>131008</v>
      </c>
      <c r="AA19" s="1" t="str">
        <f>IFERROR(INDEX(道具ID!$B:$B,MATCH(N19,道具ID!$C:$C,0),1)&amp;"|"&amp;P19&amp;","&amp;INDEX(道具ID!$B:$B,MATCH(O19,道具ID!$C:$C,0),1)&amp;"|"&amp;Q19,INDEX(道具ID!$B:$B,MATCH(N19,道具ID!$C:$C,0),1)&amp;"|"&amp;P19)</f>
        <v>100303|3</v>
      </c>
    </row>
    <row r="20" spans="2:27" x14ac:dyDescent="0.15">
      <c r="B20" s="10"/>
      <c r="C20" s="2">
        <v>4</v>
      </c>
      <c r="D20" s="2" t="s">
        <v>30</v>
      </c>
      <c r="E20" s="2">
        <v>10</v>
      </c>
      <c r="F20" s="2">
        <f>VLOOKUP(D20,[1]神侍升级!$AC$5:$AD$8,2,FALSE)*E20</f>
        <v>1000</v>
      </c>
      <c r="G20" s="2">
        <f>SUM(F$17:F20)</f>
        <v>2500</v>
      </c>
      <c r="H20" s="2">
        <f>SUMIF($D$17:$D20,H$11,$E$17:$E20)</f>
        <v>75</v>
      </c>
      <c r="I20" s="2">
        <f>SUMIF($D$17:$D20,I$11,$E$17:$E20)</f>
        <v>10</v>
      </c>
      <c r="J20" s="2">
        <f>SUMIF($D$17:$D20,J$11,$E$17:$E20)</f>
        <v>0</v>
      </c>
      <c r="L20" s="10"/>
      <c r="M20" s="2">
        <v>1</v>
      </c>
      <c r="N20" s="2" t="s">
        <v>103</v>
      </c>
      <c r="O20" s="2" t="s">
        <v>104</v>
      </c>
      <c r="P20" s="2">
        <v>3</v>
      </c>
      <c r="Q20" s="2">
        <v>1</v>
      </c>
      <c r="R20" s="8"/>
      <c r="S20" s="1">
        <f t="shared" si="4"/>
        <v>2</v>
      </c>
      <c r="T20" s="1" t="str">
        <f t="shared" si="1"/>
        <v>2_4</v>
      </c>
      <c r="U20" s="1">
        <v>130009</v>
      </c>
      <c r="V20" s="1" t="str">
        <f t="shared" si="2"/>
        <v>20000|75,20001|10</v>
      </c>
      <c r="Y20" s="1" t="str">
        <f t="shared" si="3"/>
        <v>2_4</v>
      </c>
      <c r="Z20" s="1">
        <v>131009</v>
      </c>
      <c r="AA20" s="1" t="str">
        <f>IFERROR(INDEX(道具ID!$B:$B,MATCH(N20,道具ID!$C:$C,0),1)&amp;"|"&amp;P20&amp;","&amp;INDEX(道具ID!$B:$B,MATCH(O20,道具ID!$C:$C,0),1)&amp;"|"&amp;Q20,INDEX(道具ID!$B:$B,MATCH(N20,道具ID!$C:$C,0),1)&amp;"|"&amp;P20)</f>
        <v>100303|3,100304|1</v>
      </c>
    </row>
    <row r="21" spans="2:27" x14ac:dyDescent="0.15">
      <c r="B21" s="10"/>
      <c r="C21" s="2">
        <v>5</v>
      </c>
      <c r="D21" s="2" t="s">
        <v>30</v>
      </c>
      <c r="E21" s="2">
        <v>15</v>
      </c>
      <c r="F21" s="2">
        <f>VLOOKUP(D21,[1]神侍升级!$AC$5:$AD$8,2,FALSE)*E21</f>
        <v>1500</v>
      </c>
      <c r="G21" s="2">
        <f>SUM(F$17:F21)</f>
        <v>4000</v>
      </c>
      <c r="H21" s="2">
        <f>SUMIF($D$17:$D21,H$11,$E$17:$E21)</f>
        <v>75</v>
      </c>
      <c r="I21" s="2">
        <f>SUMIF($D$17:$D21,I$11,$E$17:$E21)</f>
        <v>25</v>
      </c>
      <c r="J21" s="2">
        <f>SUMIF($D$17:$D21,J$11,$E$17:$E21)</f>
        <v>0</v>
      </c>
      <c r="L21" s="10"/>
      <c r="M21" s="2">
        <v>0</v>
      </c>
      <c r="N21" s="2" t="s">
        <v>103</v>
      </c>
      <c r="O21" s="2" t="s">
        <v>104</v>
      </c>
      <c r="P21" s="2">
        <v>3</v>
      </c>
      <c r="Q21" s="2">
        <v>2</v>
      </c>
      <c r="R21" s="8"/>
      <c r="S21" s="1">
        <f t="shared" si="4"/>
        <v>2</v>
      </c>
      <c r="T21" s="1" t="str">
        <f t="shared" si="1"/>
        <v>2_5</v>
      </c>
      <c r="U21" s="1">
        <v>130010</v>
      </c>
      <c r="V21" s="1" t="str">
        <f t="shared" si="2"/>
        <v>20000|75,20001|25</v>
      </c>
      <c r="Y21" s="1" t="str">
        <f t="shared" si="3"/>
        <v>2_5</v>
      </c>
      <c r="Z21" s="1">
        <v>131010</v>
      </c>
      <c r="AA21" s="1" t="str">
        <f>IFERROR(INDEX(道具ID!$B:$B,MATCH(N21,道具ID!$C:$C,0),1)&amp;"|"&amp;P21&amp;","&amp;INDEX(道具ID!$B:$B,MATCH(O21,道具ID!$C:$C,0),1)&amp;"|"&amp;Q21,INDEX(道具ID!$B:$B,MATCH(N21,道具ID!$C:$C,0),1)&amp;"|"&amp;P21)</f>
        <v>100303|3,100304|2</v>
      </c>
    </row>
    <row r="22" spans="2:27" x14ac:dyDescent="0.15">
      <c r="B22" s="10" t="str">
        <f>B5</f>
        <v>困难</v>
      </c>
      <c r="C22" s="2">
        <v>1</v>
      </c>
      <c r="D22" s="2" t="s">
        <v>30</v>
      </c>
      <c r="E22" s="2">
        <v>8</v>
      </c>
      <c r="F22" s="2">
        <f>VLOOKUP(D22,[1]神侍升级!$AC$5:$AD$8,2,FALSE)*E22</f>
        <v>800</v>
      </c>
      <c r="G22" s="2">
        <f>SUM(F$22:F22)</f>
        <v>800</v>
      </c>
      <c r="H22" s="2">
        <f>SUMIF($D$22:$D22,H$11,$E$22:$E22)</f>
        <v>0</v>
      </c>
      <c r="I22" s="2">
        <f>SUMIF($D$22:$D22,I$11,$E$22:$E22)</f>
        <v>8</v>
      </c>
      <c r="J22" s="2">
        <f>SUMIF($D$22:$D22,J$11,$E$22:$E22)</f>
        <v>0</v>
      </c>
      <c r="L22" s="10" t="str">
        <f>B5</f>
        <v>困难</v>
      </c>
      <c r="M22" s="2">
        <v>-1</v>
      </c>
      <c r="N22" s="2" t="s">
        <v>105</v>
      </c>
      <c r="O22" s="2"/>
      <c r="P22" s="2">
        <v>1</v>
      </c>
      <c r="Q22" s="2"/>
      <c r="R22" s="8"/>
      <c r="S22" s="1">
        <f t="shared" si="4"/>
        <v>3</v>
      </c>
      <c r="T22" s="1" t="str">
        <f t="shared" si="1"/>
        <v>3_1</v>
      </c>
      <c r="U22" s="1">
        <v>130011</v>
      </c>
      <c r="V22" s="1" t="str">
        <f t="shared" si="2"/>
        <v>20001|8</v>
      </c>
      <c r="Y22" s="1" t="str">
        <f t="shared" si="3"/>
        <v>3_1</v>
      </c>
      <c r="Z22" s="1">
        <v>131011</v>
      </c>
      <c r="AA22" s="1" t="str">
        <f>IFERROR(INDEX(道具ID!$B:$B,MATCH(N22,道具ID!$C:$C,0),1)&amp;"|"&amp;P22&amp;","&amp;INDEX(道具ID!$B:$B,MATCH(O22,道具ID!$C:$C,0),1)&amp;"|"&amp;Q22,INDEX(道具ID!$B:$B,MATCH(N22,道具ID!$C:$C,0),1)&amp;"|"&amp;P22)</f>
        <v>100305|1</v>
      </c>
    </row>
    <row r="23" spans="2:27" x14ac:dyDescent="0.15">
      <c r="B23" s="10"/>
      <c r="C23" s="2">
        <v>2</v>
      </c>
      <c r="D23" s="2" t="s">
        <v>30</v>
      </c>
      <c r="E23" s="2">
        <v>11</v>
      </c>
      <c r="F23" s="2">
        <f>VLOOKUP(D23,[1]神侍升级!$AC$5:$AD$8,2,FALSE)*E23</f>
        <v>1100</v>
      </c>
      <c r="G23" s="2">
        <f>SUM(F$22:F23)</f>
        <v>1900</v>
      </c>
      <c r="H23" s="2">
        <f>SUMIF($D$22:$D23,H$11,$E$22:$E23)</f>
        <v>0</v>
      </c>
      <c r="I23" s="2">
        <f>SUMIF($D$22:$D23,I$11,$E$22:$E23)</f>
        <v>19</v>
      </c>
      <c r="J23" s="2">
        <f>SUMIF($D$22:$D23,J$11,$E$22:$E23)</f>
        <v>0</v>
      </c>
      <c r="L23" s="10"/>
      <c r="M23" s="2">
        <v>3</v>
      </c>
      <c r="N23" s="2" t="s">
        <v>105</v>
      </c>
      <c r="O23" s="2"/>
      <c r="P23" s="2">
        <v>2</v>
      </c>
      <c r="Q23" s="2"/>
      <c r="R23" s="8"/>
      <c r="S23" s="1">
        <f t="shared" si="4"/>
        <v>3</v>
      </c>
      <c r="T23" s="1" t="str">
        <f t="shared" si="1"/>
        <v>3_2</v>
      </c>
      <c r="U23" s="1">
        <v>130012</v>
      </c>
      <c r="V23" s="1" t="str">
        <f t="shared" si="2"/>
        <v>20001|19</v>
      </c>
      <c r="Y23" s="1" t="str">
        <f t="shared" si="3"/>
        <v>3_2</v>
      </c>
      <c r="Z23" s="1">
        <v>131012</v>
      </c>
      <c r="AA23" s="1" t="str">
        <f>IFERROR(INDEX(道具ID!$B:$B,MATCH(N23,道具ID!$C:$C,0),1)&amp;"|"&amp;P23&amp;","&amp;INDEX(道具ID!$B:$B,MATCH(O23,道具ID!$C:$C,0),1)&amp;"|"&amp;Q23,INDEX(道具ID!$B:$B,MATCH(N23,道具ID!$C:$C,0),1)&amp;"|"&amp;P23)</f>
        <v>100305|2</v>
      </c>
    </row>
    <row r="24" spans="2:27" x14ac:dyDescent="0.15">
      <c r="B24" s="10"/>
      <c r="C24" s="2">
        <v>3</v>
      </c>
      <c r="D24" s="2" t="s">
        <v>30</v>
      </c>
      <c r="E24" s="2">
        <v>14</v>
      </c>
      <c r="F24" s="2">
        <f>VLOOKUP(D24,[1]神侍升级!$AC$5:$AD$8,2,FALSE)*E24</f>
        <v>1400</v>
      </c>
      <c r="G24" s="2">
        <f>SUM(F$22:F24)</f>
        <v>3300</v>
      </c>
      <c r="H24" s="2">
        <f>SUMIF($D$22:$D24,H$11,$E$22:$E24)</f>
        <v>0</v>
      </c>
      <c r="I24" s="2">
        <f>SUMIF($D$22:$D24,I$11,$E$22:$E24)</f>
        <v>33</v>
      </c>
      <c r="J24" s="2">
        <f>SUMIF($D$22:$D24,J$11,$E$22:$E24)</f>
        <v>0</v>
      </c>
      <c r="L24" s="10"/>
      <c r="M24" s="2">
        <v>2</v>
      </c>
      <c r="N24" s="2" t="s">
        <v>105</v>
      </c>
      <c r="O24" s="2"/>
      <c r="P24" s="2">
        <v>3</v>
      </c>
      <c r="Q24" s="2"/>
      <c r="R24" s="8"/>
      <c r="S24" s="1">
        <f t="shared" si="4"/>
        <v>3</v>
      </c>
      <c r="T24" s="1" t="str">
        <f t="shared" si="1"/>
        <v>3_3</v>
      </c>
      <c r="U24" s="1">
        <v>130013</v>
      </c>
      <c r="V24" s="1" t="str">
        <f t="shared" si="2"/>
        <v>20001|33</v>
      </c>
      <c r="Y24" s="1" t="str">
        <f t="shared" si="3"/>
        <v>3_3</v>
      </c>
      <c r="Z24" s="1">
        <v>131013</v>
      </c>
      <c r="AA24" s="1" t="str">
        <f>IFERROR(INDEX(道具ID!$B:$B,MATCH(N24,道具ID!$C:$C,0),1)&amp;"|"&amp;P24&amp;","&amp;INDEX(道具ID!$B:$B,MATCH(O24,道具ID!$C:$C,0),1)&amp;"|"&amp;Q24,INDEX(道具ID!$B:$B,MATCH(N24,道具ID!$C:$C,0),1)&amp;"|"&amp;P24)</f>
        <v>100305|3</v>
      </c>
    </row>
    <row r="25" spans="2:27" x14ac:dyDescent="0.15">
      <c r="B25" s="10"/>
      <c r="C25" s="2">
        <v>4</v>
      </c>
      <c r="D25" s="2" t="s">
        <v>30</v>
      </c>
      <c r="E25" s="2">
        <v>17</v>
      </c>
      <c r="F25" s="2">
        <f>VLOOKUP(D25,[1]神侍升级!$AC$5:$AD$8,2,FALSE)*E25</f>
        <v>1700</v>
      </c>
      <c r="G25" s="2">
        <f>SUM(F$22:F25)</f>
        <v>5000</v>
      </c>
      <c r="H25" s="2">
        <f>SUMIF($D$22:$D25,H$11,$E$22:$E25)</f>
        <v>0</v>
      </c>
      <c r="I25" s="2">
        <f>SUMIF($D$22:$D25,I$11,$E$22:$E25)</f>
        <v>50</v>
      </c>
      <c r="J25" s="2">
        <f>SUMIF($D$22:$D25,J$11,$E$22:$E25)</f>
        <v>0</v>
      </c>
      <c r="L25" s="10"/>
      <c r="M25" s="2">
        <v>1</v>
      </c>
      <c r="N25" s="2" t="s">
        <v>105</v>
      </c>
      <c r="O25" s="2" t="s">
        <v>106</v>
      </c>
      <c r="P25" s="2">
        <v>3</v>
      </c>
      <c r="Q25" s="2">
        <v>1</v>
      </c>
      <c r="R25" s="8"/>
      <c r="S25" s="1">
        <f t="shared" si="4"/>
        <v>3</v>
      </c>
      <c r="T25" s="1" t="str">
        <f t="shared" si="1"/>
        <v>3_4</v>
      </c>
      <c r="U25" s="1">
        <v>130014</v>
      </c>
      <c r="V25" s="1" t="str">
        <f t="shared" si="2"/>
        <v>20001|50</v>
      </c>
      <c r="Y25" s="1" t="str">
        <f t="shared" si="3"/>
        <v>3_4</v>
      </c>
      <c r="Z25" s="1">
        <v>131014</v>
      </c>
      <c r="AA25" s="1" t="str">
        <f>IFERROR(INDEX(道具ID!$B:$B,MATCH(N25,道具ID!$C:$C,0),1)&amp;"|"&amp;P25&amp;","&amp;INDEX(道具ID!$B:$B,MATCH(O25,道具ID!$C:$C,0),1)&amp;"|"&amp;Q25,INDEX(道具ID!$B:$B,MATCH(N25,道具ID!$C:$C,0),1)&amp;"|"&amp;P25)</f>
        <v>100305|3,100306|1</v>
      </c>
    </row>
    <row r="26" spans="2:27" x14ac:dyDescent="0.15">
      <c r="B26" s="10"/>
      <c r="C26" s="2">
        <v>5</v>
      </c>
      <c r="D26" s="2" t="s">
        <v>30</v>
      </c>
      <c r="E26" s="2">
        <v>20</v>
      </c>
      <c r="F26" s="2">
        <f>VLOOKUP(D26,[1]神侍升级!$AC$5:$AD$8,2,FALSE)*E26</f>
        <v>2000</v>
      </c>
      <c r="G26" s="2">
        <f>SUM(F$22:F26)</f>
        <v>7000</v>
      </c>
      <c r="H26" s="2">
        <f>SUMIF($D$22:$D26,H$11,$E$22:$E26)</f>
        <v>0</v>
      </c>
      <c r="I26" s="2">
        <f>SUMIF($D$22:$D26,I$11,$E$22:$E26)</f>
        <v>70</v>
      </c>
      <c r="J26" s="2">
        <f>SUMIF($D$22:$D26,J$11,$E$22:$E26)</f>
        <v>0</v>
      </c>
      <c r="L26" s="10"/>
      <c r="M26" s="2">
        <v>0</v>
      </c>
      <c r="N26" s="2" t="s">
        <v>105</v>
      </c>
      <c r="O26" s="2" t="s">
        <v>106</v>
      </c>
      <c r="P26" s="2">
        <v>3</v>
      </c>
      <c r="Q26" s="2">
        <v>2</v>
      </c>
      <c r="R26" s="8"/>
      <c r="S26" s="1">
        <f t="shared" si="4"/>
        <v>3</v>
      </c>
      <c r="T26" s="1" t="str">
        <f t="shared" si="1"/>
        <v>3_5</v>
      </c>
      <c r="U26" s="1">
        <v>130015</v>
      </c>
      <c r="V26" s="1" t="str">
        <f t="shared" si="2"/>
        <v>20001|70</v>
      </c>
      <c r="Y26" s="1" t="str">
        <f t="shared" si="3"/>
        <v>3_5</v>
      </c>
      <c r="Z26" s="1">
        <v>131015</v>
      </c>
      <c r="AA26" s="1" t="str">
        <f>IFERROR(INDEX(道具ID!$B:$B,MATCH(N26,道具ID!$C:$C,0),1)&amp;"|"&amp;P26&amp;","&amp;INDEX(道具ID!$B:$B,MATCH(O26,道具ID!$C:$C,0),1)&amp;"|"&amp;Q26,INDEX(道具ID!$B:$B,MATCH(N26,道具ID!$C:$C,0),1)&amp;"|"&amp;P26)</f>
        <v>100305|3,100306|2</v>
      </c>
    </row>
    <row r="27" spans="2:27" x14ac:dyDescent="0.15">
      <c r="B27" s="10" t="str">
        <f>B6</f>
        <v>大师</v>
      </c>
      <c r="C27" s="2">
        <v>1</v>
      </c>
      <c r="D27" s="2" t="s">
        <v>30</v>
      </c>
      <c r="E27" s="2">
        <v>10</v>
      </c>
      <c r="F27" s="2">
        <f>VLOOKUP(D27,[1]神侍升级!$AC$5:$AD$8,2,FALSE)*E27</f>
        <v>1000</v>
      </c>
      <c r="G27" s="2">
        <f>SUM(F$27:F27)</f>
        <v>1000</v>
      </c>
      <c r="H27" s="2">
        <f>SUMIF($D$27:$D27,H$11,$E$27:$E27)</f>
        <v>0</v>
      </c>
      <c r="I27" s="2">
        <f>SUMIF($D$27:$D27,I$11,$E$27:$E27)</f>
        <v>10</v>
      </c>
      <c r="J27" s="2">
        <f>SUMIF($D$27:$D27,J$11,$E$27:$E27)</f>
        <v>0</v>
      </c>
      <c r="L27" s="10" t="str">
        <f>B6</f>
        <v>大师</v>
      </c>
      <c r="M27" s="2">
        <v>-1</v>
      </c>
      <c r="N27" s="2" t="s">
        <v>107</v>
      </c>
      <c r="O27" s="2"/>
      <c r="P27" s="2">
        <v>1</v>
      </c>
      <c r="Q27" s="2"/>
      <c r="R27" s="8"/>
      <c r="S27" s="1">
        <f t="shared" si="4"/>
        <v>4</v>
      </c>
      <c r="T27" s="1" t="str">
        <f t="shared" si="1"/>
        <v>4_1</v>
      </c>
      <c r="U27" s="1">
        <v>130016</v>
      </c>
      <c r="V27" s="1" t="str">
        <f t="shared" si="2"/>
        <v>20001|10</v>
      </c>
      <c r="Y27" s="1" t="str">
        <f t="shared" si="3"/>
        <v>4_1</v>
      </c>
      <c r="Z27" s="1">
        <v>131016</v>
      </c>
      <c r="AA27" s="1" t="str">
        <f>IFERROR(INDEX(道具ID!$B:$B,MATCH(N27,道具ID!$C:$C,0),1)&amp;"|"&amp;P27&amp;","&amp;INDEX(道具ID!$B:$B,MATCH(O27,道具ID!$C:$C,0),1)&amp;"|"&amp;Q27,INDEX(道具ID!$B:$B,MATCH(N27,道具ID!$C:$C,0),1)&amp;"|"&amp;P27)</f>
        <v>100307|1</v>
      </c>
    </row>
    <row r="28" spans="2:27" x14ac:dyDescent="0.15">
      <c r="B28" s="10"/>
      <c r="C28" s="2">
        <v>2</v>
      </c>
      <c r="D28" s="2" t="s">
        <v>30</v>
      </c>
      <c r="E28" s="2">
        <v>15</v>
      </c>
      <c r="F28" s="2">
        <f>VLOOKUP(D28,[1]神侍升级!$AC$5:$AD$8,2,FALSE)*E28</f>
        <v>1500</v>
      </c>
      <c r="G28" s="2">
        <f>SUM(F$27:F28)</f>
        <v>2500</v>
      </c>
      <c r="H28" s="2">
        <f>SUMIF($D$27:$D28,H$11,$E$27:$E28)</f>
        <v>0</v>
      </c>
      <c r="I28" s="2">
        <f>SUMIF($D$27:$D28,I$11,$E$27:$E28)</f>
        <v>25</v>
      </c>
      <c r="J28" s="2">
        <f>SUMIF($D$27:$D28,J$11,$E$27:$E28)</f>
        <v>0</v>
      </c>
      <c r="L28" s="10"/>
      <c r="M28" s="2">
        <v>3</v>
      </c>
      <c r="N28" s="2" t="s">
        <v>107</v>
      </c>
      <c r="O28" s="2"/>
      <c r="P28" s="2">
        <v>2</v>
      </c>
      <c r="Q28" s="2"/>
      <c r="R28" s="8"/>
      <c r="S28" s="1">
        <f t="shared" si="4"/>
        <v>4</v>
      </c>
      <c r="T28" s="1" t="str">
        <f t="shared" si="1"/>
        <v>4_2</v>
      </c>
      <c r="U28" s="1">
        <v>130017</v>
      </c>
      <c r="V28" s="1" t="str">
        <f t="shared" si="2"/>
        <v>20001|25</v>
      </c>
      <c r="Y28" s="1" t="str">
        <f t="shared" si="3"/>
        <v>4_2</v>
      </c>
      <c r="Z28" s="1">
        <v>131017</v>
      </c>
      <c r="AA28" s="1" t="str">
        <f>IFERROR(INDEX(道具ID!$B:$B,MATCH(N28,道具ID!$C:$C,0),1)&amp;"|"&amp;P28&amp;","&amp;INDEX(道具ID!$B:$B,MATCH(O28,道具ID!$C:$C,0),1)&amp;"|"&amp;Q28,INDEX(道具ID!$B:$B,MATCH(N28,道具ID!$C:$C,0),1)&amp;"|"&amp;P28)</f>
        <v>100307|2</v>
      </c>
    </row>
    <row r="29" spans="2:27" x14ac:dyDescent="0.15">
      <c r="B29" s="10"/>
      <c r="C29" s="2">
        <v>3</v>
      </c>
      <c r="D29" s="2" t="s">
        <v>30</v>
      </c>
      <c r="E29" s="2">
        <v>20</v>
      </c>
      <c r="F29" s="2">
        <f>VLOOKUP(D29,[1]神侍升级!$AC$5:$AD$8,2,FALSE)*E29</f>
        <v>2000</v>
      </c>
      <c r="G29" s="2">
        <f>SUM(F$27:F29)</f>
        <v>4500</v>
      </c>
      <c r="H29" s="2">
        <f>SUMIF($D$27:$D29,H$11,$E$27:$E29)</f>
        <v>0</v>
      </c>
      <c r="I29" s="2">
        <f>SUMIF($D$27:$D29,I$11,$E$27:$E29)</f>
        <v>45</v>
      </c>
      <c r="J29" s="2">
        <f>SUMIF($D$27:$D29,J$11,$E$27:$E29)</f>
        <v>0</v>
      </c>
      <c r="L29" s="10"/>
      <c r="M29" s="2">
        <v>2</v>
      </c>
      <c r="N29" s="2" t="s">
        <v>107</v>
      </c>
      <c r="O29" s="2"/>
      <c r="P29" s="2">
        <v>3</v>
      </c>
      <c r="Q29" s="2"/>
      <c r="R29" s="8"/>
      <c r="S29" s="1">
        <f t="shared" si="4"/>
        <v>4</v>
      </c>
      <c r="T29" s="1" t="str">
        <f t="shared" si="1"/>
        <v>4_3</v>
      </c>
      <c r="U29" s="1">
        <v>130018</v>
      </c>
      <c r="V29" s="1" t="str">
        <f t="shared" si="2"/>
        <v>20001|45</v>
      </c>
      <c r="Y29" s="1" t="str">
        <f t="shared" si="3"/>
        <v>4_3</v>
      </c>
      <c r="Z29" s="1">
        <v>131018</v>
      </c>
      <c r="AA29" s="1" t="str">
        <f>IFERROR(INDEX(道具ID!$B:$B,MATCH(N29,道具ID!$C:$C,0),1)&amp;"|"&amp;P29&amp;","&amp;INDEX(道具ID!$B:$B,MATCH(O29,道具ID!$C:$C,0),1)&amp;"|"&amp;Q29,INDEX(道具ID!$B:$B,MATCH(N29,道具ID!$C:$C,0),1)&amp;"|"&amp;P29)</f>
        <v>100307|3</v>
      </c>
    </row>
    <row r="30" spans="2:27" x14ac:dyDescent="0.15">
      <c r="B30" s="10"/>
      <c r="C30" s="2">
        <v>4</v>
      </c>
      <c r="D30" s="2" t="s">
        <v>15</v>
      </c>
      <c r="E30" s="2">
        <v>5</v>
      </c>
      <c r="F30" s="2">
        <f>VLOOKUP(D30,[1]神侍升级!$AC$5:$AD$8,2,FALSE)*E30</f>
        <v>2500</v>
      </c>
      <c r="G30" s="2">
        <f>SUM(F$27:F30)</f>
        <v>7000</v>
      </c>
      <c r="H30" s="2">
        <f>SUMIF($D$27:$D30,H$11,$E$27:$E30)</f>
        <v>0</v>
      </c>
      <c r="I30" s="2">
        <f>SUMIF($D$27:$D30,I$11,$E$27:$E30)</f>
        <v>45</v>
      </c>
      <c r="J30" s="2">
        <f>SUMIF($D$27:$D30,J$11,$E$27:$E30)</f>
        <v>5</v>
      </c>
      <c r="L30" s="10"/>
      <c r="M30" s="2">
        <v>1</v>
      </c>
      <c r="N30" s="2" t="s">
        <v>107</v>
      </c>
      <c r="O30" s="2" t="s">
        <v>108</v>
      </c>
      <c r="P30" s="2">
        <v>3</v>
      </c>
      <c r="Q30" s="2">
        <v>1</v>
      </c>
      <c r="R30" s="8"/>
      <c r="S30" s="1">
        <f t="shared" si="4"/>
        <v>4</v>
      </c>
      <c r="T30" s="1" t="str">
        <f t="shared" si="1"/>
        <v>4_4</v>
      </c>
      <c r="U30" s="1">
        <v>130019</v>
      </c>
      <c r="V30" s="1" t="str">
        <f t="shared" si="2"/>
        <v>20001|45,20002|5</v>
      </c>
      <c r="Y30" s="1" t="str">
        <f t="shared" si="3"/>
        <v>4_4</v>
      </c>
      <c r="Z30" s="1">
        <v>131019</v>
      </c>
      <c r="AA30" s="1" t="str">
        <f>IFERROR(INDEX(道具ID!$B:$B,MATCH(N30,道具ID!$C:$C,0),1)&amp;"|"&amp;P30&amp;","&amp;INDEX(道具ID!$B:$B,MATCH(O30,道具ID!$C:$C,0),1)&amp;"|"&amp;Q30,INDEX(道具ID!$B:$B,MATCH(N30,道具ID!$C:$C,0),1)&amp;"|"&amp;P30)</f>
        <v>100307|3,100308|1</v>
      </c>
    </row>
    <row r="31" spans="2:27" x14ac:dyDescent="0.15">
      <c r="B31" s="10"/>
      <c r="C31" s="2">
        <v>5</v>
      </c>
      <c r="D31" s="2" t="s">
        <v>15</v>
      </c>
      <c r="E31" s="2">
        <v>6</v>
      </c>
      <c r="F31" s="2">
        <f>VLOOKUP(D31,[1]神侍升级!$AC$5:$AD$8,2,FALSE)*E31</f>
        <v>3000</v>
      </c>
      <c r="G31" s="2">
        <f>SUM(F$27:F31)</f>
        <v>10000</v>
      </c>
      <c r="H31" s="2">
        <f>SUMIF($D$27:$D31,H$11,$E$27:$E31)</f>
        <v>0</v>
      </c>
      <c r="I31" s="2">
        <f>SUMIF($D$27:$D31,I$11,$E$27:$E31)</f>
        <v>45</v>
      </c>
      <c r="J31" s="2">
        <f>SUMIF($D$27:$D31,J$11,$E$27:$E31)</f>
        <v>11</v>
      </c>
      <c r="L31" s="10"/>
      <c r="M31" s="2">
        <v>0</v>
      </c>
      <c r="N31" s="2" t="s">
        <v>107</v>
      </c>
      <c r="O31" s="2" t="s">
        <v>108</v>
      </c>
      <c r="P31" s="2">
        <v>3</v>
      </c>
      <c r="Q31" s="2">
        <v>2</v>
      </c>
      <c r="R31" s="8"/>
      <c r="S31" s="1">
        <f t="shared" si="4"/>
        <v>4</v>
      </c>
      <c r="T31" s="1" t="str">
        <f t="shared" si="1"/>
        <v>4_5</v>
      </c>
      <c r="U31" s="1">
        <v>130020</v>
      </c>
      <c r="V31" s="1" t="str">
        <f t="shared" si="2"/>
        <v>20001|45,20002|11</v>
      </c>
      <c r="Y31" s="1" t="str">
        <f t="shared" si="3"/>
        <v>4_5</v>
      </c>
      <c r="Z31" s="1">
        <v>131020</v>
      </c>
      <c r="AA31" s="1" t="str">
        <f>IFERROR(INDEX(道具ID!$B:$B,MATCH(N31,道具ID!$C:$C,0),1)&amp;"|"&amp;P31&amp;","&amp;INDEX(道具ID!$B:$B,MATCH(O31,道具ID!$C:$C,0),1)&amp;"|"&amp;Q31,INDEX(道具ID!$B:$B,MATCH(N31,道具ID!$C:$C,0),1)&amp;"|"&amp;P31)</f>
        <v>100307|3,100308|2</v>
      </c>
    </row>
    <row r="32" spans="2:27" x14ac:dyDescent="0.15">
      <c r="B32" s="10" t="str">
        <f>B7</f>
        <v>深渊</v>
      </c>
      <c r="C32" s="2">
        <v>1</v>
      </c>
      <c r="D32" s="2" t="s">
        <v>30</v>
      </c>
      <c r="E32" s="2">
        <v>20</v>
      </c>
      <c r="F32" s="2">
        <f>VLOOKUP(D32,[1]神侍升级!$AC$5:$AD$8,2,FALSE)*E32</f>
        <v>2000</v>
      </c>
      <c r="G32" s="2">
        <f>SUM(F$32:F32)</f>
        <v>2000</v>
      </c>
      <c r="H32" s="2">
        <f>SUMIF($D$32:$D32,H$11,$E$32:$E32)</f>
        <v>0</v>
      </c>
      <c r="I32" s="2">
        <f>SUMIF($D$32:$D32,I$11,$E$32:$E32)</f>
        <v>20</v>
      </c>
      <c r="J32" s="2">
        <f>SUMIF($D$32:$D32,J$11,$E$32:$E32)</f>
        <v>0</v>
      </c>
      <c r="L32" s="10" t="str">
        <f>B7</f>
        <v>深渊</v>
      </c>
      <c r="M32" s="2">
        <v>-1</v>
      </c>
      <c r="N32" s="2" t="s">
        <v>109</v>
      </c>
      <c r="O32" s="2"/>
      <c r="P32" s="2">
        <v>1</v>
      </c>
      <c r="Q32" s="2"/>
      <c r="R32" s="8"/>
      <c r="S32" s="1">
        <f t="shared" si="4"/>
        <v>5</v>
      </c>
      <c r="T32" s="1" t="str">
        <f t="shared" si="1"/>
        <v>5_1</v>
      </c>
      <c r="U32" s="1">
        <v>130021</v>
      </c>
      <c r="V32" s="1" t="str">
        <f t="shared" si="2"/>
        <v>20001|20</v>
      </c>
      <c r="Y32" s="1" t="str">
        <f t="shared" si="3"/>
        <v>5_1</v>
      </c>
      <c r="Z32" s="1">
        <v>131021</v>
      </c>
      <c r="AA32" s="1" t="str">
        <f>IFERROR(INDEX(道具ID!$B:$B,MATCH(N32,道具ID!$C:$C,0),1)&amp;"|"&amp;P32&amp;","&amp;INDEX(道具ID!$B:$B,MATCH(O32,道具ID!$C:$C,0),1)&amp;"|"&amp;Q32,INDEX(道具ID!$B:$B,MATCH(N32,道具ID!$C:$C,0),1)&amp;"|"&amp;P32)</f>
        <v>100309|1</v>
      </c>
    </row>
    <row r="33" spans="2:27" x14ac:dyDescent="0.15">
      <c r="B33" s="10"/>
      <c r="C33" s="2">
        <v>2</v>
      </c>
      <c r="D33" s="2" t="s">
        <v>12</v>
      </c>
      <c r="E33" s="2">
        <v>25</v>
      </c>
      <c r="F33" s="2">
        <f>VLOOKUP(D33,[1]神侍升级!$AC$5:$AD$8,2,FALSE)*E33</f>
        <v>2500</v>
      </c>
      <c r="G33" s="2">
        <f>SUM(F$32:F33)</f>
        <v>4500</v>
      </c>
      <c r="H33" s="2">
        <f>SUMIF($D$32:$D33,H$11,$E$32:$E33)</f>
        <v>0</v>
      </c>
      <c r="I33" s="2">
        <f>SUMIF($D$32:$D33,I$11,$E$32:$E33)</f>
        <v>45</v>
      </c>
      <c r="J33" s="2">
        <f>SUMIF($D$32:$D33,J$11,$E$32:$E33)</f>
        <v>0</v>
      </c>
      <c r="L33" s="10"/>
      <c r="M33" s="2">
        <v>3</v>
      </c>
      <c r="N33" s="2" t="s">
        <v>109</v>
      </c>
      <c r="O33" s="2"/>
      <c r="P33" s="2">
        <v>2</v>
      </c>
      <c r="Q33" s="2"/>
      <c r="R33" s="8"/>
      <c r="S33" s="1">
        <f t="shared" si="4"/>
        <v>5</v>
      </c>
      <c r="T33" s="1" t="str">
        <f t="shared" si="1"/>
        <v>5_2</v>
      </c>
      <c r="U33" s="1">
        <v>130022</v>
      </c>
      <c r="V33" s="1" t="str">
        <f t="shared" si="2"/>
        <v>20001|45</v>
      </c>
      <c r="Y33" s="1" t="str">
        <f t="shared" si="3"/>
        <v>5_2</v>
      </c>
      <c r="Z33" s="1">
        <v>131022</v>
      </c>
      <c r="AA33" s="1" t="str">
        <f>IFERROR(INDEX(道具ID!$B:$B,MATCH(N33,道具ID!$C:$C,0),1)&amp;"|"&amp;P33&amp;","&amp;INDEX(道具ID!$B:$B,MATCH(O33,道具ID!$C:$C,0),1)&amp;"|"&amp;Q33,INDEX(道具ID!$B:$B,MATCH(N33,道具ID!$C:$C,0),1)&amp;"|"&amp;P33)</f>
        <v>100309|2</v>
      </c>
    </row>
    <row r="34" spans="2:27" x14ac:dyDescent="0.15">
      <c r="B34" s="10"/>
      <c r="C34" s="2">
        <v>3</v>
      </c>
      <c r="D34" s="2" t="s">
        <v>12</v>
      </c>
      <c r="E34" s="2">
        <v>30</v>
      </c>
      <c r="F34" s="2">
        <f>VLOOKUP(D34,[1]神侍升级!$AC$5:$AD$8,2,FALSE)*E34</f>
        <v>3000</v>
      </c>
      <c r="G34" s="2">
        <f>SUM(F$32:F34)</f>
        <v>7500</v>
      </c>
      <c r="H34" s="2">
        <f>SUMIF($D$32:$D34,H$11,$E$32:$E34)</f>
        <v>0</v>
      </c>
      <c r="I34" s="2">
        <f>SUMIF($D$32:$D34,I$11,$E$32:$E34)</f>
        <v>75</v>
      </c>
      <c r="J34" s="2">
        <f>SUMIF($D$32:$D34,J$11,$E$32:$E34)</f>
        <v>0</v>
      </c>
      <c r="L34" s="10"/>
      <c r="M34" s="2">
        <v>2</v>
      </c>
      <c r="N34" s="2" t="s">
        <v>109</v>
      </c>
      <c r="O34" s="2"/>
      <c r="P34" s="2">
        <v>3</v>
      </c>
      <c r="Q34" s="2"/>
      <c r="R34" s="8"/>
      <c r="S34" s="1">
        <f t="shared" si="4"/>
        <v>5</v>
      </c>
      <c r="T34" s="1" t="str">
        <f t="shared" si="1"/>
        <v>5_3</v>
      </c>
      <c r="U34" s="1">
        <v>130023</v>
      </c>
      <c r="V34" s="1" t="str">
        <f t="shared" si="2"/>
        <v>20001|75</v>
      </c>
      <c r="Y34" s="1" t="str">
        <f t="shared" si="3"/>
        <v>5_3</v>
      </c>
      <c r="Z34" s="1">
        <v>131023</v>
      </c>
      <c r="AA34" s="1" t="str">
        <f>IFERROR(INDEX(道具ID!$B:$B,MATCH(N34,道具ID!$C:$C,0),1)&amp;"|"&amp;P34&amp;","&amp;INDEX(道具ID!$B:$B,MATCH(O34,道具ID!$C:$C,0),1)&amp;"|"&amp;Q34,INDEX(道具ID!$B:$B,MATCH(N34,道具ID!$C:$C,0),1)&amp;"|"&amp;P34)</f>
        <v>100309|3</v>
      </c>
    </row>
    <row r="35" spans="2:27" x14ac:dyDescent="0.15">
      <c r="B35" s="10"/>
      <c r="C35" s="2">
        <v>4</v>
      </c>
      <c r="D35" s="2" t="s">
        <v>15</v>
      </c>
      <c r="E35" s="2">
        <v>5</v>
      </c>
      <c r="F35" s="2">
        <f>VLOOKUP(D35,[1]神侍升级!$AC$5:$AD$8,2,FALSE)*E35</f>
        <v>2500</v>
      </c>
      <c r="G35" s="2">
        <f>SUM(F$32:F35)</f>
        <v>10000</v>
      </c>
      <c r="H35" s="2">
        <f>SUMIF($D$32:$D35,H$11,$E$32:$E35)</f>
        <v>0</v>
      </c>
      <c r="I35" s="2">
        <f>SUMIF($D$32:$D35,I$11,$E$32:$E35)</f>
        <v>75</v>
      </c>
      <c r="J35" s="2">
        <f>SUMIF($D$32:$D35,J$11,$E$32:$E35)</f>
        <v>5</v>
      </c>
      <c r="L35" s="10"/>
      <c r="M35" s="2">
        <v>1</v>
      </c>
      <c r="N35" s="2" t="s">
        <v>109</v>
      </c>
      <c r="O35" s="2" t="s">
        <v>31</v>
      </c>
      <c r="P35" s="2">
        <v>3</v>
      </c>
      <c r="Q35" s="2">
        <v>1</v>
      </c>
      <c r="R35" s="8"/>
      <c r="S35" s="1">
        <f t="shared" si="4"/>
        <v>5</v>
      </c>
      <c r="T35" s="1" t="str">
        <f t="shared" si="1"/>
        <v>5_4</v>
      </c>
      <c r="U35" s="1">
        <v>130024</v>
      </c>
      <c r="V35" s="1" t="str">
        <f t="shared" si="2"/>
        <v>20001|75,20002|5</v>
      </c>
      <c r="Y35" s="1" t="str">
        <f t="shared" si="3"/>
        <v>5_4</v>
      </c>
      <c r="Z35" s="1">
        <v>131024</v>
      </c>
      <c r="AA35" s="1" t="str">
        <f>IFERROR(INDEX(道具ID!$B:$B,MATCH(N35,道具ID!$C:$C,0),1)&amp;"|"&amp;P35&amp;","&amp;INDEX(道具ID!$B:$B,MATCH(O35,道具ID!$C:$C,0),1)&amp;"|"&amp;Q35,INDEX(道具ID!$B:$B,MATCH(N35,道具ID!$C:$C,0),1)&amp;"|"&amp;P35)</f>
        <v>100309|3,100310|1</v>
      </c>
    </row>
    <row r="36" spans="2:27" x14ac:dyDescent="0.15">
      <c r="B36" s="10"/>
      <c r="C36" s="2">
        <v>5</v>
      </c>
      <c r="D36" s="2" t="s">
        <v>15</v>
      </c>
      <c r="E36" s="2">
        <v>10</v>
      </c>
      <c r="F36" s="2">
        <f>VLOOKUP(D36,[1]神侍升级!$AC$5:$AD$8,2,FALSE)*E36</f>
        <v>5000</v>
      </c>
      <c r="G36" s="2">
        <f>SUM(F$32:F36)</f>
        <v>15000</v>
      </c>
      <c r="H36" s="2">
        <f>SUMIF($D$32:$D36,H$11,$E$32:$E36)</f>
        <v>0</v>
      </c>
      <c r="I36" s="2">
        <f>SUMIF($D$32:$D36,I$11,$E$32:$E36)</f>
        <v>75</v>
      </c>
      <c r="J36" s="2">
        <f>SUMIF($D$32:$D36,J$11,$E$32:$E36)</f>
        <v>15</v>
      </c>
      <c r="L36" s="10"/>
      <c r="M36" s="2">
        <v>0</v>
      </c>
      <c r="N36" s="2" t="s">
        <v>109</v>
      </c>
      <c r="O36" s="2" t="s">
        <v>31</v>
      </c>
      <c r="P36" s="2">
        <v>3</v>
      </c>
      <c r="Q36" s="2">
        <v>2</v>
      </c>
      <c r="R36" s="8"/>
      <c r="S36" s="1">
        <f t="shared" si="4"/>
        <v>5</v>
      </c>
      <c r="T36" s="1" t="str">
        <f t="shared" si="1"/>
        <v>5_5</v>
      </c>
      <c r="U36" s="1">
        <v>130025</v>
      </c>
      <c r="V36" s="1" t="str">
        <f t="shared" si="2"/>
        <v>20001|75,20002|15</v>
      </c>
      <c r="Y36" s="1" t="str">
        <f t="shared" si="3"/>
        <v>5_5</v>
      </c>
      <c r="Z36" s="1">
        <v>131025</v>
      </c>
      <c r="AA36" s="1" t="str">
        <f>IFERROR(INDEX(道具ID!$B:$B,MATCH(N36,道具ID!$C:$C,0),1)&amp;"|"&amp;P36&amp;","&amp;INDEX(道具ID!$B:$B,MATCH(O36,道具ID!$C:$C,0),1)&amp;"|"&amp;Q36,INDEX(道具ID!$B:$B,MATCH(N36,道具ID!$C:$C,0),1)&amp;"|"&amp;P36)</f>
        <v>100309|3,100310|2</v>
      </c>
    </row>
    <row r="37" spans="2:27" x14ac:dyDescent="0.15">
      <c r="B37" s="10" t="str">
        <f>B8</f>
        <v>死亡</v>
      </c>
      <c r="C37" s="2">
        <v>1</v>
      </c>
      <c r="D37" s="2" t="s">
        <v>12</v>
      </c>
      <c r="E37" s="2">
        <v>28</v>
      </c>
      <c r="F37" s="2">
        <f>VLOOKUP(D37,[1]神侍升级!$AC$5:$AD$8,2,FALSE)*E37</f>
        <v>2800</v>
      </c>
      <c r="G37" s="2">
        <f>SUM(F$37:F37)</f>
        <v>2800</v>
      </c>
      <c r="H37" s="2">
        <f>SUMIF($D$37:$D37,H$11,$E$37:$E37)</f>
        <v>0</v>
      </c>
      <c r="I37" s="2">
        <f>SUMIF($D$37:$D37,I$11,$E$37:$E37)</f>
        <v>28</v>
      </c>
      <c r="J37" s="2">
        <f>SUMIF($D$37:$D37,J$11,$E$37:$E37)</f>
        <v>0</v>
      </c>
      <c r="L37" s="10" t="str">
        <f>B8</f>
        <v>死亡</v>
      </c>
      <c r="M37" s="2">
        <v>-1</v>
      </c>
      <c r="N37" s="2" t="s">
        <v>32</v>
      </c>
      <c r="O37" s="2"/>
      <c r="P37" s="2">
        <v>1</v>
      </c>
      <c r="Q37" s="2"/>
      <c r="R37" s="8"/>
      <c r="S37" s="1">
        <f t="shared" si="4"/>
        <v>6</v>
      </c>
      <c r="T37" s="1" t="str">
        <f t="shared" si="1"/>
        <v>6_1</v>
      </c>
      <c r="U37" s="1">
        <v>130026</v>
      </c>
      <c r="V37" s="1" t="str">
        <f t="shared" si="2"/>
        <v>20001|28</v>
      </c>
      <c r="Y37" s="1" t="str">
        <f t="shared" si="3"/>
        <v>6_1</v>
      </c>
      <c r="Z37" s="1">
        <v>131026</v>
      </c>
      <c r="AA37" s="1" t="str">
        <f>IFERROR(INDEX(道具ID!$B:$B,MATCH(N37,道具ID!$C:$C,0),1)&amp;"|"&amp;P37&amp;","&amp;INDEX(道具ID!$B:$B,MATCH(O37,道具ID!$C:$C,0),1)&amp;"|"&amp;Q37,INDEX(道具ID!$B:$B,MATCH(N37,道具ID!$C:$C,0),1)&amp;"|"&amp;P37)</f>
        <v>100311|1</v>
      </c>
    </row>
    <row r="38" spans="2:27" x14ac:dyDescent="0.15">
      <c r="B38" s="10"/>
      <c r="C38" s="2">
        <v>2</v>
      </c>
      <c r="D38" s="2" t="s">
        <v>12</v>
      </c>
      <c r="E38" s="2">
        <v>32</v>
      </c>
      <c r="F38" s="2">
        <f>VLOOKUP(D38,[1]神侍升级!$AC$5:$AD$8,2,FALSE)*E38</f>
        <v>3200</v>
      </c>
      <c r="G38" s="2">
        <f>SUM(F$37:F38)</f>
        <v>6000</v>
      </c>
      <c r="H38" s="2">
        <f>SUMIF($D$37:$D38,H$11,$E$37:$E38)</f>
        <v>0</v>
      </c>
      <c r="I38" s="2">
        <f>SUMIF($D$37:$D38,I$11,$E$37:$E38)</f>
        <v>60</v>
      </c>
      <c r="J38" s="2">
        <f>SUMIF($D$37:$D38,J$11,$E$37:$E38)</f>
        <v>0</v>
      </c>
      <c r="L38" s="10"/>
      <c r="M38" s="2">
        <v>3</v>
      </c>
      <c r="N38" s="2" t="s">
        <v>32</v>
      </c>
      <c r="O38" s="2"/>
      <c r="P38" s="2">
        <v>2</v>
      </c>
      <c r="Q38" s="2"/>
      <c r="R38" s="8"/>
      <c r="S38" s="1">
        <f t="shared" si="4"/>
        <v>6</v>
      </c>
      <c r="T38" s="1" t="str">
        <f t="shared" si="1"/>
        <v>6_2</v>
      </c>
      <c r="U38" s="1">
        <v>130027</v>
      </c>
      <c r="V38" s="1" t="str">
        <f t="shared" si="2"/>
        <v>20001|60</v>
      </c>
      <c r="Y38" s="1" t="str">
        <f t="shared" si="3"/>
        <v>6_2</v>
      </c>
      <c r="Z38" s="1">
        <v>131027</v>
      </c>
      <c r="AA38" s="1" t="str">
        <f>IFERROR(INDEX(道具ID!$B:$B,MATCH(N38,道具ID!$C:$C,0),1)&amp;"|"&amp;P38&amp;","&amp;INDEX(道具ID!$B:$B,MATCH(O38,道具ID!$C:$C,0),1)&amp;"|"&amp;Q38,INDEX(道具ID!$B:$B,MATCH(N38,道具ID!$C:$C,0),1)&amp;"|"&amp;P38)</f>
        <v>100311|2</v>
      </c>
    </row>
    <row r="39" spans="2:27" x14ac:dyDescent="0.15">
      <c r="B39" s="10"/>
      <c r="C39" s="2">
        <v>3</v>
      </c>
      <c r="D39" s="2" t="s">
        <v>12</v>
      </c>
      <c r="E39" s="2">
        <v>40</v>
      </c>
      <c r="F39" s="2">
        <f>VLOOKUP(D39,[1]神侍升级!$AC$5:$AD$8,2,FALSE)*E39</f>
        <v>4000</v>
      </c>
      <c r="G39" s="2">
        <f>SUM(F$37:F39)</f>
        <v>10000</v>
      </c>
      <c r="H39" s="2">
        <f>SUMIF($D$37:$D39,H$11,$E$37:$E39)</f>
        <v>0</v>
      </c>
      <c r="I39" s="2">
        <f>SUMIF($D$37:$D39,I$11,$E$37:$E39)</f>
        <v>100</v>
      </c>
      <c r="J39" s="2">
        <f>SUMIF($D$37:$D39,J$11,$E$37:$E39)</f>
        <v>0</v>
      </c>
      <c r="L39" s="10"/>
      <c r="M39" s="2">
        <v>2</v>
      </c>
      <c r="N39" s="2" t="s">
        <v>32</v>
      </c>
      <c r="O39" s="2"/>
      <c r="P39" s="2">
        <v>3</v>
      </c>
      <c r="Q39" s="2"/>
      <c r="R39" s="8"/>
      <c r="S39" s="1">
        <f t="shared" si="4"/>
        <v>6</v>
      </c>
      <c r="T39" s="1" t="str">
        <f t="shared" si="1"/>
        <v>6_3</v>
      </c>
      <c r="U39" s="1">
        <v>130028</v>
      </c>
      <c r="V39" s="1" t="str">
        <f t="shared" si="2"/>
        <v>20001|100</v>
      </c>
      <c r="Y39" s="1" t="str">
        <f t="shared" si="3"/>
        <v>6_3</v>
      </c>
      <c r="Z39" s="1">
        <v>131028</v>
      </c>
      <c r="AA39" s="1" t="str">
        <f>IFERROR(INDEX(道具ID!$B:$B,MATCH(N39,道具ID!$C:$C,0),1)&amp;"|"&amp;P39&amp;","&amp;INDEX(道具ID!$B:$B,MATCH(O39,道具ID!$C:$C,0),1)&amp;"|"&amp;Q39,INDEX(道具ID!$B:$B,MATCH(N39,道具ID!$C:$C,0),1)&amp;"|"&amp;P39)</f>
        <v>100311|3</v>
      </c>
    </row>
    <row r="40" spans="2:27" x14ac:dyDescent="0.15">
      <c r="B40" s="10"/>
      <c r="C40" s="2">
        <v>4</v>
      </c>
      <c r="D40" s="2" t="s">
        <v>15</v>
      </c>
      <c r="E40" s="2">
        <v>8</v>
      </c>
      <c r="F40" s="2">
        <f>VLOOKUP(D40,[1]神侍升级!$AC$5:$AD$8,2,FALSE)*E40</f>
        <v>4000</v>
      </c>
      <c r="G40" s="2">
        <f>SUM(F$37:F40)</f>
        <v>14000</v>
      </c>
      <c r="H40" s="2">
        <f>SUMIF($D$37:$D40,H$11,$E$37:$E40)</f>
        <v>0</v>
      </c>
      <c r="I40" s="2">
        <f>SUMIF($D$37:$D40,I$11,$E$37:$E40)</f>
        <v>100</v>
      </c>
      <c r="J40" s="2">
        <f>SUMIF($D$37:$D40,J$11,$E$37:$E40)</f>
        <v>8</v>
      </c>
      <c r="L40" s="10"/>
      <c r="M40" s="2">
        <v>1</v>
      </c>
      <c r="N40" s="2" t="s">
        <v>32</v>
      </c>
      <c r="O40" s="2" t="s">
        <v>33</v>
      </c>
      <c r="P40" s="2">
        <v>3</v>
      </c>
      <c r="Q40" s="2">
        <v>1</v>
      </c>
      <c r="R40" s="8"/>
      <c r="S40" s="1">
        <f t="shared" si="4"/>
        <v>6</v>
      </c>
      <c r="T40" s="1" t="str">
        <f t="shared" si="1"/>
        <v>6_4</v>
      </c>
      <c r="U40" s="1">
        <v>130029</v>
      </c>
      <c r="V40" s="1" t="str">
        <f t="shared" si="2"/>
        <v>20001|100,20002|8</v>
      </c>
      <c r="Y40" s="1" t="str">
        <f t="shared" si="3"/>
        <v>6_4</v>
      </c>
      <c r="Z40" s="1">
        <v>131029</v>
      </c>
      <c r="AA40" s="1" t="str">
        <f>IFERROR(INDEX(道具ID!$B:$B,MATCH(N40,道具ID!$C:$C,0),1)&amp;"|"&amp;P40&amp;","&amp;INDEX(道具ID!$B:$B,MATCH(O40,道具ID!$C:$C,0),1)&amp;"|"&amp;Q40,INDEX(道具ID!$B:$B,MATCH(N40,道具ID!$C:$C,0),1)&amp;"|"&amp;P40)</f>
        <v>100311|3,100312|1</v>
      </c>
    </row>
    <row r="41" spans="2:27" x14ac:dyDescent="0.15">
      <c r="B41" s="10"/>
      <c r="C41" s="2">
        <v>5</v>
      </c>
      <c r="D41" s="2" t="s">
        <v>15</v>
      </c>
      <c r="E41" s="2">
        <v>12</v>
      </c>
      <c r="F41" s="2">
        <f>VLOOKUP(D41,[1]神侍升级!$AC$5:$AD$8,2,FALSE)*E41</f>
        <v>6000</v>
      </c>
      <c r="G41" s="2">
        <f>SUM(F$37:F41)</f>
        <v>20000</v>
      </c>
      <c r="H41" s="2">
        <f>SUMIF($D$37:$D41,H$11,$E$37:$E41)</f>
        <v>0</v>
      </c>
      <c r="I41" s="2">
        <f>SUMIF($D$37:$D41,I$11,$E$37:$E41)</f>
        <v>100</v>
      </c>
      <c r="J41" s="2">
        <f>SUMIF($D$37:$D41,J$11,$E$37:$E41)</f>
        <v>20</v>
      </c>
      <c r="L41" s="10"/>
      <c r="M41" s="2">
        <v>0</v>
      </c>
      <c r="N41" s="2" t="s">
        <v>32</v>
      </c>
      <c r="O41" s="2" t="s">
        <v>33</v>
      </c>
      <c r="P41" s="2">
        <v>3</v>
      </c>
      <c r="Q41" s="2">
        <v>2</v>
      </c>
      <c r="R41" s="8"/>
      <c r="S41" s="1">
        <f t="shared" si="4"/>
        <v>6</v>
      </c>
      <c r="T41" s="1" t="str">
        <f t="shared" si="1"/>
        <v>6_5</v>
      </c>
      <c r="U41" s="1">
        <v>130030</v>
      </c>
      <c r="V41" s="1" t="str">
        <f t="shared" si="2"/>
        <v>20001|100,20002|20</v>
      </c>
      <c r="Y41" s="1" t="str">
        <f t="shared" si="3"/>
        <v>6_5</v>
      </c>
      <c r="Z41" s="1">
        <v>131030</v>
      </c>
      <c r="AA41" s="1" t="str">
        <f>IFERROR(INDEX(道具ID!$B:$B,MATCH(N41,道具ID!$C:$C,0),1)&amp;"|"&amp;P41&amp;","&amp;INDEX(道具ID!$B:$B,MATCH(O41,道具ID!$C:$C,0),1)&amp;"|"&amp;Q41,INDEX(道具ID!$B:$B,MATCH(N41,道具ID!$C:$C,0),1)&amp;"|"&amp;P41)</f>
        <v>100311|3,100312|2</v>
      </c>
    </row>
  </sheetData>
  <mergeCells count="12">
    <mergeCell ref="B12:B16"/>
    <mergeCell ref="L12:L16"/>
    <mergeCell ref="B17:B21"/>
    <mergeCell ref="L17:L21"/>
    <mergeCell ref="B22:B26"/>
    <mergeCell ref="L22:L26"/>
    <mergeCell ref="B27:B31"/>
    <mergeCell ref="L27:L31"/>
    <mergeCell ref="B32:B36"/>
    <mergeCell ref="L32:L36"/>
    <mergeCell ref="B37:B41"/>
    <mergeCell ref="L37:L4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6"/>
  <sheetViews>
    <sheetView workbookViewId="0">
      <selection activeCell="E4" sqref="E4"/>
    </sheetView>
  </sheetViews>
  <sheetFormatPr defaultRowHeight="12" x14ac:dyDescent="0.15"/>
  <cols>
    <col min="1" max="1" width="9" style="1"/>
    <col min="2" max="2" width="7.375" style="6" customWidth="1"/>
    <col min="3" max="3" width="16.75" style="6" customWidth="1"/>
    <col min="4" max="16384" width="9" style="1"/>
  </cols>
  <sheetData>
    <row r="1" spans="2:3" x14ac:dyDescent="0.15">
      <c r="B1" s="3"/>
      <c r="C1" s="3"/>
    </row>
    <row r="2" spans="2:3" x14ac:dyDescent="0.15">
      <c r="B2" s="4" t="s">
        <v>34</v>
      </c>
      <c r="C2" s="4" t="s">
        <v>35</v>
      </c>
    </row>
    <row r="3" spans="2:3" x14ac:dyDescent="0.15">
      <c r="B3" s="5" t="s">
        <v>36</v>
      </c>
      <c r="C3" s="5" t="s">
        <v>37</v>
      </c>
    </row>
    <row r="4" spans="2:3" x14ac:dyDescent="0.15">
      <c r="B4" s="6">
        <v>10001</v>
      </c>
      <c r="C4" s="6" t="s">
        <v>38</v>
      </c>
    </row>
    <row r="5" spans="2:3" x14ac:dyDescent="0.15">
      <c r="B5" s="6">
        <v>10002</v>
      </c>
      <c r="C5" s="6" t="s">
        <v>39</v>
      </c>
    </row>
    <row r="6" spans="2:3" x14ac:dyDescent="0.15">
      <c r="B6" s="6">
        <v>20000</v>
      </c>
      <c r="C6" s="6" t="s">
        <v>40</v>
      </c>
    </row>
    <row r="7" spans="2:3" x14ac:dyDescent="0.15">
      <c r="B7" s="6">
        <v>20001</v>
      </c>
      <c r="C7" s="6" t="s">
        <v>41</v>
      </c>
    </row>
    <row r="8" spans="2:3" x14ac:dyDescent="0.15">
      <c r="B8" s="6">
        <v>20002</v>
      </c>
      <c r="C8" s="6" t="s">
        <v>42</v>
      </c>
    </row>
    <row r="9" spans="2:3" x14ac:dyDescent="0.15">
      <c r="B9" s="6">
        <v>20003</v>
      </c>
      <c r="C9" s="6" t="s">
        <v>43</v>
      </c>
    </row>
    <row r="10" spans="2:3" x14ac:dyDescent="0.15">
      <c r="B10" s="6">
        <v>20100</v>
      </c>
      <c r="C10" s="6" t="s">
        <v>44</v>
      </c>
    </row>
    <row r="11" spans="2:3" x14ac:dyDescent="0.15">
      <c r="B11" s="6">
        <v>30000</v>
      </c>
      <c r="C11" s="6" t="s">
        <v>45</v>
      </c>
    </row>
    <row r="12" spans="2:3" x14ac:dyDescent="0.15">
      <c r="B12" s="6">
        <v>30001</v>
      </c>
      <c r="C12" s="6" t="s">
        <v>46</v>
      </c>
    </row>
    <row r="13" spans="2:3" x14ac:dyDescent="0.15">
      <c r="B13" s="6">
        <v>30002</v>
      </c>
      <c r="C13" s="6" t="s">
        <v>47</v>
      </c>
    </row>
    <row r="14" spans="2:3" x14ac:dyDescent="0.15">
      <c r="B14" s="6">
        <v>30003</v>
      </c>
      <c r="C14" s="6" t="s">
        <v>48</v>
      </c>
    </row>
    <row r="15" spans="2:3" x14ac:dyDescent="0.15">
      <c r="B15" s="6">
        <v>30004</v>
      </c>
      <c r="C15" s="6" t="s">
        <v>49</v>
      </c>
    </row>
    <row r="16" spans="2:3" x14ac:dyDescent="0.15">
      <c r="B16" s="6">
        <v>30005</v>
      </c>
      <c r="C16" s="6" t="s">
        <v>50</v>
      </c>
    </row>
    <row r="17" spans="2:3" x14ac:dyDescent="0.15">
      <c r="B17" s="6">
        <v>30006</v>
      </c>
      <c r="C17" s="6" t="s">
        <v>51</v>
      </c>
    </row>
    <row r="18" spans="2:3" x14ac:dyDescent="0.15">
      <c r="B18" s="6">
        <v>30007</v>
      </c>
      <c r="C18" s="6" t="s">
        <v>52</v>
      </c>
    </row>
    <row r="19" spans="2:3" x14ac:dyDescent="0.15">
      <c r="B19" s="6">
        <v>30008</v>
      </c>
      <c r="C19" s="6" t="s">
        <v>53</v>
      </c>
    </row>
    <row r="20" spans="2:3" x14ac:dyDescent="0.15">
      <c r="B20" s="6">
        <v>30009</v>
      </c>
      <c r="C20" s="6" t="s">
        <v>54</v>
      </c>
    </row>
    <row r="21" spans="2:3" x14ac:dyDescent="0.15">
      <c r="B21" s="6">
        <v>30010</v>
      </c>
      <c r="C21" s="6" t="s">
        <v>55</v>
      </c>
    </row>
    <row r="22" spans="2:3" x14ac:dyDescent="0.15">
      <c r="B22" s="6">
        <v>30011</v>
      </c>
      <c r="C22" s="6" t="s">
        <v>56</v>
      </c>
    </row>
    <row r="23" spans="2:3" x14ac:dyDescent="0.15">
      <c r="B23" s="6">
        <v>30012</v>
      </c>
      <c r="C23" s="6" t="s">
        <v>57</v>
      </c>
    </row>
    <row r="24" spans="2:3" x14ac:dyDescent="0.15">
      <c r="B24" s="6">
        <v>30013</v>
      </c>
      <c r="C24" s="6" t="s">
        <v>58</v>
      </c>
    </row>
    <row r="25" spans="2:3" x14ac:dyDescent="0.15">
      <c r="B25" s="6">
        <v>30014</v>
      </c>
      <c r="C25" s="6" t="s">
        <v>59</v>
      </c>
    </row>
    <row r="26" spans="2:3" x14ac:dyDescent="0.15">
      <c r="B26" s="6">
        <v>30015</v>
      </c>
      <c r="C26" s="6" t="s">
        <v>60</v>
      </c>
    </row>
    <row r="27" spans="2:3" x14ac:dyDescent="0.15">
      <c r="B27" s="6">
        <v>40000</v>
      </c>
      <c r="C27" s="6" t="s">
        <v>61</v>
      </c>
    </row>
    <row r="28" spans="2:3" x14ac:dyDescent="0.15">
      <c r="B28" s="6">
        <v>40001</v>
      </c>
      <c r="C28" s="6" t="s">
        <v>62</v>
      </c>
    </row>
    <row r="29" spans="2:3" x14ac:dyDescent="0.15">
      <c r="B29" s="6">
        <v>40100</v>
      </c>
      <c r="C29" s="6" t="s">
        <v>63</v>
      </c>
    </row>
    <row r="30" spans="2:3" x14ac:dyDescent="0.15">
      <c r="B30" s="6">
        <v>40101</v>
      </c>
      <c r="C30" s="6" t="s">
        <v>64</v>
      </c>
    </row>
    <row r="31" spans="2:3" x14ac:dyDescent="0.15">
      <c r="B31" s="6">
        <v>40200</v>
      </c>
      <c r="C31" s="6" t="s">
        <v>65</v>
      </c>
    </row>
    <row r="32" spans="2:3" x14ac:dyDescent="0.15">
      <c r="B32" s="6">
        <v>40201</v>
      </c>
      <c r="C32" s="6" t="s">
        <v>66</v>
      </c>
    </row>
    <row r="33" spans="2:3" x14ac:dyDescent="0.15">
      <c r="B33" s="6">
        <v>40202</v>
      </c>
      <c r="C33" s="6" t="s">
        <v>67</v>
      </c>
    </row>
    <row r="34" spans="2:3" x14ac:dyDescent="0.15">
      <c r="B34" s="6">
        <v>40203</v>
      </c>
      <c r="C34" s="6" t="s">
        <v>68</v>
      </c>
    </row>
    <row r="35" spans="2:3" x14ac:dyDescent="0.15">
      <c r="B35" s="6">
        <v>40204</v>
      </c>
      <c r="C35" s="6" t="s">
        <v>69</v>
      </c>
    </row>
    <row r="36" spans="2:3" x14ac:dyDescent="0.15">
      <c r="B36" s="6">
        <v>40300</v>
      </c>
      <c r="C36" s="6" t="s">
        <v>70</v>
      </c>
    </row>
    <row r="37" spans="2:3" x14ac:dyDescent="0.15">
      <c r="B37" s="6">
        <v>100001</v>
      </c>
      <c r="C37" s="6" t="s">
        <v>71</v>
      </c>
    </row>
    <row r="38" spans="2:3" x14ac:dyDescent="0.15">
      <c r="B38" s="6">
        <v>100002</v>
      </c>
      <c r="C38" s="6" t="s">
        <v>72</v>
      </c>
    </row>
    <row r="39" spans="2:3" x14ac:dyDescent="0.15">
      <c r="B39" s="6">
        <v>100003</v>
      </c>
      <c r="C39" s="6" t="s">
        <v>73</v>
      </c>
    </row>
    <row r="40" spans="2:3" x14ac:dyDescent="0.15">
      <c r="B40" s="6">
        <v>100004</v>
      </c>
      <c r="C40" s="6" t="s">
        <v>74</v>
      </c>
    </row>
    <row r="41" spans="2:3" x14ac:dyDescent="0.15">
      <c r="B41" s="6">
        <v>100005</v>
      </c>
      <c r="C41" s="6" t="s">
        <v>75</v>
      </c>
    </row>
    <row r="42" spans="2:3" x14ac:dyDescent="0.15">
      <c r="B42" s="6">
        <v>100006</v>
      </c>
      <c r="C42" s="6" t="s">
        <v>76</v>
      </c>
    </row>
    <row r="43" spans="2:3" x14ac:dyDescent="0.15">
      <c r="B43" s="6">
        <v>100007</v>
      </c>
      <c r="C43" s="6" t="s">
        <v>77</v>
      </c>
    </row>
    <row r="44" spans="2:3" x14ac:dyDescent="0.15">
      <c r="B44" s="6">
        <v>100008</v>
      </c>
      <c r="C44" s="6" t="s">
        <v>78</v>
      </c>
    </row>
    <row r="45" spans="2:3" x14ac:dyDescent="0.15">
      <c r="B45" s="6">
        <v>100009</v>
      </c>
      <c r="C45" s="6" t="s">
        <v>79</v>
      </c>
    </row>
    <row r="46" spans="2:3" x14ac:dyDescent="0.15">
      <c r="B46" s="6">
        <v>100010</v>
      </c>
      <c r="C46" s="6" t="s">
        <v>80</v>
      </c>
    </row>
    <row r="47" spans="2:3" x14ac:dyDescent="0.15">
      <c r="B47" s="6">
        <v>100101</v>
      </c>
      <c r="C47" s="6" t="s">
        <v>81</v>
      </c>
    </row>
    <row r="48" spans="2:3" x14ac:dyDescent="0.15">
      <c r="B48" s="6">
        <v>100102</v>
      </c>
      <c r="C48" s="6" t="s">
        <v>82</v>
      </c>
    </row>
    <row r="49" spans="2:3" x14ac:dyDescent="0.15">
      <c r="B49" s="6">
        <v>100103</v>
      </c>
      <c r="C49" s="6" t="s">
        <v>83</v>
      </c>
    </row>
    <row r="50" spans="2:3" x14ac:dyDescent="0.15">
      <c r="B50" s="6">
        <v>100104</v>
      </c>
      <c r="C50" s="6" t="s">
        <v>84</v>
      </c>
    </row>
    <row r="51" spans="2:3" x14ac:dyDescent="0.15">
      <c r="B51" s="6">
        <v>100105</v>
      </c>
      <c r="C51" s="6" t="s">
        <v>85</v>
      </c>
    </row>
    <row r="52" spans="2:3" x14ac:dyDescent="0.15">
      <c r="B52" s="6">
        <v>100106</v>
      </c>
      <c r="C52" s="6" t="s">
        <v>86</v>
      </c>
    </row>
    <row r="53" spans="2:3" x14ac:dyDescent="0.15">
      <c r="B53" s="6">
        <v>100107</v>
      </c>
      <c r="C53" s="6" t="s">
        <v>87</v>
      </c>
    </row>
    <row r="54" spans="2:3" x14ac:dyDescent="0.15">
      <c r="B54" s="6">
        <v>100108</v>
      </c>
      <c r="C54" s="6" t="s">
        <v>88</v>
      </c>
    </row>
    <row r="55" spans="2:3" x14ac:dyDescent="0.15">
      <c r="B55" s="6">
        <v>100109</v>
      </c>
      <c r="C55" s="6" t="s">
        <v>89</v>
      </c>
    </row>
    <row r="56" spans="2:3" x14ac:dyDescent="0.15">
      <c r="B56" s="6">
        <v>100110</v>
      </c>
      <c r="C56" s="6" t="s">
        <v>90</v>
      </c>
    </row>
    <row r="57" spans="2:3" x14ac:dyDescent="0.15">
      <c r="B57" s="6">
        <v>100201</v>
      </c>
      <c r="C57" s="6" t="s">
        <v>91</v>
      </c>
    </row>
    <row r="58" spans="2:3" x14ac:dyDescent="0.15">
      <c r="B58" s="6">
        <v>100202</v>
      </c>
      <c r="C58" s="6" t="s">
        <v>92</v>
      </c>
    </row>
    <row r="59" spans="2:3" x14ac:dyDescent="0.15">
      <c r="B59" s="6">
        <v>100203</v>
      </c>
      <c r="C59" s="6" t="s">
        <v>93</v>
      </c>
    </row>
    <row r="60" spans="2:3" x14ac:dyDescent="0.15">
      <c r="B60" s="6">
        <v>100204</v>
      </c>
      <c r="C60" s="6" t="s">
        <v>94</v>
      </c>
    </row>
    <row r="61" spans="2:3" x14ac:dyDescent="0.15">
      <c r="B61" s="6">
        <v>100205</v>
      </c>
      <c r="C61" s="6" t="s">
        <v>95</v>
      </c>
    </row>
    <row r="62" spans="2:3" x14ac:dyDescent="0.15">
      <c r="B62" s="6">
        <v>100206</v>
      </c>
      <c r="C62" s="6" t="s">
        <v>96</v>
      </c>
    </row>
    <row r="63" spans="2:3" x14ac:dyDescent="0.15">
      <c r="B63" s="6">
        <v>100207</v>
      </c>
      <c r="C63" s="6" t="s">
        <v>97</v>
      </c>
    </row>
    <row r="64" spans="2:3" x14ac:dyDescent="0.15">
      <c r="B64" s="6">
        <v>100208</v>
      </c>
      <c r="C64" s="6" t="s">
        <v>98</v>
      </c>
    </row>
    <row r="65" spans="2:3" x14ac:dyDescent="0.15">
      <c r="B65" s="6">
        <v>100209</v>
      </c>
      <c r="C65" s="6" t="s">
        <v>99</v>
      </c>
    </row>
    <row r="66" spans="2:3" x14ac:dyDescent="0.15">
      <c r="B66" s="6">
        <v>100210</v>
      </c>
      <c r="C66" s="6" t="s">
        <v>100</v>
      </c>
    </row>
    <row r="67" spans="2:3" x14ac:dyDescent="0.15">
      <c r="B67" s="6">
        <v>100301</v>
      </c>
      <c r="C67" s="6" t="s">
        <v>101</v>
      </c>
    </row>
    <row r="68" spans="2:3" x14ac:dyDescent="0.15">
      <c r="B68" s="6">
        <v>100302</v>
      </c>
      <c r="C68" s="6" t="s">
        <v>102</v>
      </c>
    </row>
    <row r="69" spans="2:3" x14ac:dyDescent="0.15">
      <c r="B69" s="6">
        <v>100303</v>
      </c>
      <c r="C69" s="6" t="s">
        <v>103</v>
      </c>
    </row>
    <row r="70" spans="2:3" x14ac:dyDescent="0.15">
      <c r="B70" s="6">
        <v>100304</v>
      </c>
      <c r="C70" s="6" t="s">
        <v>104</v>
      </c>
    </row>
    <row r="71" spans="2:3" x14ac:dyDescent="0.15">
      <c r="B71" s="6">
        <v>100305</v>
      </c>
      <c r="C71" s="6" t="s">
        <v>105</v>
      </c>
    </row>
    <row r="72" spans="2:3" x14ac:dyDescent="0.15">
      <c r="B72" s="6">
        <v>100306</v>
      </c>
      <c r="C72" s="6" t="s">
        <v>106</v>
      </c>
    </row>
    <row r="73" spans="2:3" x14ac:dyDescent="0.15">
      <c r="B73" s="6">
        <v>100307</v>
      </c>
      <c r="C73" s="6" t="s">
        <v>107</v>
      </c>
    </row>
    <row r="74" spans="2:3" x14ac:dyDescent="0.15">
      <c r="B74" s="6">
        <v>100308</v>
      </c>
      <c r="C74" s="6" t="s">
        <v>108</v>
      </c>
    </row>
    <row r="75" spans="2:3" x14ac:dyDescent="0.15">
      <c r="B75" s="6">
        <v>100309</v>
      </c>
      <c r="C75" s="6" t="s">
        <v>109</v>
      </c>
    </row>
    <row r="76" spans="2:3" x14ac:dyDescent="0.15">
      <c r="B76" s="6">
        <v>100310</v>
      </c>
      <c r="C76" s="6" t="s">
        <v>110</v>
      </c>
    </row>
    <row r="77" spans="2:3" x14ac:dyDescent="0.15">
      <c r="B77" s="6">
        <v>100311</v>
      </c>
      <c r="C77" s="6" t="s">
        <v>111</v>
      </c>
    </row>
    <row r="78" spans="2:3" x14ac:dyDescent="0.15">
      <c r="B78" s="6">
        <v>100312</v>
      </c>
      <c r="C78" s="6" t="s">
        <v>112</v>
      </c>
    </row>
    <row r="79" spans="2:3" x14ac:dyDescent="0.15">
      <c r="B79" s="6">
        <v>100313</v>
      </c>
      <c r="C79" s="6" t="s">
        <v>113</v>
      </c>
    </row>
    <row r="80" spans="2:3" x14ac:dyDescent="0.15">
      <c r="B80" s="6">
        <v>100314</v>
      </c>
      <c r="C80" s="6" t="s">
        <v>114</v>
      </c>
    </row>
    <row r="81" spans="2:3" x14ac:dyDescent="0.15">
      <c r="B81" s="6">
        <v>100315</v>
      </c>
      <c r="C81" s="6" t="s">
        <v>115</v>
      </c>
    </row>
    <row r="82" spans="2:3" x14ac:dyDescent="0.15">
      <c r="B82" s="6">
        <v>100316</v>
      </c>
      <c r="C82" s="6" t="s">
        <v>116</v>
      </c>
    </row>
    <row r="83" spans="2:3" x14ac:dyDescent="0.15">
      <c r="B83" s="6">
        <v>100317</v>
      </c>
      <c r="C83" s="6" t="s">
        <v>117</v>
      </c>
    </row>
    <row r="84" spans="2:3" x14ac:dyDescent="0.15">
      <c r="B84" s="6">
        <v>100318</v>
      </c>
      <c r="C84" s="6" t="s">
        <v>118</v>
      </c>
    </row>
    <row r="85" spans="2:3" x14ac:dyDescent="0.15">
      <c r="B85" s="6">
        <v>110001</v>
      </c>
      <c r="C85" s="6" t="s">
        <v>119</v>
      </c>
    </row>
    <row r="86" spans="2:3" x14ac:dyDescent="0.15">
      <c r="B86" s="6">
        <v>110002</v>
      </c>
      <c r="C86" s="6" t="s">
        <v>120</v>
      </c>
    </row>
    <row r="87" spans="2:3" x14ac:dyDescent="0.15">
      <c r="B87" s="6">
        <v>110003</v>
      </c>
      <c r="C87" s="6" t="s">
        <v>121</v>
      </c>
    </row>
    <row r="88" spans="2:3" x14ac:dyDescent="0.15">
      <c r="B88" s="6">
        <v>110004</v>
      </c>
      <c r="C88" s="6" t="s">
        <v>122</v>
      </c>
    </row>
    <row r="89" spans="2:3" x14ac:dyDescent="0.15">
      <c r="B89" s="6">
        <v>110005</v>
      </c>
      <c r="C89" s="6" t="s">
        <v>123</v>
      </c>
    </row>
    <row r="90" spans="2:3" x14ac:dyDescent="0.15">
      <c r="B90" s="6">
        <v>110006</v>
      </c>
      <c r="C90" s="6" t="s">
        <v>124</v>
      </c>
    </row>
    <row r="91" spans="2:3" x14ac:dyDescent="0.15">
      <c r="B91" s="6">
        <v>110007</v>
      </c>
      <c r="C91" s="6" t="s">
        <v>125</v>
      </c>
    </row>
    <row r="92" spans="2:3" x14ac:dyDescent="0.15">
      <c r="B92" s="6">
        <v>110008</v>
      </c>
      <c r="C92" s="6" t="s">
        <v>126</v>
      </c>
    </row>
    <row r="93" spans="2:3" x14ac:dyDescent="0.15">
      <c r="B93" s="6">
        <v>210001</v>
      </c>
      <c r="C93" s="6" t="s">
        <v>127</v>
      </c>
    </row>
    <row r="94" spans="2:3" x14ac:dyDescent="0.15">
      <c r="B94" s="6">
        <v>210002</v>
      </c>
      <c r="C94" s="6" t="s">
        <v>128</v>
      </c>
    </row>
    <row r="95" spans="2:3" x14ac:dyDescent="0.15">
      <c r="B95" s="6">
        <v>210003</v>
      </c>
      <c r="C95" s="6" t="s">
        <v>129</v>
      </c>
    </row>
    <row r="96" spans="2:3" x14ac:dyDescent="0.15">
      <c r="B96" s="6">
        <v>210004</v>
      </c>
      <c r="C96" s="6" t="s">
        <v>130</v>
      </c>
    </row>
    <row r="97" spans="2:3" x14ac:dyDescent="0.15">
      <c r="B97" s="6">
        <v>210005</v>
      </c>
      <c r="C97" s="6" t="s">
        <v>131</v>
      </c>
    </row>
    <row r="98" spans="2:3" x14ac:dyDescent="0.15">
      <c r="B98" s="6">
        <v>210006</v>
      </c>
      <c r="C98" s="6" t="s">
        <v>132</v>
      </c>
    </row>
    <row r="99" spans="2:3" x14ac:dyDescent="0.15">
      <c r="B99" s="6">
        <v>210007</v>
      </c>
      <c r="C99" s="6" t="s">
        <v>133</v>
      </c>
    </row>
    <row r="100" spans="2:3" x14ac:dyDescent="0.15">
      <c r="B100" s="6">
        <v>210008</v>
      </c>
      <c r="C100" s="6" t="s">
        <v>134</v>
      </c>
    </row>
    <row r="101" spans="2:3" x14ac:dyDescent="0.15">
      <c r="B101" s="6">
        <v>210009</v>
      </c>
      <c r="C101" s="6" t="s">
        <v>135</v>
      </c>
    </row>
    <row r="102" spans="2:3" x14ac:dyDescent="0.15">
      <c r="B102" s="6">
        <v>210010</v>
      </c>
      <c r="C102" s="6" t="s">
        <v>136</v>
      </c>
    </row>
    <row r="103" spans="2:3" x14ac:dyDescent="0.15">
      <c r="B103" s="6">
        <v>210011</v>
      </c>
      <c r="C103" s="6" t="s">
        <v>137</v>
      </c>
    </row>
    <row r="104" spans="2:3" x14ac:dyDescent="0.15">
      <c r="B104" s="6">
        <v>210012</v>
      </c>
      <c r="C104" s="6" t="s">
        <v>138</v>
      </c>
    </row>
    <row r="105" spans="2:3" x14ac:dyDescent="0.15">
      <c r="B105" s="6">
        <v>210013</v>
      </c>
      <c r="C105" s="6" t="s">
        <v>139</v>
      </c>
    </row>
    <row r="106" spans="2:3" x14ac:dyDescent="0.15">
      <c r="B106" s="6">
        <v>210014</v>
      </c>
      <c r="C106" s="6" t="s">
        <v>140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哈迪斯之血数据</vt:lpstr>
      <vt:lpstr>道具ID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Sky123.Org</cp:lastModifiedBy>
  <dcterms:created xsi:type="dcterms:W3CDTF">2016-08-19T03:49:43Z</dcterms:created>
  <dcterms:modified xsi:type="dcterms:W3CDTF">2016-08-25T06:24:15Z</dcterms:modified>
</cp:coreProperties>
</file>