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1190" activeTab="2"/>
  </bookViews>
  <sheets>
    <sheet name="宝藏设定" sheetId="1" r:id="rId1"/>
    <sheet name="道具ID" sheetId="3" r:id="rId2"/>
    <sheet name="宝藏数据配置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73" i="2" l="1"/>
  <c r="AN174" i="2"/>
  <c r="AP174" i="2"/>
  <c r="AN175" i="2"/>
  <c r="AN159" i="2"/>
  <c r="AP159" i="2"/>
  <c r="AS159" i="2"/>
  <c r="AT159" i="2" s="1"/>
  <c r="AN160" i="2"/>
  <c r="AP160" i="2"/>
  <c r="AQ160" i="2"/>
  <c r="AN161" i="2"/>
  <c r="AP161" i="2"/>
  <c r="AS161" i="2"/>
  <c r="AT161" i="2" s="1"/>
  <c r="AN162" i="2"/>
  <c r="AP162" i="2"/>
  <c r="AN163" i="2"/>
  <c r="AP163" i="2"/>
  <c r="AS163" i="2"/>
  <c r="AT163" i="2" s="1"/>
  <c r="AN164" i="2"/>
  <c r="AP164" i="2"/>
  <c r="AQ164" i="2"/>
  <c r="AN165" i="2"/>
  <c r="AN166" i="2"/>
  <c r="AN167" i="2"/>
  <c r="AN168" i="2"/>
  <c r="AN169" i="2"/>
  <c r="AS169" i="2"/>
  <c r="AT169" i="2" s="1"/>
  <c r="AN170" i="2"/>
  <c r="AP170" i="2"/>
  <c r="AS170" i="2"/>
  <c r="AT170" i="2"/>
  <c r="AN171" i="2"/>
  <c r="AN172" i="2"/>
  <c r="AN111" i="2"/>
  <c r="AN112" i="2"/>
  <c r="AP112" i="2"/>
  <c r="AN113" i="2"/>
  <c r="AS113" i="2"/>
  <c r="AT113" i="2" s="1"/>
  <c r="AN114" i="2"/>
  <c r="AQ114" i="2"/>
  <c r="AN115" i="2"/>
  <c r="AN116" i="2"/>
  <c r="AN117" i="2"/>
  <c r="AN118" i="2"/>
  <c r="AN119" i="2"/>
  <c r="AN120" i="2"/>
  <c r="AP120" i="2"/>
  <c r="AN121" i="2"/>
  <c r="AS121" i="2"/>
  <c r="AT121" i="2" s="1"/>
  <c r="AN122" i="2"/>
  <c r="AQ122" i="2"/>
  <c r="AN123" i="2"/>
  <c r="AN124" i="2"/>
  <c r="AN125" i="2"/>
  <c r="AN126" i="2"/>
  <c r="AN127" i="2"/>
  <c r="AN128" i="2"/>
  <c r="AP128" i="2"/>
  <c r="AN129" i="2"/>
  <c r="AS129" i="2"/>
  <c r="AT129" i="2" s="1"/>
  <c r="AN130" i="2"/>
  <c r="AQ130" i="2"/>
  <c r="AN131" i="2"/>
  <c r="AN132" i="2"/>
  <c r="AN133" i="2"/>
  <c r="AN134" i="2"/>
  <c r="AN135" i="2"/>
  <c r="AN136" i="2"/>
  <c r="AP136" i="2"/>
  <c r="AN137" i="2"/>
  <c r="AP137" i="2"/>
  <c r="AN138" i="2"/>
  <c r="AP138" i="2"/>
  <c r="AN139" i="2"/>
  <c r="AP139" i="2"/>
  <c r="AN140" i="2"/>
  <c r="AP140" i="2"/>
  <c r="AN141" i="2"/>
  <c r="AP141" i="2"/>
  <c r="AN142" i="2"/>
  <c r="AP142" i="2"/>
  <c r="AN143" i="2"/>
  <c r="AP143" i="2"/>
  <c r="AN144" i="2"/>
  <c r="AP144" i="2"/>
  <c r="AN145" i="2"/>
  <c r="AP145" i="2"/>
  <c r="AN146" i="2"/>
  <c r="AP146" i="2"/>
  <c r="AN147" i="2"/>
  <c r="AP147" i="2"/>
  <c r="AN148" i="2"/>
  <c r="AP148" i="2"/>
  <c r="AN149" i="2"/>
  <c r="AP149" i="2"/>
  <c r="AN150" i="2"/>
  <c r="AP150" i="2"/>
  <c r="AN151" i="2"/>
  <c r="AP151" i="2"/>
  <c r="AN152" i="2"/>
  <c r="AP152" i="2"/>
  <c r="AN153" i="2"/>
  <c r="AP153" i="2"/>
  <c r="AN154" i="2"/>
  <c r="AP154" i="2"/>
  <c r="AN155" i="2"/>
  <c r="AP155" i="2"/>
  <c r="AS155" i="2"/>
  <c r="AT155" i="2"/>
  <c r="AN156" i="2"/>
  <c r="AP156" i="2"/>
  <c r="AQ156" i="2"/>
  <c r="AN157" i="2"/>
  <c r="AP157" i="2"/>
  <c r="AN158" i="2"/>
  <c r="AP158" i="2"/>
  <c r="AN43" i="2"/>
  <c r="AS43" i="2"/>
  <c r="AT43" i="2" s="1"/>
  <c r="AN44" i="2"/>
  <c r="AS44" i="2"/>
  <c r="AT44" i="2" s="1"/>
  <c r="AN45" i="2"/>
  <c r="AS45" i="2"/>
  <c r="AT45" i="2" s="1"/>
  <c r="AN46" i="2"/>
  <c r="AS46" i="2"/>
  <c r="AT46" i="2" s="1"/>
  <c r="AN47" i="2"/>
  <c r="AS47" i="2"/>
  <c r="AT47" i="2" s="1"/>
  <c r="AN48" i="2"/>
  <c r="AS48" i="2"/>
  <c r="AT48" i="2" s="1"/>
  <c r="AN49" i="2"/>
  <c r="AS49" i="2"/>
  <c r="AT49" i="2" s="1"/>
  <c r="AN50" i="2"/>
  <c r="AS50" i="2"/>
  <c r="AT50" i="2" s="1"/>
  <c r="AN51" i="2"/>
  <c r="AS51" i="2"/>
  <c r="AT51" i="2" s="1"/>
  <c r="AN52" i="2"/>
  <c r="AS52" i="2"/>
  <c r="AT52" i="2" s="1"/>
  <c r="AN53" i="2"/>
  <c r="AS53" i="2"/>
  <c r="AT53" i="2" s="1"/>
  <c r="AN54" i="2"/>
  <c r="AS54" i="2"/>
  <c r="AT54" i="2" s="1"/>
  <c r="AN55" i="2"/>
  <c r="AS55" i="2"/>
  <c r="AT55" i="2" s="1"/>
  <c r="AN56" i="2"/>
  <c r="AS56" i="2"/>
  <c r="AT56" i="2"/>
  <c r="AN57" i="2"/>
  <c r="AS57" i="2"/>
  <c r="AT57" i="2" s="1"/>
  <c r="AN58" i="2"/>
  <c r="AS58" i="2"/>
  <c r="AT58" i="2" s="1"/>
  <c r="AN59" i="2"/>
  <c r="AS59" i="2"/>
  <c r="AT59" i="2" s="1"/>
  <c r="AN60" i="2"/>
  <c r="AS60" i="2"/>
  <c r="AT60" i="2" s="1"/>
  <c r="AN61" i="2"/>
  <c r="AS61" i="2"/>
  <c r="AT61" i="2" s="1"/>
  <c r="AN62" i="2"/>
  <c r="AS62" i="2"/>
  <c r="AT62" i="2" s="1"/>
  <c r="AN63" i="2"/>
  <c r="AS63" i="2"/>
  <c r="AT63" i="2" s="1"/>
  <c r="AN64" i="2"/>
  <c r="AS64" i="2"/>
  <c r="AT64" i="2" s="1"/>
  <c r="AN65" i="2"/>
  <c r="AS65" i="2"/>
  <c r="AT65" i="2" s="1"/>
  <c r="AN66" i="2"/>
  <c r="AS66" i="2"/>
  <c r="AT66" i="2" s="1"/>
  <c r="AN67" i="2"/>
  <c r="AS67" i="2"/>
  <c r="AT67" i="2" s="1"/>
  <c r="AN68" i="2"/>
  <c r="AS68" i="2"/>
  <c r="AT68" i="2" s="1"/>
  <c r="AN69" i="2"/>
  <c r="AP69" i="2"/>
  <c r="AS69" i="2"/>
  <c r="AT69" i="2" s="1"/>
  <c r="AN70" i="2"/>
  <c r="AP70" i="2"/>
  <c r="AS70" i="2"/>
  <c r="AT70" i="2" s="1"/>
  <c r="AN71" i="2"/>
  <c r="AP71" i="2"/>
  <c r="AS71" i="2"/>
  <c r="AT71" i="2" s="1"/>
  <c r="AN72" i="2"/>
  <c r="AP72" i="2"/>
  <c r="AS72" i="2"/>
  <c r="AT72" i="2"/>
  <c r="AN73" i="2"/>
  <c r="AP73" i="2"/>
  <c r="AS73" i="2"/>
  <c r="AT73" i="2" s="1"/>
  <c r="AN74" i="2"/>
  <c r="AP74" i="2"/>
  <c r="AS74" i="2"/>
  <c r="AT74" i="2" s="1"/>
  <c r="AN75" i="2"/>
  <c r="AP75" i="2"/>
  <c r="AS75" i="2"/>
  <c r="AT75" i="2" s="1"/>
  <c r="AN76" i="2"/>
  <c r="AP76" i="2"/>
  <c r="AS76" i="2"/>
  <c r="AT76" i="2"/>
  <c r="AN77" i="2"/>
  <c r="AP77" i="2"/>
  <c r="AS77" i="2"/>
  <c r="AT77" i="2" s="1"/>
  <c r="AN78" i="2"/>
  <c r="AP78" i="2"/>
  <c r="AS78" i="2"/>
  <c r="AT78" i="2" s="1"/>
  <c r="AN79" i="2"/>
  <c r="AP79" i="2"/>
  <c r="AS79" i="2"/>
  <c r="AT79" i="2" s="1"/>
  <c r="AN80" i="2"/>
  <c r="AP80" i="2"/>
  <c r="AS80" i="2"/>
  <c r="AT80" i="2"/>
  <c r="AN81" i="2"/>
  <c r="AP81" i="2"/>
  <c r="AS81" i="2"/>
  <c r="AT81" i="2" s="1"/>
  <c r="AN82" i="2"/>
  <c r="AP82" i="2"/>
  <c r="AS82" i="2"/>
  <c r="AT82" i="2"/>
  <c r="AN83" i="2"/>
  <c r="AP83" i="2"/>
  <c r="AS83" i="2"/>
  <c r="AT83" i="2" s="1"/>
  <c r="AN84" i="2"/>
  <c r="AP84" i="2"/>
  <c r="AS84" i="2"/>
  <c r="AT84" i="2"/>
  <c r="AN85" i="2"/>
  <c r="AP85" i="2"/>
  <c r="AS85" i="2"/>
  <c r="AT85" i="2" s="1"/>
  <c r="AN86" i="2"/>
  <c r="AP86" i="2"/>
  <c r="AS86" i="2"/>
  <c r="AT86" i="2" s="1"/>
  <c r="AN87" i="2"/>
  <c r="AP87" i="2"/>
  <c r="AS87" i="2"/>
  <c r="AT87" i="2" s="1"/>
  <c r="AN88" i="2"/>
  <c r="AP88" i="2"/>
  <c r="AS88" i="2"/>
  <c r="AT88" i="2"/>
  <c r="AN89" i="2"/>
  <c r="AP89" i="2"/>
  <c r="AS89" i="2"/>
  <c r="AT89" i="2" s="1"/>
  <c r="AN90" i="2"/>
  <c r="AP90" i="2"/>
  <c r="AS90" i="2"/>
  <c r="AT90" i="2"/>
  <c r="AN91" i="2"/>
  <c r="AP91" i="2"/>
  <c r="AS91" i="2"/>
  <c r="AT91" i="2" s="1"/>
  <c r="AN92" i="2"/>
  <c r="AP92" i="2"/>
  <c r="AQ92" i="2"/>
  <c r="AS92" i="2"/>
  <c r="AT92" i="2"/>
  <c r="AN93" i="2"/>
  <c r="AP93" i="2"/>
  <c r="AS93" i="2"/>
  <c r="AT93" i="2" s="1"/>
  <c r="AN94" i="2"/>
  <c r="AP94" i="2"/>
  <c r="AS94" i="2"/>
  <c r="AT94" i="2" s="1"/>
  <c r="AN95" i="2"/>
  <c r="AP95" i="2"/>
  <c r="AS95" i="2"/>
  <c r="AT95" i="2" s="1"/>
  <c r="AN96" i="2"/>
  <c r="AP96" i="2"/>
  <c r="AS96" i="2"/>
  <c r="AT96" i="2"/>
  <c r="AN97" i="2"/>
  <c r="AS97" i="2"/>
  <c r="AT97" i="2" s="1"/>
  <c r="AN98" i="2"/>
  <c r="AS98" i="2"/>
  <c r="AT98" i="2" s="1"/>
  <c r="AN99" i="2"/>
  <c r="AS99" i="2"/>
  <c r="AT99" i="2" s="1"/>
  <c r="AN100" i="2"/>
  <c r="AS100" i="2"/>
  <c r="AT100" i="2" s="1"/>
  <c r="AN101" i="2"/>
  <c r="AS101" i="2"/>
  <c r="AT101" i="2" s="1"/>
  <c r="AN102" i="2"/>
  <c r="AS102" i="2"/>
  <c r="AT102" i="2" s="1"/>
  <c r="AN103" i="2"/>
  <c r="AS103" i="2"/>
  <c r="AT103" i="2" s="1"/>
  <c r="AN104" i="2"/>
  <c r="AS104" i="2"/>
  <c r="AT104" i="2"/>
  <c r="AN105" i="2"/>
  <c r="AS105" i="2"/>
  <c r="AT105" i="2" s="1"/>
  <c r="AN106" i="2"/>
  <c r="AS106" i="2"/>
  <c r="AT106" i="2" s="1"/>
  <c r="AN107" i="2"/>
  <c r="AS107" i="2"/>
  <c r="AT107" i="2" s="1"/>
  <c r="AA31" i="2"/>
  <c r="AS137" i="2" s="1"/>
  <c r="AT137" i="2" s="1"/>
  <c r="AA32" i="2"/>
  <c r="AS138" i="2" s="1"/>
  <c r="AT138" i="2" s="1"/>
  <c r="AA33" i="2"/>
  <c r="AS139" i="2" s="1"/>
  <c r="AT139" i="2" s="1"/>
  <c r="AA34" i="2"/>
  <c r="AS140" i="2" s="1"/>
  <c r="AT140" i="2" s="1"/>
  <c r="AA35" i="2"/>
  <c r="AS141" i="2" s="1"/>
  <c r="AT141" i="2" s="1"/>
  <c r="AA36" i="2"/>
  <c r="AS142" i="2" s="1"/>
  <c r="AT142" i="2" s="1"/>
  <c r="AA37" i="2"/>
  <c r="AS143" i="2" s="1"/>
  <c r="AT143" i="2" s="1"/>
  <c r="AA38" i="2"/>
  <c r="AS144" i="2" s="1"/>
  <c r="AT144" i="2" s="1"/>
  <c r="AA39" i="2"/>
  <c r="AS145" i="2" s="1"/>
  <c r="AT145" i="2" s="1"/>
  <c r="AA40" i="2"/>
  <c r="AS146" i="2" s="1"/>
  <c r="AT146" i="2" s="1"/>
  <c r="AA41" i="2"/>
  <c r="AS147" i="2" s="1"/>
  <c r="AT147" i="2" s="1"/>
  <c r="AA42" i="2"/>
  <c r="AS148" i="2" s="1"/>
  <c r="AT148" i="2" s="1"/>
  <c r="AA43" i="2"/>
  <c r="AS149" i="2" s="1"/>
  <c r="AT149" i="2" s="1"/>
  <c r="AA44" i="2"/>
  <c r="AS150" i="2" s="1"/>
  <c r="AT150" i="2" s="1"/>
  <c r="AA45" i="2"/>
  <c r="AS151" i="2" s="1"/>
  <c r="AT151" i="2" s="1"/>
  <c r="AA46" i="2"/>
  <c r="AS152" i="2" s="1"/>
  <c r="AT152" i="2" s="1"/>
  <c r="AA47" i="2"/>
  <c r="AS153" i="2" s="1"/>
  <c r="AT153" i="2" s="1"/>
  <c r="AA48" i="2"/>
  <c r="AS154" i="2" s="1"/>
  <c r="AT154" i="2" s="1"/>
  <c r="AA49" i="2"/>
  <c r="AA50" i="2"/>
  <c r="AS156" i="2" s="1"/>
  <c r="AT156" i="2" s="1"/>
  <c r="AA51" i="2"/>
  <c r="AS157" i="2" s="1"/>
  <c r="AT157" i="2" s="1"/>
  <c r="AA52" i="2"/>
  <c r="AS158" i="2" s="1"/>
  <c r="AT158" i="2" s="1"/>
  <c r="AA53" i="2"/>
  <c r="AA54" i="2"/>
  <c r="AS160" i="2" s="1"/>
  <c r="AT160" i="2" s="1"/>
  <c r="AA55" i="2"/>
  <c r="AA56" i="2"/>
  <c r="AS162" i="2" s="1"/>
  <c r="AT162" i="2" s="1"/>
  <c r="AA57" i="2"/>
  <c r="AA58" i="2"/>
  <c r="AS164" i="2" s="1"/>
  <c r="AT164" i="2" s="1"/>
  <c r="U31" i="2"/>
  <c r="Z31" i="2" s="1"/>
  <c r="AQ137" i="2" s="1"/>
  <c r="U32" i="2"/>
  <c r="Z32" i="2" s="1"/>
  <c r="AQ138" i="2" s="1"/>
  <c r="U33" i="2"/>
  <c r="Z33" i="2" s="1"/>
  <c r="AQ139" i="2" s="1"/>
  <c r="U34" i="2"/>
  <c r="Z34" i="2" s="1"/>
  <c r="AQ140" i="2" s="1"/>
  <c r="U35" i="2"/>
  <c r="Z35" i="2" s="1"/>
  <c r="AQ141" i="2" s="1"/>
  <c r="U36" i="2"/>
  <c r="Z36" i="2" s="1"/>
  <c r="AQ142" i="2" s="1"/>
  <c r="U37" i="2"/>
  <c r="Z37" i="2" s="1"/>
  <c r="AQ143" i="2" s="1"/>
  <c r="U38" i="2"/>
  <c r="Z38" i="2" s="1"/>
  <c r="AQ144" i="2" s="1"/>
  <c r="U39" i="2"/>
  <c r="Z39" i="2" s="1"/>
  <c r="AQ145" i="2" s="1"/>
  <c r="U40" i="2"/>
  <c r="Z40" i="2" s="1"/>
  <c r="AQ146" i="2" s="1"/>
  <c r="U41" i="2"/>
  <c r="Z41" i="2" s="1"/>
  <c r="AQ147" i="2" s="1"/>
  <c r="U42" i="2"/>
  <c r="Z42" i="2" s="1"/>
  <c r="AQ148" i="2" s="1"/>
  <c r="U43" i="2"/>
  <c r="Z43" i="2" s="1"/>
  <c r="AQ149" i="2" s="1"/>
  <c r="U44" i="2"/>
  <c r="Z44" i="2" s="1"/>
  <c r="AQ150" i="2" s="1"/>
  <c r="U45" i="2"/>
  <c r="Z45" i="2" s="1"/>
  <c r="AQ151" i="2" s="1"/>
  <c r="U46" i="2"/>
  <c r="Z46" i="2" s="1"/>
  <c r="AQ152" i="2" s="1"/>
  <c r="U47" i="2"/>
  <c r="Z47" i="2" s="1"/>
  <c r="AQ153" i="2" s="1"/>
  <c r="U48" i="2"/>
  <c r="Z48" i="2" s="1"/>
  <c r="AQ154" i="2" s="1"/>
  <c r="U49" i="2"/>
  <c r="Z49" i="2" s="1"/>
  <c r="AQ155" i="2" s="1"/>
  <c r="U50" i="2"/>
  <c r="Z50" i="2" s="1"/>
  <c r="U51" i="2"/>
  <c r="Z51" i="2" s="1"/>
  <c r="AQ157" i="2" s="1"/>
  <c r="U52" i="2"/>
  <c r="Z52" i="2" s="1"/>
  <c r="AQ158" i="2" s="1"/>
  <c r="U53" i="2"/>
  <c r="Z53" i="2" s="1"/>
  <c r="AQ159" i="2" s="1"/>
  <c r="U54" i="2"/>
  <c r="Z54" i="2" s="1"/>
  <c r="U55" i="2"/>
  <c r="Z55" i="2" s="1"/>
  <c r="AQ161" i="2" s="1"/>
  <c r="U56" i="2"/>
  <c r="Z56" i="2" s="1"/>
  <c r="AQ162" i="2" s="1"/>
  <c r="U57" i="2"/>
  <c r="Z57" i="2" s="1"/>
  <c r="AQ163" i="2" s="1"/>
  <c r="U58" i="2"/>
  <c r="Z58" i="2" s="1"/>
  <c r="M32" i="2"/>
  <c r="M46" i="2" s="1"/>
  <c r="O46" i="2" s="1"/>
  <c r="AO84" i="2" s="1"/>
  <c r="M33" i="2"/>
  <c r="O33" i="2" s="1"/>
  <c r="AO71" i="2" s="1"/>
  <c r="M34" i="2"/>
  <c r="M48" i="2" s="1"/>
  <c r="O48" i="2" s="1"/>
  <c r="AO86" i="2" s="1"/>
  <c r="M35" i="2"/>
  <c r="M49" i="2" s="1"/>
  <c r="O49" i="2" s="1"/>
  <c r="AO87" i="2" s="1"/>
  <c r="M36" i="2"/>
  <c r="M50" i="2" s="1"/>
  <c r="O50" i="2" s="1"/>
  <c r="AO88" i="2" s="1"/>
  <c r="M37" i="2"/>
  <c r="O37" i="2" s="1"/>
  <c r="AO75" i="2" s="1"/>
  <c r="M38" i="2"/>
  <c r="M52" i="2" s="1"/>
  <c r="O52" i="2" s="1"/>
  <c r="AO90" i="2" s="1"/>
  <c r="M39" i="2"/>
  <c r="M53" i="2" s="1"/>
  <c r="O53" i="2" s="1"/>
  <c r="AO91" i="2" s="1"/>
  <c r="M40" i="2"/>
  <c r="M54" i="2" s="1"/>
  <c r="O54" i="2" s="1"/>
  <c r="AO92" i="2" s="1"/>
  <c r="M41" i="2"/>
  <c r="O41" i="2" s="1"/>
  <c r="AO79" i="2" s="1"/>
  <c r="M42" i="2"/>
  <c r="M56" i="2" s="1"/>
  <c r="O56" i="2" s="1"/>
  <c r="AO94" i="2" s="1"/>
  <c r="M43" i="2"/>
  <c r="M57" i="2" s="1"/>
  <c r="O57" i="2" s="1"/>
  <c r="AO95" i="2" s="1"/>
  <c r="M44" i="2"/>
  <c r="M58" i="2" s="1"/>
  <c r="O58" i="2" s="1"/>
  <c r="AO96" i="2" s="1"/>
  <c r="M47" i="2"/>
  <c r="O47" i="2" s="1"/>
  <c r="AO85" i="2" s="1"/>
  <c r="M31" i="2"/>
  <c r="M45" i="2" s="1"/>
  <c r="O45" i="2" s="1"/>
  <c r="AO83" i="2" s="1"/>
  <c r="L31" i="2"/>
  <c r="Q31" i="2" s="1"/>
  <c r="AQ69" i="2" s="1"/>
  <c r="L32" i="2"/>
  <c r="Q32" i="2" s="1"/>
  <c r="AQ70" i="2" s="1"/>
  <c r="L33" i="2"/>
  <c r="Q33" i="2" s="1"/>
  <c r="AQ71" i="2" s="1"/>
  <c r="L34" i="2"/>
  <c r="Q34" i="2" s="1"/>
  <c r="AQ72" i="2" s="1"/>
  <c r="L35" i="2"/>
  <c r="Q35" i="2" s="1"/>
  <c r="AQ73" i="2" s="1"/>
  <c r="L36" i="2"/>
  <c r="Q36" i="2" s="1"/>
  <c r="AQ74" i="2" s="1"/>
  <c r="L37" i="2"/>
  <c r="Q37" i="2" s="1"/>
  <c r="AQ75" i="2" s="1"/>
  <c r="L38" i="2"/>
  <c r="Q38" i="2" s="1"/>
  <c r="AQ76" i="2" s="1"/>
  <c r="L39" i="2"/>
  <c r="Q39" i="2" s="1"/>
  <c r="AQ77" i="2" s="1"/>
  <c r="L40" i="2"/>
  <c r="Q40" i="2" s="1"/>
  <c r="AQ78" i="2" s="1"/>
  <c r="L41" i="2"/>
  <c r="Q41" i="2" s="1"/>
  <c r="AQ79" i="2" s="1"/>
  <c r="L42" i="2"/>
  <c r="Q42" i="2" s="1"/>
  <c r="AQ80" i="2" s="1"/>
  <c r="L43" i="2"/>
  <c r="Q43" i="2" s="1"/>
  <c r="AQ81" i="2" s="1"/>
  <c r="L44" i="2"/>
  <c r="Q44" i="2" s="1"/>
  <c r="AQ82" i="2" s="1"/>
  <c r="L45" i="2"/>
  <c r="Q45" i="2" s="1"/>
  <c r="AQ83" i="2" s="1"/>
  <c r="L46" i="2"/>
  <c r="Q46" i="2" s="1"/>
  <c r="AQ84" i="2" s="1"/>
  <c r="L47" i="2"/>
  <c r="Q47" i="2" s="1"/>
  <c r="AQ85" i="2" s="1"/>
  <c r="L48" i="2"/>
  <c r="Q48" i="2" s="1"/>
  <c r="AQ86" i="2" s="1"/>
  <c r="L49" i="2"/>
  <c r="Q49" i="2" s="1"/>
  <c r="AQ87" i="2" s="1"/>
  <c r="L50" i="2"/>
  <c r="Q50" i="2" s="1"/>
  <c r="AQ88" i="2" s="1"/>
  <c r="L51" i="2"/>
  <c r="Q51" i="2" s="1"/>
  <c r="AQ89" i="2" s="1"/>
  <c r="L52" i="2"/>
  <c r="Q52" i="2" s="1"/>
  <c r="AQ90" i="2" s="1"/>
  <c r="L53" i="2"/>
  <c r="Q53" i="2" s="1"/>
  <c r="AQ91" i="2" s="1"/>
  <c r="L54" i="2"/>
  <c r="Q54" i="2" s="1"/>
  <c r="L55" i="2"/>
  <c r="Q55" i="2" s="1"/>
  <c r="AQ93" i="2" s="1"/>
  <c r="L56" i="2"/>
  <c r="Q56" i="2" s="1"/>
  <c r="AQ94" i="2" s="1"/>
  <c r="L57" i="2"/>
  <c r="Q57" i="2" s="1"/>
  <c r="AQ95" i="2" s="1"/>
  <c r="L58" i="2"/>
  <c r="Q58" i="2" s="1"/>
  <c r="AQ96" i="2" s="1"/>
  <c r="L18" i="2"/>
  <c r="Q18" i="2" s="1"/>
  <c r="AQ56" i="2" s="1"/>
  <c r="L19" i="2"/>
  <c r="Q19" i="2" s="1"/>
  <c r="AQ57" i="2" s="1"/>
  <c r="L20" i="2"/>
  <c r="L21" i="2"/>
  <c r="L22" i="2"/>
  <c r="Q22" i="2" s="1"/>
  <c r="AQ60" i="2" s="1"/>
  <c r="L23" i="2"/>
  <c r="Q23" i="2" s="1"/>
  <c r="AQ61" i="2" s="1"/>
  <c r="L24" i="2"/>
  <c r="Q24" i="2" s="1"/>
  <c r="AQ62" i="2" s="1"/>
  <c r="L25" i="2"/>
  <c r="Q25" i="2" s="1"/>
  <c r="AQ63" i="2" s="1"/>
  <c r="L26" i="2"/>
  <c r="Q26" i="2" s="1"/>
  <c r="AQ64" i="2" s="1"/>
  <c r="L27" i="2"/>
  <c r="Q27" i="2" s="1"/>
  <c r="AQ65" i="2" s="1"/>
  <c r="L28" i="2"/>
  <c r="Q28" i="2" s="1"/>
  <c r="AQ66" i="2" s="1"/>
  <c r="L29" i="2"/>
  <c r="Q29" i="2" s="1"/>
  <c r="AQ67" i="2" s="1"/>
  <c r="L30" i="2"/>
  <c r="Q30" i="2" s="1"/>
  <c r="AQ68" i="2" s="1"/>
  <c r="L17" i="2"/>
  <c r="Q17" i="2" s="1"/>
  <c r="AQ55" i="2" s="1"/>
  <c r="Q20" i="2"/>
  <c r="AQ58" i="2" s="1"/>
  <c r="Q21" i="2"/>
  <c r="AQ59" i="2" s="1"/>
  <c r="L4" i="2"/>
  <c r="Q4" i="2" s="1"/>
  <c r="L5" i="2"/>
  <c r="Q5" i="2" s="1"/>
  <c r="AQ43" i="2" s="1"/>
  <c r="L6" i="2"/>
  <c r="Q6" i="2" s="1"/>
  <c r="AQ44" i="2" s="1"/>
  <c r="L7" i="2"/>
  <c r="Q7" i="2" s="1"/>
  <c r="AQ45" i="2" s="1"/>
  <c r="L8" i="2"/>
  <c r="Q8" i="2" s="1"/>
  <c r="AQ46" i="2" s="1"/>
  <c r="L9" i="2"/>
  <c r="L10" i="2"/>
  <c r="Q10" i="2" s="1"/>
  <c r="AQ48" i="2" s="1"/>
  <c r="L11" i="2"/>
  <c r="Q11" i="2" s="1"/>
  <c r="AQ49" i="2" s="1"/>
  <c r="L12" i="2"/>
  <c r="Q12" i="2" s="1"/>
  <c r="AQ50" i="2" s="1"/>
  <c r="L13" i="2"/>
  <c r="Q13" i="2" s="1"/>
  <c r="AQ51" i="2" s="1"/>
  <c r="L14" i="2"/>
  <c r="Q14" i="2" s="1"/>
  <c r="AQ52" i="2" s="1"/>
  <c r="L15" i="2"/>
  <c r="Q15" i="2" s="1"/>
  <c r="AQ53" i="2" s="1"/>
  <c r="L16" i="2"/>
  <c r="Q16" i="2" s="1"/>
  <c r="AQ54" i="2" s="1"/>
  <c r="L59" i="2"/>
  <c r="Q59" i="2" s="1"/>
  <c r="AQ97" i="2" s="1"/>
  <c r="L60" i="2"/>
  <c r="Q60" i="2" s="1"/>
  <c r="AQ98" i="2" s="1"/>
  <c r="L61" i="2"/>
  <c r="Q61" i="2" s="1"/>
  <c r="AQ99" i="2" s="1"/>
  <c r="L62" i="2"/>
  <c r="Q62" i="2" s="1"/>
  <c r="AQ100" i="2" s="1"/>
  <c r="L63" i="2"/>
  <c r="Q63" i="2" s="1"/>
  <c r="AQ101" i="2" s="1"/>
  <c r="L64" i="2"/>
  <c r="Q64" i="2" s="1"/>
  <c r="AQ102" i="2" s="1"/>
  <c r="L65" i="2"/>
  <c r="Q65" i="2" s="1"/>
  <c r="AQ103" i="2" s="1"/>
  <c r="L66" i="2"/>
  <c r="Q66" i="2" s="1"/>
  <c r="AQ104" i="2" s="1"/>
  <c r="L67" i="2"/>
  <c r="Q67" i="2" s="1"/>
  <c r="AQ105" i="2" s="1"/>
  <c r="L68" i="2"/>
  <c r="Q68" i="2" s="1"/>
  <c r="AQ106" i="2" s="1"/>
  <c r="L69" i="2"/>
  <c r="Q69" i="2" s="1"/>
  <c r="AQ107" i="2" s="1"/>
  <c r="AA17" i="2"/>
  <c r="AS123" i="2" s="1"/>
  <c r="AT123" i="2" s="1"/>
  <c r="AA18" i="2"/>
  <c r="AS124" i="2" s="1"/>
  <c r="AT124" i="2" s="1"/>
  <c r="O14" i="2"/>
  <c r="AO52" i="2" s="1"/>
  <c r="AS176" i="2"/>
  <c r="AT176" i="2" s="1"/>
  <c r="AS177" i="2"/>
  <c r="AT177" i="2" s="1"/>
  <c r="AS178" i="2"/>
  <c r="AT178" i="2" s="1"/>
  <c r="AS179" i="2"/>
  <c r="AT179" i="2" s="1"/>
  <c r="AS180" i="2"/>
  <c r="AT180" i="2" s="1"/>
  <c r="AS181" i="2"/>
  <c r="AT181" i="2" s="1"/>
  <c r="AS182" i="2"/>
  <c r="AT182" i="2" s="1"/>
  <c r="AS183" i="2"/>
  <c r="AT183" i="2" s="1"/>
  <c r="AS184" i="2"/>
  <c r="AT184" i="2" s="1"/>
  <c r="AS185" i="2"/>
  <c r="AT185" i="2" s="1"/>
  <c r="AS186" i="2"/>
  <c r="AT186" i="2" s="1"/>
  <c r="AS187" i="2"/>
  <c r="AT187" i="2" s="1"/>
  <c r="AS188" i="2"/>
  <c r="AT188" i="2" s="1"/>
  <c r="AS189" i="2"/>
  <c r="AT189" i="2" s="1"/>
  <c r="AN186" i="2"/>
  <c r="AN187" i="2"/>
  <c r="AN188" i="2"/>
  <c r="AN189" i="2"/>
  <c r="AN177" i="2"/>
  <c r="AN178" i="2"/>
  <c r="AN179" i="2"/>
  <c r="AN180" i="2"/>
  <c r="AN181" i="2"/>
  <c r="AN182" i="2"/>
  <c r="AN183" i="2"/>
  <c r="AN184" i="2"/>
  <c r="AN185" i="2"/>
  <c r="AN176" i="2"/>
  <c r="AG4" i="2"/>
  <c r="AO177" i="2" s="1"/>
  <c r="AG5" i="2"/>
  <c r="AO178" i="2" s="1"/>
  <c r="AG6" i="2"/>
  <c r="AO179" i="2" s="1"/>
  <c r="AG7" i="2"/>
  <c r="AO180" i="2" s="1"/>
  <c r="AG8" i="2"/>
  <c r="AO181" i="2" s="1"/>
  <c r="AG9" i="2"/>
  <c r="AO182" i="2" s="1"/>
  <c r="AG10" i="2"/>
  <c r="AO183" i="2" s="1"/>
  <c r="AG11" i="2"/>
  <c r="AO184" i="2" s="1"/>
  <c r="AG12" i="2"/>
  <c r="AO185" i="2" s="1"/>
  <c r="AG13" i="2"/>
  <c r="AO186" i="2" s="1"/>
  <c r="AG14" i="2"/>
  <c r="AO187" i="2" s="1"/>
  <c r="AG15" i="2"/>
  <c r="AO188" i="2" s="1"/>
  <c r="AG16" i="2"/>
  <c r="AO189" i="2" s="1"/>
  <c r="AG3" i="2"/>
  <c r="AO176" i="2" s="1"/>
  <c r="AP40" i="2"/>
  <c r="AQ40" i="2"/>
  <c r="AS40" i="2"/>
  <c r="AT40" i="2" s="1"/>
  <c r="AN40" i="2"/>
  <c r="F49" i="2"/>
  <c r="AO40" i="2" s="1"/>
  <c r="AX4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20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41" i="2"/>
  <c r="AX4" i="2"/>
  <c r="AX5" i="2"/>
  <c r="AX6" i="2"/>
  <c r="AX7" i="2"/>
  <c r="AX8" i="2"/>
  <c r="AX9" i="2"/>
  <c r="AX10" i="2"/>
  <c r="AX11" i="2"/>
  <c r="AX12" i="2"/>
  <c r="AX3" i="2"/>
  <c r="AX19" i="2"/>
  <c r="AX14" i="2"/>
  <c r="AX15" i="2"/>
  <c r="AX16" i="2"/>
  <c r="AX17" i="2"/>
  <c r="AX18" i="2"/>
  <c r="AX13" i="2"/>
  <c r="AP108" i="2"/>
  <c r="AQ108" i="2"/>
  <c r="AS108" i="2"/>
  <c r="AT108" i="2" s="1"/>
  <c r="AN108" i="2"/>
  <c r="O73" i="2"/>
  <c r="AO108" i="2" s="1"/>
  <c r="F45" i="2"/>
  <c r="AP21" i="2"/>
  <c r="AQ21" i="2"/>
  <c r="AS21" i="2"/>
  <c r="AT21" i="2" s="1"/>
  <c r="AN21" i="2"/>
  <c r="AN110" i="2"/>
  <c r="AN109" i="2"/>
  <c r="AS41" i="2"/>
  <c r="AT41" i="2" s="1"/>
  <c r="AS42" i="2"/>
  <c r="AT42" i="2" s="1"/>
  <c r="AN42" i="2"/>
  <c r="AN41" i="2"/>
  <c r="AN39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22" i="2"/>
  <c r="AS4" i="2"/>
  <c r="AT4" i="2" s="1"/>
  <c r="AS5" i="2"/>
  <c r="AT5" i="2" s="1"/>
  <c r="AS6" i="2"/>
  <c r="AT6" i="2" s="1"/>
  <c r="AS7" i="2"/>
  <c r="AT7" i="2" s="1"/>
  <c r="AS8" i="2"/>
  <c r="AT8" i="2" s="1"/>
  <c r="AS9" i="2"/>
  <c r="AT9" i="2" s="1"/>
  <c r="AS10" i="2"/>
  <c r="AT10" i="2" s="1"/>
  <c r="AS11" i="2"/>
  <c r="AT11" i="2" s="1"/>
  <c r="AS12" i="2"/>
  <c r="AT12" i="2" s="1"/>
  <c r="AS13" i="2"/>
  <c r="AT13" i="2" s="1"/>
  <c r="AS14" i="2"/>
  <c r="AT14" i="2" s="1"/>
  <c r="AS15" i="2"/>
  <c r="AT15" i="2" s="1"/>
  <c r="AS16" i="2"/>
  <c r="AT16" i="2" s="1"/>
  <c r="AS17" i="2"/>
  <c r="AT17" i="2" s="1"/>
  <c r="AS18" i="2"/>
  <c r="AT18" i="2" s="1"/>
  <c r="AS19" i="2"/>
  <c r="AT19" i="2" s="1"/>
  <c r="AS20" i="2"/>
  <c r="AT20" i="2" s="1"/>
  <c r="AS3" i="2"/>
  <c r="AT3" i="2" s="1"/>
  <c r="AA4" i="2"/>
  <c r="AS110" i="2" s="1"/>
  <c r="AT110" i="2" s="1"/>
  <c r="AA5" i="2"/>
  <c r="AS111" i="2" s="1"/>
  <c r="AT111" i="2" s="1"/>
  <c r="AA6" i="2"/>
  <c r="AS112" i="2" s="1"/>
  <c r="AT112" i="2" s="1"/>
  <c r="AA7" i="2"/>
  <c r="AA8" i="2"/>
  <c r="AS114" i="2" s="1"/>
  <c r="AT114" i="2" s="1"/>
  <c r="AA9" i="2"/>
  <c r="AS115" i="2" s="1"/>
  <c r="AT115" i="2" s="1"/>
  <c r="AA10" i="2"/>
  <c r="AS116" i="2" s="1"/>
  <c r="AT116" i="2" s="1"/>
  <c r="AA11" i="2"/>
  <c r="AS117" i="2" s="1"/>
  <c r="AT117" i="2" s="1"/>
  <c r="AA12" i="2"/>
  <c r="AS118" i="2" s="1"/>
  <c r="AT118" i="2" s="1"/>
  <c r="AA13" i="2"/>
  <c r="AS119" i="2" s="1"/>
  <c r="AT119" i="2" s="1"/>
  <c r="AA14" i="2"/>
  <c r="AS120" i="2" s="1"/>
  <c r="AT120" i="2" s="1"/>
  <c r="AA15" i="2"/>
  <c r="AA16" i="2"/>
  <c r="AS122" i="2" s="1"/>
  <c r="AT122" i="2" s="1"/>
  <c r="AA19" i="2"/>
  <c r="AS125" i="2" s="1"/>
  <c r="AT125" i="2" s="1"/>
  <c r="AA20" i="2"/>
  <c r="AS126" i="2" s="1"/>
  <c r="AT126" i="2" s="1"/>
  <c r="AA21" i="2"/>
  <c r="AS127" i="2" s="1"/>
  <c r="AT127" i="2" s="1"/>
  <c r="AA22" i="2"/>
  <c r="AS128" i="2" s="1"/>
  <c r="AT128" i="2" s="1"/>
  <c r="AA23" i="2"/>
  <c r="AA24" i="2"/>
  <c r="AS130" i="2" s="1"/>
  <c r="AT130" i="2" s="1"/>
  <c r="AA25" i="2"/>
  <c r="AS131" i="2" s="1"/>
  <c r="AT131" i="2" s="1"/>
  <c r="AA26" i="2"/>
  <c r="AS132" i="2" s="1"/>
  <c r="AT132" i="2" s="1"/>
  <c r="AA27" i="2"/>
  <c r="AS133" i="2" s="1"/>
  <c r="AT133" i="2" s="1"/>
  <c r="AA28" i="2"/>
  <c r="AS134" i="2" s="1"/>
  <c r="AT134" i="2" s="1"/>
  <c r="AA29" i="2"/>
  <c r="AS135" i="2" s="1"/>
  <c r="AT135" i="2" s="1"/>
  <c r="AA30" i="2"/>
  <c r="AS136" i="2" s="1"/>
  <c r="AT136" i="2" s="1"/>
  <c r="AA59" i="2"/>
  <c r="AS165" i="2" s="1"/>
  <c r="AT165" i="2" s="1"/>
  <c r="AA60" i="2"/>
  <c r="AS166" i="2" s="1"/>
  <c r="AT166" i="2" s="1"/>
  <c r="AA61" i="2"/>
  <c r="AS167" i="2" s="1"/>
  <c r="AT167" i="2" s="1"/>
  <c r="AA62" i="2"/>
  <c r="AS168" i="2" s="1"/>
  <c r="AT168" i="2" s="1"/>
  <c r="AA65" i="2"/>
  <c r="AS171" i="2" s="1"/>
  <c r="AT171" i="2" s="1"/>
  <c r="AA66" i="2"/>
  <c r="AS172" i="2" s="1"/>
  <c r="AT172" i="2" s="1"/>
  <c r="AA67" i="2"/>
  <c r="AS173" i="2" s="1"/>
  <c r="AT173" i="2" s="1"/>
  <c r="AA68" i="2"/>
  <c r="AS174" i="2" s="1"/>
  <c r="AT174" i="2" s="1"/>
  <c r="AA69" i="2"/>
  <c r="AS175" i="2" s="1"/>
  <c r="AT175" i="2" s="1"/>
  <c r="AA3" i="2"/>
  <c r="AS109" i="2" s="1"/>
  <c r="AT109" i="2" s="1"/>
  <c r="V4" i="2"/>
  <c r="X4" i="2" s="1"/>
  <c r="AO110" i="2" s="1"/>
  <c r="V5" i="2"/>
  <c r="X5" i="2" s="1"/>
  <c r="AO111" i="2" s="1"/>
  <c r="V6" i="2"/>
  <c r="X6" i="2" s="1"/>
  <c r="AO112" i="2" s="1"/>
  <c r="V7" i="2"/>
  <c r="X7" i="2" s="1"/>
  <c r="AO113" i="2" s="1"/>
  <c r="V8" i="2"/>
  <c r="X8" i="2" s="1"/>
  <c r="AO114" i="2" s="1"/>
  <c r="V9" i="2"/>
  <c r="X9" i="2" s="1"/>
  <c r="AO115" i="2" s="1"/>
  <c r="V10" i="2"/>
  <c r="X10" i="2" s="1"/>
  <c r="AO116" i="2" s="1"/>
  <c r="V11" i="2"/>
  <c r="X11" i="2" s="1"/>
  <c r="AO117" i="2" s="1"/>
  <c r="V12" i="2"/>
  <c r="X12" i="2" s="1"/>
  <c r="AO118" i="2" s="1"/>
  <c r="V13" i="2"/>
  <c r="V14" i="2"/>
  <c r="X14" i="2" s="1"/>
  <c r="AO120" i="2" s="1"/>
  <c r="V15" i="2"/>
  <c r="X15" i="2" s="1"/>
  <c r="AO121" i="2" s="1"/>
  <c r="V16" i="2"/>
  <c r="X16" i="2" s="1"/>
  <c r="AO122" i="2" s="1"/>
  <c r="V17" i="2"/>
  <c r="X17" i="2" s="1"/>
  <c r="AO123" i="2" s="1"/>
  <c r="V18" i="2"/>
  <c r="X18" i="2" s="1"/>
  <c r="AO124" i="2" s="1"/>
  <c r="V19" i="2"/>
  <c r="X19" i="2" s="1"/>
  <c r="AO125" i="2" s="1"/>
  <c r="V20" i="2"/>
  <c r="X20" i="2" s="1"/>
  <c r="AO126" i="2" s="1"/>
  <c r="V21" i="2"/>
  <c r="X21" i="2" s="1"/>
  <c r="AO127" i="2" s="1"/>
  <c r="V22" i="2"/>
  <c r="X22" i="2" s="1"/>
  <c r="AO128" i="2" s="1"/>
  <c r="V23" i="2"/>
  <c r="X23" i="2" s="1"/>
  <c r="AO129" i="2" s="1"/>
  <c r="V24" i="2"/>
  <c r="X24" i="2" s="1"/>
  <c r="AO130" i="2" s="1"/>
  <c r="V25" i="2"/>
  <c r="X25" i="2" s="1"/>
  <c r="AO131" i="2" s="1"/>
  <c r="V26" i="2"/>
  <c r="X26" i="2" s="1"/>
  <c r="AO132" i="2" s="1"/>
  <c r="V27" i="2"/>
  <c r="X27" i="2" s="1"/>
  <c r="AO133" i="2" s="1"/>
  <c r="V28" i="2"/>
  <c r="X28" i="2" s="1"/>
  <c r="AO134" i="2" s="1"/>
  <c r="V29" i="2"/>
  <c r="X29" i="2" s="1"/>
  <c r="AO135" i="2" s="1"/>
  <c r="V30" i="2"/>
  <c r="X30" i="2" s="1"/>
  <c r="AO136" i="2" s="1"/>
  <c r="V59" i="2"/>
  <c r="X59" i="2" s="1"/>
  <c r="AO165" i="2" s="1"/>
  <c r="V60" i="2"/>
  <c r="X60" i="2" s="1"/>
  <c r="AO166" i="2" s="1"/>
  <c r="V61" i="2"/>
  <c r="X61" i="2" s="1"/>
  <c r="AO167" i="2" s="1"/>
  <c r="V62" i="2"/>
  <c r="X62" i="2" s="1"/>
  <c r="AO168" i="2" s="1"/>
  <c r="V63" i="2"/>
  <c r="X63" i="2" s="1"/>
  <c r="AO169" i="2" s="1"/>
  <c r="V64" i="2"/>
  <c r="X64" i="2" s="1"/>
  <c r="AO170" i="2" s="1"/>
  <c r="V65" i="2"/>
  <c r="X65" i="2" s="1"/>
  <c r="AO171" i="2" s="1"/>
  <c r="V66" i="2"/>
  <c r="X66" i="2" s="1"/>
  <c r="AO172" i="2" s="1"/>
  <c r="V67" i="2"/>
  <c r="X67" i="2" s="1"/>
  <c r="AO173" i="2" s="1"/>
  <c r="V68" i="2"/>
  <c r="X68" i="2" s="1"/>
  <c r="AO174" i="2" s="1"/>
  <c r="V69" i="2"/>
  <c r="X69" i="2" s="1"/>
  <c r="AO175" i="2" s="1"/>
  <c r="V3" i="2"/>
  <c r="X3" i="2" s="1"/>
  <c r="AO109" i="2" s="1"/>
  <c r="I25" i="2"/>
  <c r="AS23" i="2" s="1"/>
  <c r="AT23" i="2" s="1"/>
  <c r="I26" i="2"/>
  <c r="AS24" i="2" s="1"/>
  <c r="AT24" i="2" s="1"/>
  <c r="I27" i="2"/>
  <c r="AS25" i="2" s="1"/>
  <c r="AT25" i="2" s="1"/>
  <c r="I28" i="2"/>
  <c r="AS26" i="2" s="1"/>
  <c r="AT26" i="2" s="1"/>
  <c r="I29" i="2"/>
  <c r="AS27" i="2" s="1"/>
  <c r="AT27" i="2" s="1"/>
  <c r="I30" i="2"/>
  <c r="AS28" i="2" s="1"/>
  <c r="AT28" i="2" s="1"/>
  <c r="I31" i="2"/>
  <c r="AS29" i="2" s="1"/>
  <c r="AT29" i="2" s="1"/>
  <c r="I32" i="2"/>
  <c r="AS30" i="2" s="1"/>
  <c r="AT30" i="2" s="1"/>
  <c r="I33" i="2"/>
  <c r="AS31" i="2" s="1"/>
  <c r="AT31" i="2" s="1"/>
  <c r="I34" i="2"/>
  <c r="AS32" i="2" s="1"/>
  <c r="AT32" i="2" s="1"/>
  <c r="I35" i="2"/>
  <c r="AS33" i="2" s="1"/>
  <c r="AT33" i="2" s="1"/>
  <c r="I36" i="2"/>
  <c r="AS34" i="2" s="1"/>
  <c r="AT34" i="2" s="1"/>
  <c r="I37" i="2"/>
  <c r="AS35" i="2" s="1"/>
  <c r="AT35" i="2" s="1"/>
  <c r="I38" i="2"/>
  <c r="AS36" i="2" s="1"/>
  <c r="AT36" i="2" s="1"/>
  <c r="I39" i="2"/>
  <c r="AS37" i="2" s="1"/>
  <c r="AT37" i="2" s="1"/>
  <c r="I40" i="2"/>
  <c r="AS38" i="2" s="1"/>
  <c r="AT38" i="2" s="1"/>
  <c r="I41" i="2"/>
  <c r="AS39" i="2" s="1"/>
  <c r="AT39" i="2" s="1"/>
  <c r="I24" i="2"/>
  <c r="AS22" i="2" s="1"/>
  <c r="AT22" i="2" s="1"/>
  <c r="X13" i="2"/>
  <c r="AO119" i="2" s="1"/>
  <c r="O4" i="2"/>
  <c r="AO42" i="2" s="1"/>
  <c r="O5" i="2"/>
  <c r="AO43" i="2" s="1"/>
  <c r="O6" i="2"/>
  <c r="AO44" i="2" s="1"/>
  <c r="O7" i="2"/>
  <c r="AO45" i="2" s="1"/>
  <c r="O8" i="2"/>
  <c r="AO46" i="2" s="1"/>
  <c r="O9" i="2"/>
  <c r="AO47" i="2" s="1"/>
  <c r="O10" i="2"/>
  <c r="AO48" i="2" s="1"/>
  <c r="O11" i="2"/>
  <c r="AO49" i="2" s="1"/>
  <c r="O12" i="2"/>
  <c r="AO50" i="2" s="1"/>
  <c r="O13" i="2"/>
  <c r="AO51" i="2" s="1"/>
  <c r="O15" i="2"/>
  <c r="AO53" i="2" s="1"/>
  <c r="O16" i="2"/>
  <c r="AO54" i="2" s="1"/>
  <c r="O17" i="2"/>
  <c r="AO55" i="2" s="1"/>
  <c r="O18" i="2"/>
  <c r="AO56" i="2" s="1"/>
  <c r="O19" i="2"/>
  <c r="AO57" i="2" s="1"/>
  <c r="O20" i="2"/>
  <c r="AO58" i="2" s="1"/>
  <c r="O21" i="2"/>
  <c r="AO59" i="2" s="1"/>
  <c r="O22" i="2"/>
  <c r="AO60" i="2" s="1"/>
  <c r="O23" i="2"/>
  <c r="AO61" i="2" s="1"/>
  <c r="O24" i="2"/>
  <c r="AO62" i="2" s="1"/>
  <c r="O25" i="2"/>
  <c r="AO63" i="2" s="1"/>
  <c r="O26" i="2"/>
  <c r="AO64" i="2" s="1"/>
  <c r="O27" i="2"/>
  <c r="AO65" i="2" s="1"/>
  <c r="O28" i="2"/>
  <c r="AO66" i="2" s="1"/>
  <c r="O29" i="2"/>
  <c r="AO67" i="2" s="1"/>
  <c r="O30" i="2"/>
  <c r="AO68" i="2" s="1"/>
  <c r="O59" i="2"/>
  <c r="AO97" i="2" s="1"/>
  <c r="O60" i="2"/>
  <c r="AO98" i="2" s="1"/>
  <c r="O61" i="2"/>
  <c r="AO99" i="2" s="1"/>
  <c r="O62" i="2"/>
  <c r="AO100" i="2" s="1"/>
  <c r="O63" i="2"/>
  <c r="AO101" i="2" s="1"/>
  <c r="O64" i="2"/>
  <c r="AO102" i="2" s="1"/>
  <c r="O65" i="2"/>
  <c r="AO103" i="2" s="1"/>
  <c r="O66" i="2"/>
  <c r="AO104" i="2" s="1"/>
  <c r="O67" i="2"/>
  <c r="AO105" i="2" s="1"/>
  <c r="O68" i="2"/>
  <c r="AO106" i="2" s="1"/>
  <c r="O69" i="2"/>
  <c r="AO107" i="2" s="1"/>
  <c r="O3" i="2"/>
  <c r="AO41" i="2" s="1"/>
  <c r="F4" i="2"/>
  <c r="AO4" i="2" s="1"/>
  <c r="F5" i="2"/>
  <c r="AO5" i="2" s="1"/>
  <c r="F6" i="2"/>
  <c r="AO6" i="2" s="1"/>
  <c r="F7" i="2"/>
  <c r="AO7" i="2" s="1"/>
  <c r="F8" i="2"/>
  <c r="AO8" i="2" s="1"/>
  <c r="F9" i="2"/>
  <c r="AO9" i="2" s="1"/>
  <c r="F10" i="2"/>
  <c r="AO10" i="2" s="1"/>
  <c r="F11" i="2"/>
  <c r="AO11" i="2" s="1"/>
  <c r="F12" i="2"/>
  <c r="AO12" i="2" s="1"/>
  <c r="F13" i="2"/>
  <c r="AO13" i="2" s="1"/>
  <c r="F14" i="2"/>
  <c r="AO14" i="2" s="1"/>
  <c r="F15" i="2"/>
  <c r="AO15" i="2" s="1"/>
  <c r="F16" i="2"/>
  <c r="AO16" i="2" s="1"/>
  <c r="F17" i="2"/>
  <c r="AO17" i="2" s="1"/>
  <c r="F18" i="2"/>
  <c r="AO18" i="2" s="1"/>
  <c r="F19" i="2"/>
  <c r="AO19" i="2" s="1"/>
  <c r="F20" i="2"/>
  <c r="AO20" i="2" s="1"/>
  <c r="F3" i="2"/>
  <c r="AO3" i="2" s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3" i="2"/>
  <c r="AH4" i="2"/>
  <c r="AP177" i="2" s="1"/>
  <c r="AH5" i="2"/>
  <c r="AP178" i="2" s="1"/>
  <c r="AH6" i="2"/>
  <c r="AP179" i="2" s="1"/>
  <c r="AH7" i="2"/>
  <c r="AP180" i="2" s="1"/>
  <c r="AH8" i="2"/>
  <c r="AP181" i="2" s="1"/>
  <c r="AH9" i="2"/>
  <c r="AP182" i="2" s="1"/>
  <c r="AH10" i="2"/>
  <c r="AP183" i="2" s="1"/>
  <c r="AH11" i="2"/>
  <c r="AP184" i="2" s="1"/>
  <c r="AH12" i="2"/>
  <c r="AP185" i="2" s="1"/>
  <c r="AH13" i="2"/>
  <c r="AP186" i="2" s="1"/>
  <c r="AH14" i="2"/>
  <c r="AP187" i="2" s="1"/>
  <c r="AH15" i="2"/>
  <c r="AP188" i="2" s="1"/>
  <c r="AH16" i="2"/>
  <c r="AP189" i="2" s="1"/>
  <c r="AH3" i="2"/>
  <c r="AP176" i="2" s="1"/>
  <c r="AD4" i="2"/>
  <c r="AI4" i="2" s="1"/>
  <c r="AQ177" i="2" s="1"/>
  <c r="AD5" i="2"/>
  <c r="AI5" i="2" s="1"/>
  <c r="AQ178" i="2" s="1"/>
  <c r="AD6" i="2"/>
  <c r="AI6" i="2" s="1"/>
  <c r="AQ179" i="2" s="1"/>
  <c r="AD7" i="2"/>
  <c r="AI7" i="2" s="1"/>
  <c r="AQ180" i="2" s="1"/>
  <c r="AD8" i="2"/>
  <c r="AI8" i="2" s="1"/>
  <c r="AQ181" i="2" s="1"/>
  <c r="AD9" i="2"/>
  <c r="AI9" i="2" s="1"/>
  <c r="AQ182" i="2" s="1"/>
  <c r="AD10" i="2"/>
  <c r="AI10" i="2" s="1"/>
  <c r="AQ183" i="2" s="1"/>
  <c r="AD11" i="2"/>
  <c r="AI11" i="2" s="1"/>
  <c r="AQ184" i="2" s="1"/>
  <c r="AD12" i="2"/>
  <c r="AI12" i="2" s="1"/>
  <c r="AQ185" i="2" s="1"/>
  <c r="AD13" i="2"/>
  <c r="AI13" i="2" s="1"/>
  <c r="AQ186" i="2" s="1"/>
  <c r="AD14" i="2"/>
  <c r="AI14" i="2" s="1"/>
  <c r="AQ187" i="2" s="1"/>
  <c r="AD15" i="2"/>
  <c r="AI15" i="2" s="1"/>
  <c r="AQ188" i="2" s="1"/>
  <c r="AD16" i="2"/>
  <c r="AI16" i="2" s="1"/>
  <c r="AQ189" i="2" s="1"/>
  <c r="AD3" i="2"/>
  <c r="AI3" i="2" s="1"/>
  <c r="AQ176" i="2" s="1"/>
  <c r="Y4" i="2"/>
  <c r="AP110" i="2" s="1"/>
  <c r="Y5" i="2"/>
  <c r="AP111" i="2" s="1"/>
  <c r="Y6" i="2"/>
  <c r="Y7" i="2"/>
  <c r="AP113" i="2" s="1"/>
  <c r="Y8" i="2"/>
  <c r="AP114" i="2" s="1"/>
  <c r="Y9" i="2"/>
  <c r="AP115" i="2" s="1"/>
  <c r="Y10" i="2"/>
  <c r="AP116" i="2" s="1"/>
  <c r="Y11" i="2"/>
  <c r="AP117" i="2" s="1"/>
  <c r="Y12" i="2"/>
  <c r="AP118" i="2" s="1"/>
  <c r="Y13" i="2"/>
  <c r="AP119" i="2" s="1"/>
  <c r="Y14" i="2"/>
  <c r="Y15" i="2"/>
  <c r="AP121" i="2" s="1"/>
  <c r="Y16" i="2"/>
  <c r="AP122" i="2" s="1"/>
  <c r="Y17" i="2"/>
  <c r="AP123" i="2" s="1"/>
  <c r="Y18" i="2"/>
  <c r="AP124" i="2" s="1"/>
  <c r="Y19" i="2"/>
  <c r="AP125" i="2" s="1"/>
  <c r="Y20" i="2"/>
  <c r="AP126" i="2" s="1"/>
  <c r="Y21" i="2"/>
  <c r="AP127" i="2" s="1"/>
  <c r="Y22" i="2"/>
  <c r="Y23" i="2"/>
  <c r="AP129" i="2" s="1"/>
  <c r="Y24" i="2"/>
  <c r="AP130" i="2" s="1"/>
  <c r="Y25" i="2"/>
  <c r="AP131" i="2" s="1"/>
  <c r="Y26" i="2"/>
  <c r="AP132" i="2" s="1"/>
  <c r="Y27" i="2"/>
  <c r="AP133" i="2" s="1"/>
  <c r="Y28" i="2"/>
  <c r="AP134" i="2" s="1"/>
  <c r="Y29" i="2"/>
  <c r="AP135" i="2" s="1"/>
  <c r="Y30" i="2"/>
  <c r="Y59" i="2"/>
  <c r="AP165" i="2" s="1"/>
  <c r="Y60" i="2"/>
  <c r="AP166" i="2" s="1"/>
  <c r="Y61" i="2"/>
  <c r="AP167" i="2" s="1"/>
  <c r="Y62" i="2"/>
  <c r="AP168" i="2" s="1"/>
  <c r="Y63" i="2"/>
  <c r="AP169" i="2" s="1"/>
  <c r="Y64" i="2"/>
  <c r="Y65" i="2"/>
  <c r="AP171" i="2" s="1"/>
  <c r="Y66" i="2"/>
  <c r="AP172" i="2" s="1"/>
  <c r="Y67" i="2"/>
  <c r="AP173" i="2" s="1"/>
  <c r="Y68" i="2"/>
  <c r="Y69" i="2"/>
  <c r="AP175" i="2" s="1"/>
  <c r="Y3" i="2"/>
  <c r="AP109" i="2" s="1"/>
  <c r="U4" i="2"/>
  <c r="Z4" i="2" s="1"/>
  <c r="AQ110" i="2" s="1"/>
  <c r="U5" i="2"/>
  <c r="Z5" i="2" s="1"/>
  <c r="AQ111" i="2" s="1"/>
  <c r="U6" i="2"/>
  <c r="Z6" i="2" s="1"/>
  <c r="AQ112" i="2" s="1"/>
  <c r="U7" i="2"/>
  <c r="Z7" i="2" s="1"/>
  <c r="AQ113" i="2" s="1"/>
  <c r="U8" i="2"/>
  <c r="Z8" i="2" s="1"/>
  <c r="U9" i="2"/>
  <c r="Z9" i="2" s="1"/>
  <c r="AQ115" i="2" s="1"/>
  <c r="U10" i="2"/>
  <c r="Z10" i="2" s="1"/>
  <c r="AQ116" i="2" s="1"/>
  <c r="U11" i="2"/>
  <c r="Z11" i="2" s="1"/>
  <c r="AQ117" i="2" s="1"/>
  <c r="U12" i="2"/>
  <c r="Z12" i="2" s="1"/>
  <c r="AQ118" i="2" s="1"/>
  <c r="U13" i="2"/>
  <c r="Z13" i="2" s="1"/>
  <c r="AQ119" i="2" s="1"/>
  <c r="U14" i="2"/>
  <c r="Z14" i="2" s="1"/>
  <c r="AQ120" i="2" s="1"/>
  <c r="U15" i="2"/>
  <c r="Z15" i="2" s="1"/>
  <c r="AQ121" i="2" s="1"/>
  <c r="U16" i="2"/>
  <c r="Z16" i="2" s="1"/>
  <c r="U17" i="2"/>
  <c r="Z17" i="2" s="1"/>
  <c r="AQ123" i="2" s="1"/>
  <c r="U18" i="2"/>
  <c r="Z18" i="2" s="1"/>
  <c r="AQ124" i="2" s="1"/>
  <c r="U19" i="2"/>
  <c r="Z19" i="2" s="1"/>
  <c r="AQ125" i="2" s="1"/>
  <c r="U20" i="2"/>
  <c r="Z20" i="2" s="1"/>
  <c r="AQ126" i="2" s="1"/>
  <c r="U21" i="2"/>
  <c r="Z21" i="2" s="1"/>
  <c r="AQ127" i="2" s="1"/>
  <c r="U22" i="2"/>
  <c r="Z22" i="2" s="1"/>
  <c r="AQ128" i="2" s="1"/>
  <c r="U23" i="2"/>
  <c r="Z23" i="2" s="1"/>
  <c r="AQ129" i="2" s="1"/>
  <c r="U24" i="2"/>
  <c r="Z24" i="2" s="1"/>
  <c r="U25" i="2"/>
  <c r="Z25" i="2" s="1"/>
  <c r="AQ131" i="2" s="1"/>
  <c r="U26" i="2"/>
  <c r="Z26" i="2" s="1"/>
  <c r="AQ132" i="2" s="1"/>
  <c r="U27" i="2"/>
  <c r="Z27" i="2" s="1"/>
  <c r="AQ133" i="2" s="1"/>
  <c r="U28" i="2"/>
  <c r="Z28" i="2" s="1"/>
  <c r="AQ134" i="2" s="1"/>
  <c r="U29" i="2"/>
  <c r="Z29" i="2" s="1"/>
  <c r="AQ135" i="2" s="1"/>
  <c r="U30" i="2"/>
  <c r="Z30" i="2" s="1"/>
  <c r="AQ136" i="2" s="1"/>
  <c r="U59" i="2"/>
  <c r="Z59" i="2" s="1"/>
  <c r="AQ165" i="2" s="1"/>
  <c r="U60" i="2"/>
  <c r="Z60" i="2" s="1"/>
  <c r="AQ166" i="2" s="1"/>
  <c r="U61" i="2"/>
  <c r="Z61" i="2" s="1"/>
  <c r="AQ167" i="2" s="1"/>
  <c r="U62" i="2"/>
  <c r="Z62" i="2" s="1"/>
  <c r="AQ168" i="2" s="1"/>
  <c r="U63" i="2"/>
  <c r="Z63" i="2" s="1"/>
  <c r="AQ169" i="2" s="1"/>
  <c r="U64" i="2"/>
  <c r="Z64" i="2" s="1"/>
  <c r="AQ170" i="2" s="1"/>
  <c r="U65" i="2"/>
  <c r="Z65" i="2" s="1"/>
  <c r="AQ171" i="2" s="1"/>
  <c r="U66" i="2"/>
  <c r="Z66" i="2" s="1"/>
  <c r="AQ172" i="2" s="1"/>
  <c r="U67" i="2"/>
  <c r="Z67" i="2" s="1"/>
  <c r="AQ173" i="2" s="1"/>
  <c r="U68" i="2"/>
  <c r="Z68" i="2" s="1"/>
  <c r="AQ174" i="2" s="1"/>
  <c r="U69" i="2"/>
  <c r="Z69" i="2" s="1"/>
  <c r="AQ175" i="2" s="1"/>
  <c r="U3" i="2"/>
  <c r="Z3" i="2" s="1"/>
  <c r="AQ109" i="2" s="1"/>
  <c r="P4" i="2"/>
  <c r="AP42" i="2" s="1"/>
  <c r="P5" i="2"/>
  <c r="AP43" i="2" s="1"/>
  <c r="P6" i="2"/>
  <c r="AP44" i="2" s="1"/>
  <c r="P7" i="2"/>
  <c r="AP45" i="2" s="1"/>
  <c r="P8" i="2"/>
  <c r="AP46" i="2" s="1"/>
  <c r="P9" i="2"/>
  <c r="AP47" i="2" s="1"/>
  <c r="P10" i="2"/>
  <c r="AP48" i="2" s="1"/>
  <c r="P11" i="2"/>
  <c r="AP49" i="2" s="1"/>
  <c r="P12" i="2"/>
  <c r="AP50" i="2" s="1"/>
  <c r="P13" i="2"/>
  <c r="AP51" i="2" s="1"/>
  <c r="P14" i="2"/>
  <c r="AP52" i="2" s="1"/>
  <c r="P15" i="2"/>
  <c r="AP53" i="2" s="1"/>
  <c r="P16" i="2"/>
  <c r="AP54" i="2" s="1"/>
  <c r="P17" i="2"/>
  <c r="AP55" i="2" s="1"/>
  <c r="P18" i="2"/>
  <c r="AP56" i="2" s="1"/>
  <c r="P19" i="2"/>
  <c r="AP57" i="2" s="1"/>
  <c r="P20" i="2"/>
  <c r="AP58" i="2" s="1"/>
  <c r="P21" i="2"/>
  <c r="AP59" i="2" s="1"/>
  <c r="P22" i="2"/>
  <c r="AP60" i="2" s="1"/>
  <c r="P23" i="2"/>
  <c r="AP61" i="2" s="1"/>
  <c r="P24" i="2"/>
  <c r="AP62" i="2" s="1"/>
  <c r="P25" i="2"/>
  <c r="AP63" i="2" s="1"/>
  <c r="P26" i="2"/>
  <c r="AP64" i="2" s="1"/>
  <c r="P27" i="2"/>
  <c r="AP65" i="2" s="1"/>
  <c r="P28" i="2"/>
  <c r="AP66" i="2" s="1"/>
  <c r="P29" i="2"/>
  <c r="AP67" i="2" s="1"/>
  <c r="P30" i="2"/>
  <c r="AP68" i="2" s="1"/>
  <c r="P59" i="2"/>
  <c r="AP97" i="2" s="1"/>
  <c r="P60" i="2"/>
  <c r="AP98" i="2" s="1"/>
  <c r="P61" i="2"/>
  <c r="AP99" i="2" s="1"/>
  <c r="P62" i="2"/>
  <c r="AP100" i="2" s="1"/>
  <c r="P63" i="2"/>
  <c r="AP101" i="2" s="1"/>
  <c r="P64" i="2"/>
  <c r="AP102" i="2" s="1"/>
  <c r="P65" i="2"/>
  <c r="AP103" i="2" s="1"/>
  <c r="P66" i="2"/>
  <c r="AP104" i="2" s="1"/>
  <c r="P67" i="2"/>
  <c r="AP105" i="2" s="1"/>
  <c r="P68" i="2"/>
  <c r="AP106" i="2" s="1"/>
  <c r="P69" i="2"/>
  <c r="AP107" i="2" s="1"/>
  <c r="P3" i="2"/>
  <c r="AP41" i="2" s="1"/>
  <c r="Q9" i="2"/>
  <c r="AQ47" i="2" s="1"/>
  <c r="L3" i="2"/>
  <c r="Q3" i="2" s="1"/>
  <c r="AQ41" i="2" s="1"/>
  <c r="D25" i="2"/>
  <c r="F25" i="2" s="1"/>
  <c r="AO23" i="2" s="1"/>
  <c r="D26" i="2"/>
  <c r="F26" i="2" s="1"/>
  <c r="AO24" i="2" s="1"/>
  <c r="D27" i="2"/>
  <c r="F27" i="2" s="1"/>
  <c r="AO25" i="2" s="1"/>
  <c r="D28" i="2"/>
  <c r="F28" i="2" s="1"/>
  <c r="AO26" i="2" s="1"/>
  <c r="D29" i="2"/>
  <c r="F29" i="2" s="1"/>
  <c r="AO27" i="2" s="1"/>
  <c r="D30" i="2"/>
  <c r="F30" i="2" s="1"/>
  <c r="AO28" i="2" s="1"/>
  <c r="D31" i="2"/>
  <c r="F31" i="2" s="1"/>
  <c r="D32" i="2"/>
  <c r="F32" i="2" s="1"/>
  <c r="AO30" i="2" s="1"/>
  <c r="D33" i="2"/>
  <c r="F33" i="2" s="1"/>
  <c r="AO31" i="2" s="1"/>
  <c r="D34" i="2"/>
  <c r="F34" i="2" s="1"/>
  <c r="AO32" i="2" s="1"/>
  <c r="D35" i="2"/>
  <c r="F35" i="2" s="1"/>
  <c r="AO33" i="2" s="1"/>
  <c r="D36" i="2"/>
  <c r="F36" i="2" s="1"/>
  <c r="AO34" i="2" s="1"/>
  <c r="D37" i="2"/>
  <c r="F37" i="2" s="1"/>
  <c r="AO35" i="2" s="1"/>
  <c r="D38" i="2"/>
  <c r="F38" i="2" s="1"/>
  <c r="AO36" i="2" s="1"/>
  <c r="D39" i="2"/>
  <c r="F39" i="2" s="1"/>
  <c r="AO37" i="2" s="1"/>
  <c r="D40" i="2"/>
  <c r="F40" i="2" s="1"/>
  <c r="AO38" i="2" s="1"/>
  <c r="D41" i="2"/>
  <c r="F41" i="2" s="1"/>
  <c r="AO39" i="2" s="1"/>
  <c r="D24" i="2"/>
  <c r="F24" i="2" s="1"/>
  <c r="AO22" i="2" s="1"/>
  <c r="B40" i="2"/>
  <c r="G40" i="2" s="1"/>
  <c r="AP38" i="2" s="1"/>
  <c r="B41" i="2"/>
  <c r="C41" i="2" s="1"/>
  <c r="B25" i="2"/>
  <c r="C25" i="2" s="1"/>
  <c r="B26" i="2"/>
  <c r="C26" i="2" s="1"/>
  <c r="B27" i="2"/>
  <c r="G27" i="2" s="1"/>
  <c r="AP25" i="2" s="1"/>
  <c r="B28" i="2"/>
  <c r="C28" i="2" s="1"/>
  <c r="B29" i="2"/>
  <c r="C29" i="2" s="1"/>
  <c r="B30" i="2"/>
  <c r="C30" i="2" s="1"/>
  <c r="B31" i="2"/>
  <c r="G31" i="2" s="1"/>
  <c r="AP29" i="2" s="1"/>
  <c r="B32" i="2"/>
  <c r="C32" i="2" s="1"/>
  <c r="B33" i="2"/>
  <c r="C33" i="2" s="1"/>
  <c r="B34" i="2"/>
  <c r="C34" i="2" s="1"/>
  <c r="B35" i="2"/>
  <c r="G35" i="2" s="1"/>
  <c r="AP33" i="2" s="1"/>
  <c r="B36" i="2"/>
  <c r="G36" i="2" s="1"/>
  <c r="AP34" i="2" s="1"/>
  <c r="B37" i="2"/>
  <c r="C37" i="2" s="1"/>
  <c r="B38" i="2"/>
  <c r="C38" i="2" s="1"/>
  <c r="B39" i="2"/>
  <c r="G39" i="2" s="1"/>
  <c r="AP37" i="2" s="1"/>
  <c r="B24" i="2"/>
  <c r="G24" i="2" s="1"/>
  <c r="AP22" i="2" s="1"/>
  <c r="C4" i="2"/>
  <c r="H4" i="2" s="1"/>
  <c r="AQ4" i="2" s="1"/>
  <c r="C5" i="2"/>
  <c r="H5" i="2" s="1"/>
  <c r="AQ5" i="2" s="1"/>
  <c r="C6" i="2"/>
  <c r="H6" i="2" s="1"/>
  <c r="AQ6" i="2" s="1"/>
  <c r="C7" i="2"/>
  <c r="H7" i="2" s="1"/>
  <c r="AQ7" i="2" s="1"/>
  <c r="C8" i="2"/>
  <c r="H8" i="2" s="1"/>
  <c r="AQ8" i="2" s="1"/>
  <c r="C9" i="2"/>
  <c r="H9" i="2" s="1"/>
  <c r="AQ9" i="2" s="1"/>
  <c r="C10" i="2"/>
  <c r="H10" i="2" s="1"/>
  <c r="AQ10" i="2" s="1"/>
  <c r="C11" i="2"/>
  <c r="H11" i="2" s="1"/>
  <c r="AQ11" i="2" s="1"/>
  <c r="C12" i="2"/>
  <c r="H12" i="2" s="1"/>
  <c r="AQ12" i="2" s="1"/>
  <c r="C13" i="2"/>
  <c r="H13" i="2" s="1"/>
  <c r="AQ13" i="2" s="1"/>
  <c r="C14" i="2"/>
  <c r="H14" i="2" s="1"/>
  <c r="AQ14" i="2" s="1"/>
  <c r="C15" i="2"/>
  <c r="H15" i="2" s="1"/>
  <c r="AQ15" i="2" s="1"/>
  <c r="C16" i="2"/>
  <c r="H16" i="2" s="1"/>
  <c r="AQ16" i="2" s="1"/>
  <c r="C17" i="2"/>
  <c r="H17" i="2" s="1"/>
  <c r="AQ17" i="2" s="1"/>
  <c r="C18" i="2"/>
  <c r="H18" i="2" s="1"/>
  <c r="AQ18" i="2" s="1"/>
  <c r="C19" i="2"/>
  <c r="H19" i="2" s="1"/>
  <c r="AQ19" i="2" s="1"/>
  <c r="C20" i="2"/>
  <c r="H20" i="2" s="1"/>
  <c r="AQ20" i="2" s="1"/>
  <c r="C3" i="2"/>
  <c r="H3" i="2" s="1"/>
  <c r="AQ3" i="2" s="1"/>
  <c r="G4" i="2"/>
  <c r="AP4" i="2" s="1"/>
  <c r="G5" i="2"/>
  <c r="AP5" i="2" s="1"/>
  <c r="G6" i="2"/>
  <c r="AP6" i="2" s="1"/>
  <c r="G7" i="2"/>
  <c r="AP7" i="2" s="1"/>
  <c r="G8" i="2"/>
  <c r="AP8" i="2" s="1"/>
  <c r="G9" i="2"/>
  <c r="AP9" i="2" s="1"/>
  <c r="G10" i="2"/>
  <c r="AP10" i="2" s="1"/>
  <c r="G11" i="2"/>
  <c r="AP11" i="2" s="1"/>
  <c r="G12" i="2"/>
  <c r="AP12" i="2" s="1"/>
  <c r="G13" i="2"/>
  <c r="AP13" i="2" s="1"/>
  <c r="G14" i="2"/>
  <c r="AP14" i="2" s="1"/>
  <c r="G15" i="2"/>
  <c r="AP15" i="2" s="1"/>
  <c r="G16" i="2"/>
  <c r="AP16" i="2" s="1"/>
  <c r="G17" i="2"/>
  <c r="AP17" i="2" s="1"/>
  <c r="G18" i="2"/>
  <c r="AP18" i="2" s="1"/>
  <c r="G19" i="2"/>
  <c r="AP19" i="2" s="1"/>
  <c r="G20" i="2"/>
  <c r="AP20" i="2" s="1"/>
  <c r="G3" i="2"/>
  <c r="AP3" i="2" s="1"/>
  <c r="R54" i="1"/>
  <c r="Q54" i="1"/>
  <c r="R53" i="1"/>
  <c r="Q53" i="1"/>
  <c r="S55" i="1" s="1"/>
  <c r="R52" i="1"/>
  <c r="Q52" i="1"/>
  <c r="S47" i="1"/>
  <c r="Q47" i="1"/>
  <c r="O48" i="1" s="1"/>
  <c r="P48" i="1" s="1"/>
  <c r="S46" i="1"/>
  <c r="Q46" i="1"/>
  <c r="R46" i="1" s="1"/>
  <c r="H46" i="1"/>
  <c r="S45" i="1"/>
  <c r="Q45" i="1"/>
  <c r="S44" i="1"/>
  <c r="R44" i="1"/>
  <c r="Q44" i="1"/>
  <c r="S43" i="1"/>
  <c r="R43" i="1"/>
  <c r="Q43" i="1"/>
  <c r="S42" i="1"/>
  <c r="Q42" i="1"/>
  <c r="S41" i="1"/>
  <c r="Q41" i="1"/>
  <c r="R41" i="1" s="1"/>
  <c r="H41" i="1"/>
  <c r="F41" i="1"/>
  <c r="G41" i="1" s="1"/>
  <c r="S40" i="1"/>
  <c r="Q40" i="1"/>
  <c r="H40" i="1"/>
  <c r="F40" i="1"/>
  <c r="G40" i="1" s="1"/>
  <c r="S39" i="1"/>
  <c r="Q39" i="1"/>
  <c r="H39" i="1"/>
  <c r="F39" i="1"/>
  <c r="G39" i="1" s="1"/>
  <c r="S38" i="1"/>
  <c r="Q38" i="1"/>
  <c r="H38" i="1"/>
  <c r="F38" i="1"/>
  <c r="S37" i="1"/>
  <c r="Q37" i="1"/>
  <c r="R37" i="1" s="1"/>
  <c r="H37" i="1"/>
  <c r="F37" i="1"/>
  <c r="G37" i="1" s="1"/>
  <c r="S36" i="1"/>
  <c r="Q36" i="1"/>
  <c r="H36" i="1"/>
  <c r="F36" i="1"/>
  <c r="S35" i="1"/>
  <c r="Q35" i="1"/>
  <c r="H35" i="1"/>
  <c r="F35" i="1"/>
  <c r="G35" i="1" s="1"/>
  <c r="S34" i="1"/>
  <c r="Q34" i="1"/>
  <c r="R34" i="1" s="1"/>
  <c r="H34" i="1"/>
  <c r="G34" i="1"/>
  <c r="F34" i="1"/>
  <c r="S33" i="1"/>
  <c r="Q33" i="1"/>
  <c r="O49" i="1" s="1"/>
  <c r="P49" i="1" s="1"/>
  <c r="H33" i="1"/>
  <c r="F33" i="1"/>
  <c r="S32" i="1"/>
  <c r="Q32" i="1"/>
  <c r="H32" i="1"/>
  <c r="F32" i="1"/>
  <c r="S31" i="1"/>
  <c r="Q31" i="1"/>
  <c r="R31" i="1" s="1"/>
  <c r="H31" i="1"/>
  <c r="F31" i="1"/>
  <c r="G31" i="1" s="1"/>
  <c r="D43" i="1" s="1"/>
  <c r="E43" i="1" s="1"/>
  <c r="P29" i="1"/>
  <c r="E29" i="1"/>
  <c r="S20" i="1"/>
  <c r="Q20" i="1"/>
  <c r="O21" i="1" s="1"/>
  <c r="S19" i="1"/>
  <c r="Q19" i="1"/>
  <c r="R19" i="1" s="1"/>
  <c r="S18" i="1"/>
  <c r="Q18" i="1"/>
  <c r="S17" i="1"/>
  <c r="Q17" i="1"/>
  <c r="R17" i="1" s="1"/>
  <c r="S16" i="1"/>
  <c r="Q16" i="1"/>
  <c r="R16" i="1" s="1"/>
  <c r="S15" i="1"/>
  <c r="Q15" i="1"/>
  <c r="S14" i="1"/>
  <c r="Q14" i="1"/>
  <c r="R14" i="1" s="1"/>
  <c r="H14" i="1"/>
  <c r="G14" i="1"/>
  <c r="F14" i="1"/>
  <c r="S13" i="1"/>
  <c r="Q13" i="1"/>
  <c r="H13" i="1"/>
  <c r="F13" i="1"/>
  <c r="G13" i="1" s="1"/>
  <c r="S12" i="1"/>
  <c r="Q12" i="1"/>
  <c r="H12" i="1"/>
  <c r="F12" i="1"/>
  <c r="G12" i="1" s="1"/>
  <c r="D15" i="1" s="1"/>
  <c r="E15" i="1" s="1"/>
  <c r="S11" i="1"/>
  <c r="Q11" i="1"/>
  <c r="H11" i="1"/>
  <c r="F11" i="1"/>
  <c r="S10" i="1"/>
  <c r="Q10" i="1"/>
  <c r="R10" i="1" s="1"/>
  <c r="H10" i="1"/>
  <c r="G10" i="1"/>
  <c r="F10" i="1"/>
  <c r="S9" i="1"/>
  <c r="Q9" i="1"/>
  <c r="H9" i="1"/>
  <c r="F9" i="1"/>
  <c r="S8" i="1"/>
  <c r="Q8" i="1"/>
  <c r="H8" i="1"/>
  <c r="F8" i="1"/>
  <c r="G8" i="1" s="1"/>
  <c r="S7" i="1"/>
  <c r="R7" i="1"/>
  <c r="Q7" i="1"/>
  <c r="H7" i="1"/>
  <c r="F7" i="1"/>
  <c r="G7" i="1" s="1"/>
  <c r="S6" i="1"/>
  <c r="Q6" i="1"/>
  <c r="O22" i="1" s="1"/>
  <c r="P22" i="1" s="1"/>
  <c r="H6" i="1"/>
  <c r="F6" i="1"/>
  <c r="S5" i="1"/>
  <c r="Q5" i="1"/>
  <c r="H5" i="1"/>
  <c r="F5" i="1"/>
  <c r="S4" i="1"/>
  <c r="Q4" i="1"/>
  <c r="R4" i="1" s="1"/>
  <c r="H4" i="1"/>
  <c r="H15" i="1" s="1"/>
  <c r="H17" i="1" s="1"/>
  <c r="F4" i="1"/>
  <c r="G4" i="1" s="1"/>
  <c r="D16" i="1" s="1"/>
  <c r="E16" i="1" s="1"/>
  <c r="P2" i="1"/>
  <c r="E2" i="1"/>
  <c r="S48" i="1" l="1"/>
  <c r="S56" i="1" s="1"/>
  <c r="S58" i="1" s="1"/>
  <c r="H42" i="1"/>
  <c r="H47" i="1" s="1"/>
  <c r="H49" i="1" s="1"/>
  <c r="S21" i="1"/>
  <c r="S23" i="1" s="1"/>
  <c r="O35" i="2"/>
  <c r="AO73" i="2" s="1"/>
  <c r="O43" i="2"/>
  <c r="AO81" i="2" s="1"/>
  <c r="V31" i="2"/>
  <c r="X31" i="2" s="1"/>
  <c r="AO137" i="2" s="1"/>
  <c r="V35" i="2"/>
  <c r="X35" i="2" s="1"/>
  <c r="AO141" i="2" s="1"/>
  <c r="V43" i="2"/>
  <c r="X43" i="2" s="1"/>
  <c r="AO149" i="2" s="1"/>
  <c r="V39" i="2"/>
  <c r="M55" i="2"/>
  <c r="O55" i="2" s="1"/>
  <c r="AO93" i="2" s="1"/>
  <c r="O39" i="2"/>
  <c r="AO77" i="2" s="1"/>
  <c r="V41" i="2"/>
  <c r="V37" i="2"/>
  <c r="V33" i="2"/>
  <c r="V42" i="2"/>
  <c r="V38" i="2"/>
  <c r="V34" i="2"/>
  <c r="M51" i="2"/>
  <c r="O51" i="2" s="1"/>
  <c r="AO89" i="2" s="1"/>
  <c r="V44" i="2"/>
  <c r="V40" i="2"/>
  <c r="V36" i="2"/>
  <c r="V32" i="2"/>
  <c r="O42" i="2"/>
  <c r="AO80" i="2" s="1"/>
  <c r="O38" i="2"/>
  <c r="AO76" i="2" s="1"/>
  <c r="O34" i="2"/>
  <c r="AO72" i="2" s="1"/>
  <c r="O31" i="2"/>
  <c r="AO69" i="2" s="1"/>
  <c r="O44" i="2"/>
  <c r="AO82" i="2" s="1"/>
  <c r="O40" i="2"/>
  <c r="AO78" i="2" s="1"/>
  <c r="O36" i="2"/>
  <c r="AO74" i="2" s="1"/>
  <c r="O32" i="2"/>
  <c r="AO70" i="2" s="1"/>
  <c r="AU119" i="2"/>
  <c r="AQ42" i="2"/>
  <c r="AU115" i="2"/>
  <c r="AZ53" i="2"/>
  <c r="AZ49" i="2"/>
  <c r="AZ45" i="2"/>
  <c r="AZ41" i="2"/>
  <c r="AZ52" i="2"/>
  <c r="AZ48" i="2"/>
  <c r="AZ44" i="2"/>
  <c r="AY38" i="2"/>
  <c r="AY36" i="2"/>
  <c r="AY34" i="2"/>
  <c r="AY32" i="2"/>
  <c r="AY30" i="2"/>
  <c r="AY28" i="2"/>
  <c r="AY26" i="2"/>
  <c r="AY24" i="2"/>
  <c r="AY22" i="2"/>
  <c r="AY40" i="2"/>
  <c r="AZ51" i="2"/>
  <c r="AZ47" i="2"/>
  <c r="AZ43" i="2"/>
  <c r="AY20" i="2"/>
  <c r="AZ54" i="2"/>
  <c r="AZ50" i="2"/>
  <c r="AZ46" i="2"/>
  <c r="AZ42" i="2"/>
  <c r="AY39" i="2"/>
  <c r="AY37" i="2"/>
  <c r="AY35" i="2"/>
  <c r="AY33" i="2"/>
  <c r="AY31" i="2"/>
  <c r="AY29" i="2"/>
  <c r="AY27" i="2"/>
  <c r="AY25" i="2"/>
  <c r="AY23" i="2"/>
  <c r="AY21" i="2"/>
  <c r="AY10" i="2"/>
  <c r="AY53" i="2"/>
  <c r="AY51" i="2"/>
  <c r="AY49" i="2"/>
  <c r="AY47" i="2"/>
  <c r="AY45" i="2"/>
  <c r="AY43" i="2"/>
  <c r="AY18" i="2"/>
  <c r="AY15" i="2"/>
  <c r="AY9" i="2"/>
  <c r="AY41" i="2"/>
  <c r="AY6" i="2"/>
  <c r="AY54" i="2"/>
  <c r="AY52" i="2"/>
  <c r="AY50" i="2"/>
  <c r="AY48" i="2"/>
  <c r="AY46" i="2"/>
  <c r="AY44" i="2"/>
  <c r="AY42" i="2"/>
  <c r="AY14" i="2"/>
  <c r="AY5" i="2"/>
  <c r="AZ13" i="2"/>
  <c r="AZ16" i="2"/>
  <c r="AY13" i="2"/>
  <c r="AZ17" i="2"/>
  <c r="AY16" i="2"/>
  <c r="AZ19" i="2"/>
  <c r="AZ18" i="2"/>
  <c r="AY17" i="2"/>
  <c r="AZ14" i="2"/>
  <c r="AY19" i="2"/>
  <c r="AY12" i="2"/>
  <c r="AY8" i="2"/>
  <c r="AY4" i="2"/>
  <c r="AZ15" i="2"/>
  <c r="AY11" i="2"/>
  <c r="AY7" i="2"/>
  <c r="AY3" i="2"/>
  <c r="AO29" i="2"/>
  <c r="AO21" i="2"/>
  <c r="H41" i="2"/>
  <c r="AQ39" i="2" s="1"/>
  <c r="G37" i="2"/>
  <c r="AP35" i="2" s="1"/>
  <c r="G29" i="2"/>
  <c r="AP27" i="2" s="1"/>
  <c r="G41" i="2"/>
  <c r="AP39" i="2" s="1"/>
  <c r="G32" i="2"/>
  <c r="AP30" i="2" s="1"/>
  <c r="C24" i="2"/>
  <c r="C36" i="2"/>
  <c r="H36" i="2" s="1"/>
  <c r="AQ34" i="2" s="1"/>
  <c r="H38" i="2"/>
  <c r="AQ36" i="2" s="1"/>
  <c r="H34" i="2"/>
  <c r="AQ32" i="2" s="1"/>
  <c r="H30" i="2"/>
  <c r="AQ28" i="2" s="1"/>
  <c r="H26" i="2"/>
  <c r="AQ24" i="2" s="1"/>
  <c r="G28" i="2"/>
  <c r="AP26" i="2" s="1"/>
  <c r="H37" i="2"/>
  <c r="AQ35" i="2" s="1"/>
  <c r="H33" i="2"/>
  <c r="AQ31" i="2" s="1"/>
  <c r="H29" i="2"/>
  <c r="AQ27" i="2" s="1"/>
  <c r="H25" i="2"/>
  <c r="AQ23" i="2" s="1"/>
  <c r="G33" i="2"/>
  <c r="AP31" i="2" s="1"/>
  <c r="G25" i="2"/>
  <c r="AP23" i="2" s="1"/>
  <c r="G38" i="2"/>
  <c r="AP36" i="2" s="1"/>
  <c r="G34" i="2"/>
  <c r="AP32" i="2" s="1"/>
  <c r="G30" i="2"/>
  <c r="AP28" i="2" s="1"/>
  <c r="G26" i="2"/>
  <c r="AP24" i="2" s="1"/>
  <c r="C40" i="2"/>
  <c r="H40" i="2" s="1"/>
  <c r="AQ38" i="2" s="1"/>
  <c r="H32" i="2"/>
  <c r="AQ30" i="2" s="1"/>
  <c r="H28" i="2"/>
  <c r="AQ26" i="2" s="1"/>
  <c r="C39" i="2"/>
  <c r="H39" i="2" s="1"/>
  <c r="AQ37" i="2" s="1"/>
  <c r="C35" i="2"/>
  <c r="H35" i="2" s="1"/>
  <c r="AQ33" i="2" s="1"/>
  <c r="C31" i="2"/>
  <c r="H31" i="2" s="1"/>
  <c r="AQ29" i="2" s="1"/>
  <c r="C27" i="2"/>
  <c r="H27" i="2" s="1"/>
  <c r="AQ25" i="2" s="1"/>
  <c r="H24" i="2"/>
  <c r="AQ22" i="2" s="1"/>
  <c r="P50" i="1"/>
  <c r="O23" i="1"/>
  <c r="P21" i="1"/>
  <c r="P23" i="1" s="1"/>
  <c r="E17" i="1"/>
  <c r="D42" i="1"/>
  <c r="E42" i="1" s="1"/>
  <c r="E44" i="1" s="1"/>
  <c r="V57" i="2" l="1"/>
  <c r="X57" i="2" s="1"/>
  <c r="AO163" i="2" s="1"/>
  <c r="V49" i="2"/>
  <c r="X49" i="2" s="1"/>
  <c r="AO155" i="2" s="1"/>
  <c r="X39" i="2"/>
  <c r="AO145" i="2" s="1"/>
  <c r="V53" i="2"/>
  <c r="X53" i="2" s="1"/>
  <c r="AO159" i="2" s="1"/>
  <c r="V45" i="2"/>
  <c r="X45" i="2" s="1"/>
  <c r="AO151" i="2" s="1"/>
  <c r="V46" i="2"/>
  <c r="X46" i="2" s="1"/>
  <c r="AO152" i="2" s="1"/>
  <c r="X32" i="2"/>
  <c r="AO138" i="2" s="1"/>
  <c r="X42" i="2"/>
  <c r="AO148" i="2" s="1"/>
  <c r="V56" i="2"/>
  <c r="X56" i="2" s="1"/>
  <c r="AO162" i="2" s="1"/>
  <c r="V54" i="2"/>
  <c r="X54" i="2" s="1"/>
  <c r="AO160" i="2" s="1"/>
  <c r="X40" i="2"/>
  <c r="AO146" i="2" s="1"/>
  <c r="V48" i="2"/>
  <c r="X48" i="2" s="1"/>
  <c r="AO154" i="2" s="1"/>
  <c r="X34" i="2"/>
  <c r="AO140" i="2" s="1"/>
  <c r="X33" i="2"/>
  <c r="AO139" i="2" s="1"/>
  <c r="V47" i="2"/>
  <c r="X47" i="2" s="1"/>
  <c r="AO153" i="2" s="1"/>
  <c r="V55" i="2"/>
  <c r="X55" i="2" s="1"/>
  <c r="AO161" i="2" s="1"/>
  <c r="X41" i="2"/>
  <c r="AO147" i="2" s="1"/>
  <c r="V50" i="2"/>
  <c r="X50" i="2" s="1"/>
  <c r="AO156" i="2" s="1"/>
  <c r="X36" i="2"/>
  <c r="AO142" i="2" s="1"/>
  <c r="V58" i="2"/>
  <c r="X58" i="2" s="1"/>
  <c r="AO164" i="2" s="1"/>
  <c r="X44" i="2"/>
  <c r="AO150" i="2" s="1"/>
  <c r="V52" i="2"/>
  <c r="X52" i="2" s="1"/>
  <c r="AO158" i="2" s="1"/>
  <c r="X38" i="2"/>
  <c r="AO144" i="2" s="1"/>
  <c r="X37" i="2"/>
  <c r="AO143" i="2" s="1"/>
  <c r="V51" i="2"/>
  <c r="X51" i="2" s="1"/>
  <c r="AO157" i="2" s="1"/>
  <c r="AV119" i="2"/>
  <c r="AU25" i="2"/>
  <c r="AU26" i="2"/>
  <c r="AZ34" i="2"/>
  <c r="AZ23" i="2"/>
  <c r="AZ31" i="2"/>
  <c r="AZ39" i="2"/>
  <c r="AZ26" i="2"/>
  <c r="AZ27" i="2"/>
  <c r="AZ35" i="2"/>
  <c r="AZ22" i="2"/>
  <c r="AZ30" i="2"/>
  <c r="AZ38" i="2"/>
  <c r="AZ21" i="2"/>
  <c r="AZ29" i="2"/>
  <c r="AZ37" i="2"/>
  <c r="AZ24" i="2"/>
  <c r="AZ32" i="2"/>
  <c r="AZ25" i="2"/>
  <c r="AZ33" i="2"/>
  <c r="AZ20" i="2"/>
  <c r="AZ40" i="2"/>
  <c r="AZ28" i="2"/>
  <c r="AZ36" i="2"/>
  <c r="AU27" i="2" l="1"/>
</calcChain>
</file>

<file path=xl/sharedStrings.xml><?xml version="1.0" encoding="utf-8"?>
<sst xmlns="http://schemas.openxmlformats.org/spreadsheetml/2006/main" count="707" uniqueCount="360">
  <si>
    <t>装备宝藏：单抽</t>
    <phoneticPr fontId="2" type="noConversion"/>
  </si>
  <si>
    <t>顶级宝藏:单抽</t>
    <phoneticPr fontId="2" type="noConversion"/>
  </si>
  <si>
    <t>奖励</t>
    <phoneticPr fontId="2" type="noConversion"/>
  </si>
  <si>
    <t>数量</t>
    <phoneticPr fontId="2" type="noConversion"/>
  </si>
  <si>
    <t>权重</t>
    <phoneticPr fontId="2" type="noConversion"/>
  </si>
  <si>
    <t>概率</t>
    <phoneticPr fontId="2" type="noConversion"/>
  </si>
  <si>
    <t>售价(元)</t>
    <phoneticPr fontId="2" type="noConversion"/>
  </si>
  <si>
    <t>装备魂</t>
    <phoneticPr fontId="2" type="noConversion"/>
  </si>
  <si>
    <t>武器之魂</t>
    <phoneticPr fontId="2" type="noConversion"/>
  </si>
  <si>
    <t>神侍</t>
    <phoneticPr fontId="2" type="noConversion"/>
  </si>
  <si>
    <t>1星神侍</t>
    <phoneticPr fontId="2" type="noConversion"/>
  </si>
  <si>
    <t>神戒之魂</t>
    <phoneticPr fontId="2" type="noConversion"/>
  </si>
  <si>
    <t>2星神侍</t>
    <phoneticPr fontId="2" type="noConversion"/>
  </si>
  <si>
    <t>护符之魂</t>
    <phoneticPr fontId="2" type="noConversion"/>
  </si>
  <si>
    <t>3星神侍</t>
    <phoneticPr fontId="2" type="noConversion"/>
  </si>
  <si>
    <t>觉醒石</t>
    <phoneticPr fontId="2" type="noConversion"/>
  </si>
  <si>
    <t>神侍碎片</t>
    <phoneticPr fontId="2" type="noConversion"/>
  </si>
  <si>
    <t>护符、神戒升级</t>
    <phoneticPr fontId="2" type="noConversion"/>
  </si>
  <si>
    <t>护符经验</t>
    <phoneticPr fontId="2" type="noConversion"/>
  </si>
  <si>
    <t>神戒经验</t>
    <phoneticPr fontId="2" type="noConversion"/>
  </si>
  <si>
    <t>护符、神戒进阶</t>
    <phoneticPr fontId="2" type="noConversion"/>
  </si>
  <si>
    <t>护符徽章</t>
    <phoneticPr fontId="2" type="noConversion"/>
  </si>
  <si>
    <t>神侍经验</t>
    <phoneticPr fontId="2" type="noConversion"/>
  </si>
  <si>
    <t>凡品经验灵药</t>
    <phoneticPr fontId="2" type="noConversion"/>
  </si>
  <si>
    <t>神戒徽章</t>
    <phoneticPr fontId="2" type="noConversion"/>
  </si>
  <si>
    <t>优质经验灵药</t>
    <phoneticPr fontId="2" type="noConversion"/>
  </si>
  <si>
    <t>铭文碎片</t>
    <phoneticPr fontId="2" type="noConversion"/>
  </si>
  <si>
    <t>优秀经验灵药</t>
    <phoneticPr fontId="2" type="noConversion"/>
  </si>
  <si>
    <t>神器碎片</t>
    <phoneticPr fontId="2" type="noConversion"/>
  </si>
  <si>
    <t>卓越经验灵药</t>
    <phoneticPr fontId="2" type="noConversion"/>
  </si>
  <si>
    <t>圣火石</t>
    <phoneticPr fontId="2" type="noConversion"/>
  </si>
  <si>
    <t>神侍进阶</t>
    <phoneticPr fontId="2" type="noConversion"/>
  </si>
  <si>
    <t>初级进阶石</t>
    <phoneticPr fontId="2" type="noConversion"/>
  </si>
  <si>
    <t>紫色概率</t>
    <phoneticPr fontId="2" type="noConversion"/>
  </si>
  <si>
    <t>价值</t>
    <phoneticPr fontId="2" type="noConversion"/>
  </si>
  <si>
    <t>高级进阶石</t>
    <phoneticPr fontId="2" type="noConversion"/>
  </si>
  <si>
    <t>橙色概率</t>
    <phoneticPr fontId="2" type="noConversion"/>
  </si>
  <si>
    <t>定价</t>
    <phoneticPr fontId="2" type="noConversion"/>
  </si>
  <si>
    <t>神侍天赋</t>
    <phoneticPr fontId="2" type="noConversion"/>
  </si>
  <si>
    <t>折价率</t>
    <phoneticPr fontId="2" type="noConversion"/>
  </si>
  <si>
    <t>装备宝藏：10连抽</t>
    <phoneticPr fontId="2" type="noConversion"/>
  </si>
  <si>
    <t>顶级宝藏:10连抽</t>
    <phoneticPr fontId="2" type="noConversion"/>
  </si>
  <si>
    <t>奖励</t>
    <phoneticPr fontId="2" type="noConversion"/>
  </si>
  <si>
    <t>数量</t>
    <phoneticPr fontId="2" type="noConversion"/>
  </si>
  <si>
    <t>权重</t>
    <phoneticPr fontId="2" type="noConversion"/>
  </si>
  <si>
    <t>概率</t>
    <phoneticPr fontId="2" type="noConversion"/>
  </si>
  <si>
    <t>售价(元)</t>
    <phoneticPr fontId="2" type="noConversion"/>
  </si>
  <si>
    <t>装备魂</t>
    <phoneticPr fontId="2" type="noConversion"/>
  </si>
  <si>
    <t>武器之魂</t>
    <phoneticPr fontId="2" type="noConversion"/>
  </si>
  <si>
    <t>神侍</t>
    <phoneticPr fontId="2" type="noConversion"/>
  </si>
  <si>
    <t>1星神侍</t>
    <phoneticPr fontId="2" type="noConversion"/>
  </si>
  <si>
    <t>神戒之魂</t>
    <phoneticPr fontId="2" type="noConversion"/>
  </si>
  <si>
    <t>2星神侍</t>
    <phoneticPr fontId="2" type="noConversion"/>
  </si>
  <si>
    <t>必出觉醒石</t>
    <phoneticPr fontId="2" type="noConversion"/>
  </si>
  <si>
    <t>觉醒石价值</t>
    <phoneticPr fontId="2" type="noConversion"/>
  </si>
  <si>
    <t>10连抽价值</t>
    <phoneticPr fontId="2" type="noConversion"/>
  </si>
  <si>
    <t>必出神侍</t>
    <phoneticPr fontId="2" type="noConversion"/>
  </si>
  <si>
    <t>ID</t>
  </si>
  <si>
    <t>名称</t>
  </si>
  <si>
    <t>类型id</t>
  </si>
  <si>
    <t>品质</t>
  </si>
  <si>
    <t>说明</t>
  </si>
  <si>
    <t>id</t>
  </si>
  <si>
    <t>name</t>
  </si>
  <si>
    <t>quality</t>
  </si>
  <si>
    <t>凡品经验灵药</t>
  </si>
  <si>
    <t>优质经验灵药</t>
  </si>
  <si>
    <t>优秀经验灵药</t>
  </si>
  <si>
    <t>卓越经验灵药</t>
  </si>
  <si>
    <t>金币</t>
  </si>
  <si>
    <t>经验</t>
  </si>
  <si>
    <t>大地精元</t>
  </si>
  <si>
    <t>优质大地精元</t>
  </si>
  <si>
    <t>优秀大地精元</t>
  </si>
  <si>
    <t>卓越大地精元</t>
  </si>
  <si>
    <t>金刚大地精元</t>
  </si>
  <si>
    <t>紫晶大地精元</t>
  </si>
  <si>
    <t>黑耀大地精元</t>
  </si>
  <si>
    <t>霜脉大地精元</t>
  </si>
  <si>
    <t>光铸大地精元</t>
  </si>
  <si>
    <t>圣魔大地精元</t>
  </si>
  <si>
    <t>天空精元</t>
  </si>
  <si>
    <t>优质天空精元</t>
  </si>
  <si>
    <t>优秀天空精元</t>
  </si>
  <si>
    <t>卓越天空精元</t>
  </si>
  <si>
    <t>金刚天空精元</t>
  </si>
  <si>
    <t>紫晶天空精元</t>
  </si>
  <si>
    <t>黑耀天空精元</t>
  </si>
  <si>
    <t>霜脉天空精元</t>
  </si>
  <si>
    <t>光铸天空精元</t>
  </si>
  <si>
    <t>圣魔天空精元</t>
  </si>
  <si>
    <t>海洋精元</t>
  </si>
  <si>
    <t>优质海洋精元</t>
  </si>
  <si>
    <t>优秀海洋精元</t>
  </si>
  <si>
    <t>卓越海洋精元</t>
  </si>
  <si>
    <t>金刚海洋精元</t>
  </si>
  <si>
    <t>紫晶海洋精元</t>
  </si>
  <si>
    <t>黑耀海洋精元</t>
  </si>
  <si>
    <t>霜脉海洋精元</t>
  </si>
  <si>
    <t>光铸海洋精元</t>
  </si>
  <si>
    <t>圣魔海洋精元</t>
  </si>
  <si>
    <t>用于英雄装备升级至15级时进阶</t>
  </si>
  <si>
    <t>精良卷轴+2</t>
  </si>
  <si>
    <t>用于英雄装备升级至30级时进阶</t>
  </si>
  <si>
    <t>精良卷轴+3</t>
  </si>
  <si>
    <t>用于英雄装备升级至35级时进阶</t>
  </si>
  <si>
    <t>用于英雄装备升级至40级时进阶</t>
  </si>
  <si>
    <t>用于英雄装备升级至45级时进阶</t>
  </si>
  <si>
    <t>优秀卷轴+2</t>
  </si>
  <si>
    <t>用于英雄装备升级至50级时进阶</t>
  </si>
  <si>
    <t>优秀卷轴+3</t>
  </si>
  <si>
    <t>用于英雄装备升级至55级时进阶</t>
  </si>
  <si>
    <t>用于英雄装备升级至60级时进阶</t>
  </si>
  <si>
    <t>用于英雄装备升级至65级时进阶</t>
  </si>
  <si>
    <t>用于英雄装备升级至70级时进阶</t>
  </si>
  <si>
    <t>用于英雄装备升级至75级时进阶</t>
  </si>
  <si>
    <t>用于英雄装备升级至80级时进阶</t>
  </si>
  <si>
    <t>用于英雄装备升级至85级时进阶</t>
  </si>
  <si>
    <t>用于英雄装备升级至90级时进阶</t>
  </si>
  <si>
    <t>卓越卷轴+3</t>
  </si>
  <si>
    <t>用于英雄装备升级至95级时进阶</t>
  </si>
  <si>
    <t>卓越卷轴+4</t>
  </si>
  <si>
    <t>用于英雄装备升级至100级时进阶</t>
  </si>
  <si>
    <t>装备觉醒石</t>
  </si>
  <si>
    <t>阿尔忒弥斯</t>
  </si>
  <si>
    <t>角色ID</t>
  </si>
  <si>
    <t>阿波罗</t>
  </si>
  <si>
    <t>薛西斯</t>
  </si>
  <si>
    <t>复仇女神</t>
  </si>
  <si>
    <t>海格力斯</t>
  </si>
  <si>
    <t>宙斯</t>
  </si>
  <si>
    <t>哈迪斯</t>
  </si>
  <si>
    <t>赫拉</t>
  </si>
  <si>
    <t>巴克斯</t>
  </si>
  <si>
    <t>cw_8</t>
  </si>
  <si>
    <t>暗黑女神</t>
  </si>
  <si>
    <t>波塞冬</t>
  </si>
  <si>
    <t>雅典娜</t>
  </si>
  <si>
    <t>赫尔墨斯</t>
  </si>
  <si>
    <t>赫菲斯托斯</t>
  </si>
  <si>
    <t>cw_13</t>
  </si>
  <si>
    <t>cw_14</t>
  </si>
  <si>
    <t>装备宝藏：单抽</t>
    <phoneticPr fontId="2" type="noConversion"/>
  </si>
  <si>
    <t>奖励类型</t>
    <phoneticPr fontId="2" type="noConversion"/>
  </si>
  <si>
    <t>武器之魂</t>
    <phoneticPr fontId="2" type="noConversion"/>
  </si>
  <si>
    <t>道具名称</t>
    <phoneticPr fontId="2" type="noConversion"/>
  </si>
  <si>
    <t>复仇之刃</t>
  </si>
  <si>
    <t>奥林匹斯之剑</t>
  </si>
  <si>
    <t>天罚之锤</t>
  </si>
  <si>
    <t>列奥尼达武装</t>
  </si>
  <si>
    <t>亚述狂战斧</t>
  </si>
  <si>
    <t>神戒之魂</t>
    <phoneticPr fontId="2" type="noConversion"/>
  </si>
  <si>
    <t>神戒碎片</t>
    <phoneticPr fontId="2" type="noConversion"/>
  </si>
  <si>
    <t>护身符碎片</t>
    <phoneticPr fontId="2" type="noConversion"/>
  </si>
  <si>
    <t>护符之魂</t>
    <phoneticPr fontId="2" type="noConversion"/>
  </si>
  <si>
    <t>觉醒石</t>
    <phoneticPr fontId="2" type="noConversion"/>
  </si>
  <si>
    <t>装备觉醒石</t>
    <phoneticPr fontId="2" type="noConversion"/>
  </si>
  <si>
    <t>护符经验</t>
  </si>
  <si>
    <t>护符经验</t>
    <phoneticPr fontId="2" type="noConversion"/>
  </si>
  <si>
    <t>神戒经验</t>
  </si>
  <si>
    <t>神戒经验</t>
    <phoneticPr fontId="2" type="noConversion"/>
  </si>
  <si>
    <t>护符徽章</t>
  </si>
  <si>
    <t>护符徽章</t>
    <phoneticPr fontId="2" type="noConversion"/>
  </si>
  <si>
    <t>神戒徽章</t>
  </si>
  <si>
    <t>神戒徽章</t>
    <phoneticPr fontId="2" type="noConversion"/>
  </si>
  <si>
    <t>铭文碎片</t>
    <phoneticPr fontId="2" type="noConversion"/>
  </si>
  <si>
    <t>链刃铭文石</t>
  </si>
  <si>
    <t>大剑铭文石</t>
  </si>
  <si>
    <t>蛮锤铭文石</t>
  </si>
  <si>
    <t>战矛铭文石</t>
  </si>
  <si>
    <t>神器碎片</t>
    <phoneticPr fontId="2" type="noConversion"/>
  </si>
  <si>
    <t>圣火石</t>
    <phoneticPr fontId="2" type="noConversion"/>
  </si>
  <si>
    <t>道具数量</t>
    <phoneticPr fontId="2" type="noConversion"/>
  </si>
  <si>
    <t>道具权重</t>
    <phoneticPr fontId="2" type="noConversion"/>
  </si>
  <si>
    <t>奖励类型权重</t>
    <phoneticPr fontId="2" type="noConversion"/>
  </si>
  <si>
    <t>装备宝藏：10连抽</t>
    <phoneticPr fontId="2" type="noConversion"/>
  </si>
  <si>
    <t>道具名称</t>
    <phoneticPr fontId="2" type="noConversion"/>
  </si>
  <si>
    <t>神侍宝藏：单抽</t>
    <phoneticPr fontId="2" type="noConversion"/>
  </si>
  <si>
    <t>初级进阶石</t>
  </si>
  <si>
    <t>高级进阶石</t>
  </si>
  <si>
    <t>神侍天赋</t>
  </si>
  <si>
    <t>奖励类型
1.道具
2.神侍</t>
    <phoneticPr fontId="2" type="noConversion"/>
  </si>
  <si>
    <t>阿尔忒弥斯</t>
    <phoneticPr fontId="2" type="noConversion"/>
  </si>
  <si>
    <t>阿波罗</t>
    <phoneticPr fontId="2" type="noConversion"/>
  </si>
  <si>
    <t>1星神侍</t>
    <phoneticPr fontId="2" type="noConversion"/>
  </si>
  <si>
    <t>哈迪斯</t>
    <phoneticPr fontId="2" type="noConversion"/>
  </si>
  <si>
    <t>薛西斯</t>
    <phoneticPr fontId="2" type="noConversion"/>
  </si>
  <si>
    <t>波塞冬</t>
    <phoneticPr fontId="2" type="noConversion"/>
  </si>
  <si>
    <t>赫菲斯托斯</t>
    <phoneticPr fontId="2" type="noConversion"/>
  </si>
  <si>
    <t>2星神侍</t>
    <phoneticPr fontId="2" type="noConversion"/>
  </si>
  <si>
    <t>宙斯</t>
    <phoneticPr fontId="2" type="noConversion"/>
  </si>
  <si>
    <t>海格力斯</t>
    <phoneticPr fontId="2" type="noConversion"/>
  </si>
  <si>
    <t>雅典娜</t>
    <phoneticPr fontId="2" type="noConversion"/>
  </si>
  <si>
    <t>3星神侍</t>
    <phoneticPr fontId="2" type="noConversion"/>
  </si>
  <si>
    <t>神侍碎片</t>
    <phoneticPr fontId="2" type="noConversion"/>
  </si>
  <si>
    <t>神血结晶</t>
    <phoneticPr fontId="2" type="noConversion"/>
  </si>
  <si>
    <t>神侍宝藏：10连抽</t>
    <phoneticPr fontId="2" type="noConversion"/>
  </si>
  <si>
    <t>神侍宝藏：10连抽必出</t>
    <phoneticPr fontId="2" type="noConversion"/>
  </si>
  <si>
    <t>奖励库数据表配置</t>
    <phoneticPr fontId="2" type="noConversion"/>
  </si>
  <si>
    <t>随机项ID</t>
  </si>
  <si>
    <t>随机库ID</t>
  </si>
  <si>
    <t>对象类型（1道具，2神侍）</t>
  </si>
  <si>
    <t>对象ID（物品ID或神侍ID）</t>
  </si>
  <si>
    <t>数量</t>
  </si>
  <si>
    <t>基础权重</t>
  </si>
  <si>
    <t>附加权重（使用方法：项权重=项基础权重+附加权重*库未抽中次数，一旦抽中了本库附加权重大于0的项，库未抽中次数清0，库未抽中次数就是累计购买次数减上次本库附加权重大于0的项抽中时所属次数）</t>
  </si>
  <si>
    <t>翻牌展示 效果（1、简单展示，2紫色展示，3橙色展示）</t>
  </si>
  <si>
    <t>是否广播（0不广播，1广播）</t>
  </si>
  <si>
    <t>ID</t>
    <phoneticPr fontId="2" type="noConversion"/>
  </si>
  <si>
    <t>翻牌展示</t>
    <phoneticPr fontId="2" type="noConversion"/>
  </si>
  <si>
    <t>装备宝藏：单抽首次必出</t>
    <phoneticPr fontId="2" type="noConversion"/>
  </si>
  <si>
    <t>神侍宝藏：单抽首次必出</t>
    <phoneticPr fontId="2" type="noConversion"/>
  </si>
  <si>
    <t>暗黑女神</t>
    <phoneticPr fontId="2" type="noConversion"/>
  </si>
  <si>
    <t>奖励预览数据表配置</t>
    <phoneticPr fontId="2" type="noConversion"/>
  </si>
  <si>
    <t>展示项ID</t>
    <phoneticPr fontId="2" type="noConversion"/>
  </si>
  <si>
    <t>预览库ID</t>
    <phoneticPr fontId="2" type="noConversion"/>
  </si>
  <si>
    <t>对象类型</t>
    <phoneticPr fontId="2" type="noConversion"/>
  </si>
  <si>
    <t>对象ID</t>
    <phoneticPr fontId="2" type="noConversion"/>
  </si>
  <si>
    <t>对象数量</t>
    <phoneticPr fontId="2" type="noConversion"/>
  </si>
  <si>
    <t>装备宝藏：10连抽必出</t>
    <phoneticPr fontId="2" type="noConversion"/>
  </si>
  <si>
    <t>护符之石</t>
  </si>
  <si>
    <t>神戒之石</t>
  </si>
  <si>
    <t>护符之印</t>
    <phoneticPr fontId="2" type="noConversion"/>
  </si>
  <si>
    <t>神戒之印</t>
    <phoneticPr fontId="2" type="noConversion"/>
  </si>
  <si>
    <t>品质等级</t>
    <phoneticPr fontId="6" type="noConversion"/>
  </si>
  <si>
    <t>type</t>
    <phoneticPr fontId="6" type="noConversion"/>
  </si>
  <si>
    <t>qualityLevel</t>
    <phoneticPr fontId="6" type="noConversion"/>
  </si>
  <si>
    <t>description</t>
    <phoneticPr fontId="6" type="noConversion"/>
  </si>
  <si>
    <t>神血结晶</t>
    <phoneticPr fontId="6" type="noConversion"/>
  </si>
  <si>
    <t>用于神侍进阶</t>
    <phoneticPr fontId="6" type="noConversion"/>
  </si>
  <si>
    <t>神侍装备精华</t>
    <phoneticPr fontId="6" type="noConversion"/>
  </si>
  <si>
    <t>用于神侍装备进阶</t>
    <phoneticPr fontId="6" type="noConversion"/>
  </si>
  <si>
    <t>使用后可获得50点神侍经验</t>
    <phoneticPr fontId="6" type="noConversion"/>
  </si>
  <si>
    <t>使用后可获得200点神侍经验</t>
    <phoneticPr fontId="6" type="noConversion"/>
  </si>
  <si>
    <t>使用后可获得1000点神侍经验</t>
    <phoneticPr fontId="6" type="noConversion"/>
  </si>
  <si>
    <t>使用后可获得5000点神侍经验</t>
    <phoneticPr fontId="6" type="noConversion"/>
  </si>
  <si>
    <t>金宝箱</t>
    <phoneticPr fontId="6" type="noConversion"/>
  </si>
  <si>
    <t>打破雕像后获得，出售可获得大量金币</t>
    <phoneticPr fontId="6" type="noConversion"/>
  </si>
  <si>
    <t>金币</t>
    <phoneticPr fontId="6" type="noConversion"/>
  </si>
  <si>
    <t>经验</t>
    <phoneticPr fontId="6" type="noConversion"/>
  </si>
  <si>
    <t>钻石</t>
    <phoneticPr fontId="6" type="noConversion"/>
  </si>
  <si>
    <t>体力</t>
    <phoneticPr fontId="6" type="noConversion"/>
  </si>
  <si>
    <t>竞技场兑换币</t>
    <phoneticPr fontId="6" type="noConversion"/>
  </si>
  <si>
    <t>通过竞技场可获得，可用于兑换物品</t>
    <phoneticPr fontId="6" type="noConversion"/>
  </si>
  <si>
    <t>高级令</t>
    <phoneticPr fontId="6" type="noConversion"/>
  </si>
  <si>
    <t>可用于开启高级宝藏</t>
    <phoneticPr fontId="6" type="noConversion"/>
  </si>
  <si>
    <t>顶级令</t>
    <phoneticPr fontId="6" type="noConversion"/>
  </si>
  <si>
    <t>可用于开启顶级宝藏</t>
    <phoneticPr fontId="6" type="noConversion"/>
  </si>
  <si>
    <t>高级宝藏碎片</t>
    <phoneticPr fontId="6" type="noConversion"/>
  </si>
  <si>
    <t>可用于在高级宝藏商店兑换道具</t>
    <phoneticPr fontId="6" type="noConversion"/>
  </si>
  <si>
    <t>顶级宝藏碎片</t>
    <phoneticPr fontId="6" type="noConversion"/>
  </si>
  <si>
    <t>可用于开顶级宝藏商店兑换道具</t>
    <phoneticPr fontId="6" type="noConversion"/>
  </si>
  <si>
    <t>个人贡献</t>
    <phoneticPr fontId="6" type="noConversion"/>
  </si>
  <si>
    <t>公会建设获得，可用于兑换物品</t>
    <phoneticPr fontId="6" type="noConversion"/>
  </si>
  <si>
    <t>圣火石</t>
    <phoneticPr fontId="6" type="noConversion"/>
  </si>
  <si>
    <t>提供圣火培养经验500点</t>
    <phoneticPr fontId="6" type="noConversion"/>
  </si>
  <si>
    <t>护符之石</t>
    <phoneticPr fontId="6" type="noConversion"/>
  </si>
  <si>
    <t>众神用于赐予信众祝福的载体，可用于升级护身符。</t>
    <phoneticPr fontId="6" type="noConversion"/>
  </si>
  <si>
    <t>护符之印</t>
    <phoneticPr fontId="6" type="noConversion"/>
  </si>
  <si>
    <t>众神用于赐予信众祝福的载体，可用于进阶护身符。</t>
    <phoneticPr fontId="6" type="noConversion"/>
  </si>
  <si>
    <t>神戒之石</t>
    <phoneticPr fontId="6" type="noConversion"/>
  </si>
  <si>
    <t>从克洛诺斯手中抢夺而来的石头。蕴涵神器力量可用于升级戒指。</t>
    <phoneticPr fontId="6" type="noConversion"/>
  </si>
  <si>
    <t>神戒之印</t>
    <phoneticPr fontId="6" type="noConversion"/>
  </si>
  <si>
    <t>从克洛诺斯手中抢夺而来的石头。蕴涵神器力量可用于进阶戒指。</t>
    <phoneticPr fontId="6" type="noConversion"/>
  </si>
  <si>
    <t>神魂</t>
    <phoneticPr fontId="6" type="noConversion"/>
  </si>
  <si>
    <t>装备进阶通用材料</t>
    <phoneticPr fontId="6" type="noConversion"/>
  </si>
  <si>
    <t>链刃铭文石</t>
    <phoneticPr fontId="6" type="noConversion"/>
  </si>
  <si>
    <t>用于升级链刃铭文技能</t>
    <phoneticPr fontId="6" type="noConversion"/>
  </si>
  <si>
    <t>大剑铭文石</t>
    <phoneticPr fontId="6" type="noConversion"/>
  </si>
  <si>
    <t>用于升级大剑铭文技能</t>
    <phoneticPr fontId="6" type="noConversion"/>
  </si>
  <si>
    <t>蛮锤铭文石</t>
    <phoneticPr fontId="6" type="noConversion"/>
  </si>
  <si>
    <t>用于升级蛮锤铭文技能</t>
    <phoneticPr fontId="6" type="noConversion"/>
  </si>
  <si>
    <t>战矛铭文石</t>
    <phoneticPr fontId="6" type="noConversion"/>
  </si>
  <si>
    <t>用于升级斯巴达武装铭文技能</t>
    <phoneticPr fontId="6" type="noConversion"/>
  </si>
  <si>
    <t>神器碎片</t>
    <phoneticPr fontId="6" type="noConversion"/>
  </si>
  <si>
    <t>用于提升神器等级</t>
    <phoneticPr fontId="6" type="noConversion"/>
  </si>
  <si>
    <t>用于英雄装备升级至5级、10级、15级时进阶</t>
    <phoneticPr fontId="6" type="noConversion"/>
  </si>
  <si>
    <t>用于英雄装备升级至20级、22级、25级、28级时进阶</t>
    <phoneticPr fontId="6" type="noConversion"/>
  </si>
  <si>
    <t>用于英雄装备升级至30级、32级、35级、38级时进阶</t>
    <phoneticPr fontId="6" type="noConversion"/>
  </si>
  <si>
    <t>用于英雄装备升级至40级、42级、45级、48级时进阶</t>
    <phoneticPr fontId="6" type="noConversion"/>
  </si>
  <si>
    <t>用于英雄装备升级至50级、52级、55级、58级时进阶</t>
    <phoneticPr fontId="6" type="noConversion"/>
  </si>
  <si>
    <t>用于英雄装备升级至60级、62级、65级、68级时进阶</t>
    <phoneticPr fontId="6" type="noConversion"/>
  </si>
  <si>
    <t>用于英雄装备升级至70级、72级、75级、78级时进阶</t>
    <phoneticPr fontId="6" type="noConversion"/>
  </si>
  <si>
    <t>用于英雄装备升级至80级、82级、85级、88级时进阶</t>
    <phoneticPr fontId="6" type="noConversion"/>
  </si>
  <si>
    <t>用于英雄装备升级至90级、92级、95级、98级时进阶</t>
    <phoneticPr fontId="6" type="noConversion"/>
  </si>
  <si>
    <t>用于英雄装备升级至100级、102级、105级、108级时进阶</t>
    <phoneticPr fontId="6" type="noConversion"/>
  </si>
  <si>
    <t>用于英雄装备升级至20级、22级、25级、28级时进阶</t>
    <phoneticPr fontId="6" type="noConversion"/>
  </si>
  <si>
    <t>用于英雄装备升级至30级、32级、35级、38级时进阶</t>
    <phoneticPr fontId="6" type="noConversion"/>
  </si>
  <si>
    <t>用于英雄装备升级至40级、42级、45级、48级时进阶</t>
    <phoneticPr fontId="6" type="noConversion"/>
  </si>
  <si>
    <t>用于英雄装备升级至50级、52级、55级、58级时进阶</t>
    <phoneticPr fontId="6" type="noConversion"/>
  </si>
  <si>
    <t>用于英雄装备升级至60级、62级、65级、68级时进阶</t>
    <phoneticPr fontId="6" type="noConversion"/>
  </si>
  <si>
    <t>用于英雄装备升级至70级、72级、75级、78级时进阶</t>
    <phoneticPr fontId="6" type="noConversion"/>
  </si>
  <si>
    <t>用于英雄装备升级至80级、82级、85级、88级时进阶</t>
    <phoneticPr fontId="6" type="noConversion"/>
  </si>
  <si>
    <t>用于英雄装备升级至90级、92级、95级、98级时进阶</t>
    <phoneticPr fontId="6" type="noConversion"/>
  </si>
  <si>
    <t>用于英雄装备升级至100级、102级、105级、108级时进阶</t>
    <phoneticPr fontId="6" type="noConversion"/>
  </si>
  <si>
    <t>用于英雄装备升级至5级、10级、15级时进阶</t>
    <phoneticPr fontId="6" type="noConversion"/>
  </si>
  <si>
    <t>用于英雄装备升级至20级、22级、25级、28级时进阶</t>
    <phoneticPr fontId="6" type="noConversion"/>
  </si>
  <si>
    <t>普通卷轴</t>
    <phoneticPr fontId="6" type="noConversion"/>
  </si>
  <si>
    <t>精良卷轴</t>
    <phoneticPr fontId="6" type="noConversion"/>
  </si>
  <si>
    <t>用于英雄装备升级至20级时进阶</t>
    <phoneticPr fontId="6" type="noConversion"/>
  </si>
  <si>
    <t>精良卷轴+1</t>
    <phoneticPr fontId="6" type="noConversion"/>
  </si>
  <si>
    <t>用于英雄装备升级至25级时进阶</t>
    <phoneticPr fontId="6" type="noConversion"/>
  </si>
  <si>
    <t>优秀卷轴</t>
    <phoneticPr fontId="6" type="noConversion"/>
  </si>
  <si>
    <t>优秀卷轴+1</t>
    <phoneticPr fontId="6" type="noConversion"/>
  </si>
  <si>
    <t>完美卷轴</t>
    <phoneticPr fontId="6" type="noConversion"/>
  </si>
  <si>
    <t>完美卷轴+1</t>
    <phoneticPr fontId="6" type="noConversion"/>
  </si>
  <si>
    <t>完美卷轴+2</t>
    <phoneticPr fontId="6" type="noConversion"/>
  </si>
  <si>
    <t>完美卷轴+3</t>
    <phoneticPr fontId="6" type="noConversion"/>
  </si>
  <si>
    <t>卓越卷轴</t>
    <phoneticPr fontId="6" type="noConversion"/>
  </si>
  <si>
    <t>卓越卷轴+1</t>
    <phoneticPr fontId="6" type="noConversion"/>
  </si>
  <si>
    <t>卓越卷轴+2</t>
    <phoneticPr fontId="6" type="noConversion"/>
  </si>
  <si>
    <t>用于装备觉醒</t>
    <phoneticPr fontId="6" type="noConversion"/>
  </si>
  <si>
    <t>复仇之刃</t>
    <phoneticPr fontId="6" type="noConversion"/>
  </si>
  <si>
    <t>&lt;color=#eebb40&gt;[碎片]&lt;/color&gt;                                                          用于混沌之刃觉醒至复仇之刃</t>
    <phoneticPr fontId="6" type="noConversion"/>
  </si>
  <si>
    <t>奥林匹斯之剑</t>
    <phoneticPr fontId="6" type="noConversion"/>
  </si>
  <si>
    <t>&lt;color=#eebb40&gt;[碎片]&lt;/color&gt;                                                          用于征服者之剑觉醒至奥林匹斯之剑</t>
    <phoneticPr fontId="6" type="noConversion"/>
  </si>
  <si>
    <t>天罚之锤</t>
    <phoneticPr fontId="6" type="noConversion"/>
  </si>
  <si>
    <t>&lt;color=#eebb40&gt;[碎片]&lt;/color&gt;                                                          用于野蛮之锤觉醒至天罚之锤</t>
    <phoneticPr fontId="6" type="noConversion"/>
  </si>
  <si>
    <t>列奥尼达武装</t>
    <phoneticPr fontId="6" type="noConversion"/>
  </si>
  <si>
    <t>&lt;color=#eebb40&gt;[碎片]&lt;/color&gt;                                                          用于斯巴达武装觉醒至列奥尼达武装</t>
    <phoneticPr fontId="6" type="noConversion"/>
  </si>
  <si>
    <t>亚述狂战斧</t>
    <phoneticPr fontId="6" type="noConversion"/>
  </si>
  <si>
    <t>&lt;color=#eebb40&gt;[碎片]&lt;/color&gt;                                                          用于埃兰战斧觉醒至亚述狂战斧</t>
    <phoneticPr fontId="6" type="noConversion"/>
  </si>
  <si>
    <t>护身符碎片</t>
    <phoneticPr fontId="6" type="noConversion"/>
  </si>
  <si>
    <t>&lt;color=#eebb40&gt;[碎片]&lt;/color&gt;                                                          用于护身符觉醒</t>
    <phoneticPr fontId="6" type="noConversion"/>
  </si>
  <si>
    <t>神戒碎片</t>
    <phoneticPr fontId="6" type="noConversion"/>
  </si>
  <si>
    <t>&lt;color=#eebb40&gt;[碎片]&lt;/color&gt;                                                          用于神戒觉醒</t>
    <phoneticPr fontId="6" type="noConversion"/>
  </si>
  <si>
    <t>宙斯</t>
    <phoneticPr fontId="6" type="noConversion"/>
  </si>
  <si>
    <t>&lt;color=#c740ee&gt;[碎片]&lt;/color&gt;                                                          用于宙斯激活和升星</t>
    <phoneticPr fontId="6" type="noConversion"/>
  </si>
  <si>
    <t>阿波罗</t>
    <phoneticPr fontId="6" type="noConversion"/>
  </si>
  <si>
    <t>&lt;color=#c740ee&gt;[碎片]&lt;/color&gt;                                                          用于阿波罗激活和升星</t>
    <phoneticPr fontId="6" type="noConversion"/>
  </si>
  <si>
    <t>&lt;color=#c740ee&gt;[碎片]&lt;/color&gt;                                                          用于阿尔忒弥斯激活和升星</t>
    <phoneticPr fontId="6" type="noConversion"/>
  </si>
  <si>
    <t>哈迪斯</t>
    <phoneticPr fontId="6" type="noConversion"/>
  </si>
  <si>
    <t>&lt;color=#c740ee&gt;[碎片]&lt;/color&gt;                                                          用于哈迪斯激活和升星</t>
    <phoneticPr fontId="6" type="noConversion"/>
  </si>
  <si>
    <t>赫拉</t>
    <phoneticPr fontId="6" type="noConversion"/>
  </si>
  <si>
    <t>&lt;color=#c740ee&gt;[碎片]&lt;/color&gt;                                                          用于赫拉激活和升星</t>
    <phoneticPr fontId="6" type="noConversion"/>
  </si>
  <si>
    <t>海格力斯</t>
    <phoneticPr fontId="6" type="noConversion"/>
  </si>
  <si>
    <t>&lt;color=#c740ee&gt;[碎片]&lt;/color&gt;                                                          用于海格力斯激活和升星</t>
    <phoneticPr fontId="6" type="noConversion"/>
  </si>
  <si>
    <t>巴克斯</t>
    <phoneticPr fontId="6" type="noConversion"/>
  </si>
  <si>
    <t>&lt;color=#c740ee&gt;[碎片]&lt;/color&gt;                                                          用于巴克斯激活和升星</t>
    <phoneticPr fontId="6" type="noConversion"/>
  </si>
  <si>
    <t>暗黑女神</t>
    <phoneticPr fontId="6" type="noConversion"/>
  </si>
  <si>
    <t>&lt;color=#c740ee&gt;[碎片]&lt;/color&gt;                                                          用于暗黑女神激活和升星</t>
    <phoneticPr fontId="6" type="noConversion"/>
  </si>
  <si>
    <t>波塞冬</t>
    <phoneticPr fontId="6" type="noConversion"/>
  </si>
  <si>
    <t>&lt;color=#c740ee&gt;[碎片]&lt;/color&gt;                                                          用于波塞冬激活和升星</t>
    <phoneticPr fontId="6" type="noConversion"/>
  </si>
  <si>
    <t>雅典娜</t>
    <phoneticPr fontId="6" type="noConversion"/>
  </si>
  <si>
    <t>&lt;color=#c740ee&gt;[碎片]&lt;/color&gt;                                                          用于雅典娜激活和升星</t>
    <phoneticPr fontId="6" type="noConversion"/>
  </si>
  <si>
    <t>赫尔墨斯</t>
    <phoneticPr fontId="6" type="noConversion"/>
  </si>
  <si>
    <t>&lt;color=#c740ee&gt;[碎片]&lt;/color&gt;                                                          用于赫尔墨斯激活和升星</t>
    <phoneticPr fontId="6" type="noConversion"/>
  </si>
  <si>
    <t>赫菲斯托斯</t>
    <phoneticPr fontId="6" type="noConversion"/>
  </si>
  <si>
    <t>&lt;color=#c740ee&gt;[碎片]&lt;/color&gt;                                                          用于赫菲斯托斯激活和升星</t>
    <phoneticPr fontId="6" type="noConversion"/>
  </si>
  <si>
    <t>薛西斯</t>
    <phoneticPr fontId="6" type="noConversion"/>
  </si>
  <si>
    <t>&lt;color=#c740ee&gt;[碎片]&lt;/color&gt;                                                          用于薛西斯激活和升星</t>
    <phoneticPr fontId="6" type="noConversion"/>
  </si>
  <si>
    <t>复仇女神</t>
    <phoneticPr fontId="6" type="noConversion"/>
  </si>
  <si>
    <t>&lt;color=#c740ee&gt;[碎片]&lt;/color&gt;                                                          用于复仇女神激活和升星</t>
    <phoneticPr fontId="6" type="noConversion"/>
  </si>
  <si>
    <t>神侍碎片*1</t>
    <phoneticPr fontId="2" type="noConversion"/>
  </si>
  <si>
    <t>神侍碎片*2</t>
    <phoneticPr fontId="2" type="noConversion"/>
  </si>
  <si>
    <t>神侍碎片*4</t>
    <phoneticPr fontId="2" type="noConversion"/>
  </si>
  <si>
    <t>cw_13</t>
    <phoneticPr fontId="2" type="noConversion"/>
  </si>
  <si>
    <t>cw_6</t>
    <phoneticPr fontId="2" type="noConversion"/>
  </si>
  <si>
    <t>cw_14</t>
    <phoneticPr fontId="2" type="noConversion"/>
  </si>
  <si>
    <t>cw_2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</si>
</sst>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#,##0.0&quot;元&quot;"/>
    <numFmt numFmtId="178" formatCode="0.0"/>
  </numFmts>
  <fonts count="9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176" fontId="1" fillId="0" borderId="1" xfId="0" applyNumberFormat="1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176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5" borderId="1" xfId="0" applyFont="1" applyFill="1" applyBorder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7" fillId="8" borderId="2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7" fillId="8" borderId="2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10" borderId="0" xfId="0" applyFont="1" applyFill="1">
      <alignment vertical="center"/>
    </xf>
    <xf numFmtId="0" fontId="2" fillId="0" borderId="1" xfId="0" applyFont="1" applyBorder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1" fillId="13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36164;&#28304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"/>
      <sheetName val="竞技场"/>
      <sheetName val="公会"/>
      <sheetName val="勇士试炼"/>
      <sheetName val="金币参考"/>
      <sheetName val="神侍"/>
      <sheetName val="装备"/>
      <sheetName val="主线关卡掉落"/>
      <sheetName val="宝箱"/>
    </sheetNames>
    <sheetDataSet>
      <sheetData sheetId="0"/>
      <sheetData sheetId="1"/>
      <sheetData sheetId="2"/>
      <sheetData sheetId="3"/>
      <sheetData sheetId="4"/>
      <sheetData sheetId="5">
        <row r="1">
          <cell r="J1">
            <v>5</v>
          </cell>
        </row>
        <row r="3">
          <cell r="M3">
            <v>25</v>
          </cell>
          <cell r="S3">
            <v>0.1</v>
          </cell>
        </row>
        <row r="4">
          <cell r="M4">
            <v>100</v>
          </cell>
          <cell r="S4">
            <v>0.4</v>
          </cell>
        </row>
        <row r="5">
          <cell r="M5">
            <v>250</v>
          </cell>
          <cell r="S5">
            <v>2</v>
          </cell>
        </row>
        <row r="6">
          <cell r="S6">
            <v>10</v>
          </cell>
        </row>
        <row r="10">
          <cell r="I10">
            <v>1</v>
          </cell>
          <cell r="J10">
            <v>20</v>
          </cell>
        </row>
      </sheetData>
      <sheetData sheetId="6">
        <row r="2">
          <cell r="N2">
            <v>20</v>
          </cell>
          <cell r="O2">
            <v>200</v>
          </cell>
        </row>
      </sheetData>
      <sheetData sheetId="7"/>
      <sheetData sheetId="8">
        <row r="7">
          <cell r="D7">
            <v>1</v>
          </cell>
        </row>
        <row r="10">
          <cell r="O10">
            <v>100</v>
          </cell>
        </row>
        <row r="11">
          <cell r="O11">
            <v>100</v>
          </cell>
        </row>
        <row r="12">
          <cell r="O12">
            <v>30</v>
          </cell>
        </row>
        <row r="13">
          <cell r="O13">
            <v>10</v>
          </cell>
        </row>
        <row r="14">
          <cell r="O14">
            <v>10</v>
          </cell>
        </row>
        <row r="15">
          <cell r="O15">
            <v>2</v>
          </cell>
        </row>
        <row r="34">
          <cell r="D34">
            <v>1</v>
          </cell>
        </row>
        <row r="37">
          <cell r="O37">
            <v>100</v>
          </cell>
        </row>
        <row r="38">
          <cell r="O38">
            <v>100</v>
          </cell>
        </row>
        <row r="39">
          <cell r="O39">
            <v>30</v>
          </cell>
        </row>
        <row r="40">
          <cell r="O40">
            <v>10</v>
          </cell>
        </row>
        <row r="41">
          <cell r="O41">
            <v>10</v>
          </cell>
        </row>
        <row r="42">
          <cell r="O4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8"/>
  <sheetViews>
    <sheetView workbookViewId="0">
      <selection activeCell="N37" sqref="N37"/>
    </sheetView>
  </sheetViews>
  <sheetFormatPr defaultRowHeight="11.25" x14ac:dyDescent="0.15"/>
  <cols>
    <col min="1" max="2" width="9" style="1"/>
    <col min="3" max="3" width="9.875" style="1" customWidth="1"/>
    <col min="4" max="13" width="9" style="1"/>
    <col min="14" max="15" width="10.75" style="1" customWidth="1"/>
    <col min="16" max="16384" width="9" style="1"/>
  </cols>
  <sheetData>
    <row r="2" spans="2:19" x14ac:dyDescent="0.15">
      <c r="B2" s="2" t="s">
        <v>0</v>
      </c>
      <c r="C2" s="3"/>
      <c r="D2" s="3"/>
      <c r="E2" s="3">
        <f>SUM(E4:E14)</f>
        <v>10000</v>
      </c>
      <c r="F2" s="3"/>
      <c r="G2" s="3"/>
      <c r="H2" s="3"/>
      <c r="M2" s="2" t="s">
        <v>1</v>
      </c>
      <c r="N2" s="3"/>
      <c r="O2" s="3"/>
      <c r="P2" s="3">
        <f>SUM(P4:P20)</f>
        <v>12700</v>
      </c>
      <c r="Q2" s="3"/>
      <c r="R2" s="3"/>
      <c r="S2" s="3"/>
    </row>
    <row r="3" spans="2:19" x14ac:dyDescent="0.15">
      <c r="B3" s="4"/>
      <c r="C3" s="4" t="s">
        <v>2</v>
      </c>
      <c r="D3" s="4" t="s">
        <v>3</v>
      </c>
      <c r="E3" s="4" t="s">
        <v>4</v>
      </c>
      <c r="F3" s="4" t="s">
        <v>5</v>
      </c>
      <c r="G3" s="4" t="s">
        <v>5</v>
      </c>
      <c r="H3" s="4" t="s">
        <v>6</v>
      </c>
      <c r="M3" s="4"/>
      <c r="N3" s="4" t="s">
        <v>2</v>
      </c>
      <c r="O3" s="4" t="s">
        <v>3</v>
      </c>
      <c r="P3" s="4" t="s">
        <v>4</v>
      </c>
      <c r="Q3" s="4" t="s">
        <v>5</v>
      </c>
      <c r="R3" s="4" t="s">
        <v>5</v>
      </c>
      <c r="S3" s="4" t="s">
        <v>6</v>
      </c>
    </row>
    <row r="4" spans="2:19" x14ac:dyDescent="0.15">
      <c r="B4" s="39" t="s">
        <v>7</v>
      </c>
      <c r="C4" s="5" t="s">
        <v>8</v>
      </c>
      <c r="D4" s="4">
        <v>1</v>
      </c>
      <c r="E4" s="4">
        <v>60</v>
      </c>
      <c r="F4" s="6">
        <f>E4/SUM($E$4:$E$14)</f>
        <v>6.0000000000000001E-3</v>
      </c>
      <c r="G4" s="40">
        <f>F4+F5+F6</f>
        <v>1.8000000000000002E-2</v>
      </c>
      <c r="H4" s="4">
        <f>[1]装备!$O$2*D4</f>
        <v>200</v>
      </c>
      <c r="M4" s="39" t="s">
        <v>9</v>
      </c>
      <c r="N4" s="5" t="s">
        <v>10</v>
      </c>
      <c r="O4" s="4">
        <v>1</v>
      </c>
      <c r="P4" s="4">
        <v>800</v>
      </c>
      <c r="Q4" s="6">
        <f>P4/SUM($P$4:$P$20)</f>
        <v>6.2992125984251968E-2</v>
      </c>
      <c r="R4" s="43">
        <f>SUM(Q4:Q6)</f>
        <v>0.11811023622047244</v>
      </c>
      <c r="S4" s="4">
        <f>[1]神侍!M3*O4</f>
        <v>25</v>
      </c>
    </row>
    <row r="5" spans="2:19" x14ac:dyDescent="0.15">
      <c r="B5" s="39"/>
      <c r="C5" s="5" t="s">
        <v>11</v>
      </c>
      <c r="D5" s="4">
        <v>1</v>
      </c>
      <c r="E5" s="4">
        <v>60</v>
      </c>
      <c r="F5" s="6">
        <f t="shared" ref="F5:F14" si="0">E5/SUM($E$4:$E$14)</f>
        <v>6.0000000000000001E-3</v>
      </c>
      <c r="G5" s="41"/>
      <c r="H5" s="4">
        <f>[1]装备!$O$2*D5</f>
        <v>200</v>
      </c>
      <c r="M5" s="39"/>
      <c r="N5" s="5" t="s">
        <v>12</v>
      </c>
      <c r="O5" s="4">
        <v>1</v>
      </c>
      <c r="P5" s="4">
        <v>500</v>
      </c>
      <c r="Q5" s="6">
        <f t="shared" ref="Q5:Q20" si="1">P5/SUM($P$4:$P$20)</f>
        <v>3.937007874015748E-2</v>
      </c>
      <c r="R5" s="43"/>
      <c r="S5" s="4">
        <f>[1]神侍!M4*O5</f>
        <v>100</v>
      </c>
    </row>
    <row r="6" spans="2:19" x14ac:dyDescent="0.15">
      <c r="B6" s="39"/>
      <c r="C6" s="5" t="s">
        <v>13</v>
      </c>
      <c r="D6" s="4">
        <v>1</v>
      </c>
      <c r="E6" s="4">
        <v>60</v>
      </c>
      <c r="F6" s="6">
        <f t="shared" si="0"/>
        <v>6.0000000000000001E-3</v>
      </c>
      <c r="G6" s="42"/>
      <c r="H6" s="4">
        <f>[1]装备!$O$2*D6</f>
        <v>200</v>
      </c>
      <c r="M6" s="39"/>
      <c r="N6" s="5" t="s">
        <v>14</v>
      </c>
      <c r="O6" s="4">
        <v>1</v>
      </c>
      <c r="P6" s="4">
        <v>200</v>
      </c>
      <c r="Q6" s="6">
        <f t="shared" si="1"/>
        <v>1.5748031496062992E-2</v>
      </c>
      <c r="R6" s="43"/>
      <c r="S6" s="4">
        <f>[1]神侍!M5*O6</f>
        <v>250</v>
      </c>
    </row>
    <row r="7" spans="2:19" x14ac:dyDescent="0.15">
      <c r="B7" s="4"/>
      <c r="C7" s="5" t="s">
        <v>15</v>
      </c>
      <c r="D7" s="4">
        <v>1</v>
      </c>
      <c r="E7" s="4">
        <v>700</v>
      </c>
      <c r="F7" s="6">
        <f t="shared" si="0"/>
        <v>7.0000000000000007E-2</v>
      </c>
      <c r="G7" s="7">
        <f>F7</f>
        <v>7.0000000000000007E-2</v>
      </c>
      <c r="H7" s="4">
        <f>[1]装备!N2*[1]宝箱!D7</f>
        <v>20</v>
      </c>
      <c r="M7" s="39" t="s">
        <v>16</v>
      </c>
      <c r="N7" s="4" t="s">
        <v>353</v>
      </c>
      <c r="O7" s="4">
        <v>1</v>
      </c>
      <c r="P7" s="4">
        <v>200</v>
      </c>
      <c r="Q7" s="6">
        <f t="shared" si="1"/>
        <v>1.5748031496062992E-2</v>
      </c>
      <c r="R7" s="43">
        <f>SUM(Q7:Q9)</f>
        <v>0.3307086614173228</v>
      </c>
      <c r="S7" s="4">
        <f>[1]神侍!$J$1*O7</f>
        <v>5</v>
      </c>
    </row>
    <row r="8" spans="2:19" x14ac:dyDescent="0.15">
      <c r="B8" s="44" t="s">
        <v>17</v>
      </c>
      <c r="C8" s="4" t="s">
        <v>18</v>
      </c>
      <c r="D8" s="4">
        <v>5</v>
      </c>
      <c r="E8" s="4">
        <v>1780</v>
      </c>
      <c r="F8" s="6">
        <f t="shared" si="0"/>
        <v>0.17799999999999999</v>
      </c>
      <c r="G8" s="40">
        <f>F8+F9</f>
        <v>0.35599999999999998</v>
      </c>
      <c r="H8" s="8">
        <f>0.4*D8</f>
        <v>2</v>
      </c>
      <c r="M8" s="39"/>
      <c r="N8" s="4" t="s">
        <v>354</v>
      </c>
      <c r="O8" s="4">
        <v>2</v>
      </c>
      <c r="P8" s="4">
        <v>2000</v>
      </c>
      <c r="Q8" s="6">
        <f t="shared" si="1"/>
        <v>0.15748031496062992</v>
      </c>
      <c r="R8" s="43"/>
      <c r="S8" s="4">
        <f>[1]神侍!$J$1*O8</f>
        <v>10</v>
      </c>
    </row>
    <row r="9" spans="2:19" x14ac:dyDescent="0.15">
      <c r="B9" s="44"/>
      <c r="C9" s="4" t="s">
        <v>19</v>
      </c>
      <c r="D9" s="4">
        <v>5</v>
      </c>
      <c r="E9" s="4">
        <v>1780</v>
      </c>
      <c r="F9" s="6">
        <f t="shared" si="0"/>
        <v>0.17799999999999999</v>
      </c>
      <c r="G9" s="42"/>
      <c r="H9" s="8">
        <f>0.4*D9</f>
        <v>2</v>
      </c>
      <c r="M9" s="39"/>
      <c r="N9" s="4" t="s">
        <v>355</v>
      </c>
      <c r="O9" s="4">
        <v>4</v>
      </c>
      <c r="P9" s="4">
        <v>2000</v>
      </c>
      <c r="Q9" s="6">
        <f t="shared" si="1"/>
        <v>0.15748031496062992</v>
      </c>
      <c r="R9" s="43"/>
      <c r="S9" s="4">
        <f>[1]神侍!$J$1*O9</f>
        <v>20</v>
      </c>
    </row>
    <row r="10" spans="2:19" x14ac:dyDescent="0.15">
      <c r="B10" s="44" t="s">
        <v>20</v>
      </c>
      <c r="C10" s="9" t="s">
        <v>21</v>
      </c>
      <c r="D10" s="4">
        <v>2</v>
      </c>
      <c r="E10" s="4">
        <v>900</v>
      </c>
      <c r="F10" s="6">
        <f t="shared" si="0"/>
        <v>0.09</v>
      </c>
      <c r="G10" s="40">
        <f>F10+F11</f>
        <v>0.18</v>
      </c>
      <c r="H10" s="8">
        <f>4*D10</f>
        <v>8</v>
      </c>
      <c r="M10" s="39" t="s">
        <v>22</v>
      </c>
      <c r="N10" s="4" t="s">
        <v>23</v>
      </c>
      <c r="O10" s="4">
        <v>100</v>
      </c>
      <c r="P10" s="4">
        <v>0</v>
      </c>
      <c r="Q10" s="6">
        <f t="shared" si="1"/>
        <v>0</v>
      </c>
      <c r="R10" s="43">
        <f>SUM(Q10:Q13)</f>
        <v>0.15748031496062992</v>
      </c>
      <c r="S10" s="4">
        <f>[1]神侍!S3*[1]宝箱!O10</f>
        <v>10</v>
      </c>
    </row>
    <row r="11" spans="2:19" x14ac:dyDescent="0.15">
      <c r="B11" s="44"/>
      <c r="C11" s="9" t="s">
        <v>24</v>
      </c>
      <c r="D11" s="4">
        <v>2</v>
      </c>
      <c r="E11" s="4">
        <v>900</v>
      </c>
      <c r="F11" s="6">
        <f t="shared" si="0"/>
        <v>0.09</v>
      </c>
      <c r="G11" s="42"/>
      <c r="H11" s="8">
        <f>4*D11</f>
        <v>8</v>
      </c>
      <c r="M11" s="39"/>
      <c r="N11" s="4" t="s">
        <v>25</v>
      </c>
      <c r="O11" s="4">
        <v>100</v>
      </c>
      <c r="P11" s="4">
        <v>500</v>
      </c>
      <c r="Q11" s="6">
        <f t="shared" si="1"/>
        <v>3.937007874015748E-2</v>
      </c>
      <c r="R11" s="43"/>
      <c r="S11" s="4">
        <f>[1]神侍!S4*[1]宝箱!O11</f>
        <v>40</v>
      </c>
    </row>
    <row r="12" spans="2:19" x14ac:dyDescent="0.15">
      <c r="B12" s="4"/>
      <c r="C12" s="9" t="s">
        <v>26</v>
      </c>
      <c r="D12" s="4">
        <v>1</v>
      </c>
      <c r="E12" s="4">
        <v>300</v>
      </c>
      <c r="F12" s="6">
        <f t="shared" si="0"/>
        <v>0.03</v>
      </c>
      <c r="G12" s="7">
        <f>F12</f>
        <v>0.03</v>
      </c>
      <c r="H12" s="8">
        <f>15*D12</f>
        <v>15</v>
      </c>
      <c r="M12" s="39"/>
      <c r="N12" s="9" t="s">
        <v>27</v>
      </c>
      <c r="O12" s="4">
        <v>30</v>
      </c>
      <c r="P12" s="4">
        <v>1000</v>
      </c>
      <c r="Q12" s="6">
        <f t="shared" si="1"/>
        <v>7.874015748031496E-2</v>
      </c>
      <c r="R12" s="43"/>
      <c r="S12" s="4">
        <f>[1]神侍!S5*[1]宝箱!O12</f>
        <v>60</v>
      </c>
    </row>
    <row r="13" spans="2:19" x14ac:dyDescent="0.15">
      <c r="B13" s="4"/>
      <c r="C13" s="4" t="s">
        <v>28</v>
      </c>
      <c r="D13" s="4">
        <v>10</v>
      </c>
      <c r="E13" s="4">
        <v>1760</v>
      </c>
      <c r="F13" s="6">
        <f t="shared" si="0"/>
        <v>0.17599999999999999</v>
      </c>
      <c r="G13" s="7">
        <f>F13</f>
        <v>0.17599999999999999</v>
      </c>
      <c r="H13" s="8">
        <f>0.5*D13</f>
        <v>5</v>
      </c>
      <c r="M13" s="39"/>
      <c r="N13" s="9" t="s">
        <v>29</v>
      </c>
      <c r="O13" s="4">
        <v>10</v>
      </c>
      <c r="P13" s="4">
        <v>500</v>
      </c>
      <c r="Q13" s="6">
        <f t="shared" si="1"/>
        <v>3.937007874015748E-2</v>
      </c>
      <c r="R13" s="43"/>
      <c r="S13" s="4">
        <f>[1]神侍!S6*[1]宝箱!O13</f>
        <v>100</v>
      </c>
    </row>
    <row r="14" spans="2:19" x14ac:dyDescent="0.15">
      <c r="B14" s="10"/>
      <c r="C14" s="4" t="s">
        <v>30</v>
      </c>
      <c r="D14" s="4">
        <v>5</v>
      </c>
      <c r="E14" s="4">
        <v>1700</v>
      </c>
      <c r="F14" s="6">
        <f t="shared" si="0"/>
        <v>0.17</v>
      </c>
      <c r="G14" s="7">
        <f>F14</f>
        <v>0.17</v>
      </c>
      <c r="H14" s="8">
        <f>0.5*D14</f>
        <v>2.5</v>
      </c>
      <c r="M14" s="39" t="s">
        <v>31</v>
      </c>
      <c r="N14" s="4" t="s">
        <v>32</v>
      </c>
      <c r="O14" s="4">
        <v>10</v>
      </c>
      <c r="P14" s="4">
        <v>1000</v>
      </c>
      <c r="Q14" s="6">
        <f t="shared" si="1"/>
        <v>7.874015748031496E-2</v>
      </c>
      <c r="R14" s="43">
        <f>SUM(Q14:Q15)</f>
        <v>0.11023622047244094</v>
      </c>
      <c r="S14" s="4">
        <f>[1]神侍!I10*[1]宝箱!O14</f>
        <v>10</v>
      </c>
    </row>
    <row r="15" spans="2:19" x14ac:dyDescent="0.15">
      <c r="C15" s="1" t="s">
        <v>33</v>
      </c>
      <c r="D15" s="11">
        <f>G12+G10</f>
        <v>0.21</v>
      </c>
      <c r="E15" s="1">
        <f>D15*10</f>
        <v>2.1</v>
      </c>
      <c r="G15" s="1" t="s">
        <v>34</v>
      </c>
      <c r="H15" s="12">
        <f>SUMPRODUCT(H4:H14,F4:F14)</f>
        <v>8.907</v>
      </c>
      <c r="M15" s="39"/>
      <c r="N15" s="9" t="s">
        <v>35</v>
      </c>
      <c r="O15" s="4">
        <v>2</v>
      </c>
      <c r="P15" s="4">
        <v>400</v>
      </c>
      <c r="Q15" s="6">
        <f t="shared" si="1"/>
        <v>3.1496062992125984E-2</v>
      </c>
      <c r="R15" s="43"/>
      <c r="S15" s="4">
        <f>[1]神侍!J10*[1]宝箱!O15</f>
        <v>40</v>
      </c>
    </row>
    <row r="16" spans="2:19" x14ac:dyDescent="0.15">
      <c r="C16" s="1" t="s">
        <v>36</v>
      </c>
      <c r="D16" s="11">
        <f>G4+G7</f>
        <v>8.8000000000000009E-2</v>
      </c>
      <c r="E16" s="1">
        <f>D16*10</f>
        <v>0.88000000000000012</v>
      </c>
      <c r="G16" s="1" t="s">
        <v>37</v>
      </c>
      <c r="H16" s="12">
        <v>8</v>
      </c>
      <c r="M16" s="10"/>
      <c r="N16" s="4" t="s">
        <v>38</v>
      </c>
      <c r="O16" s="4">
        <v>10</v>
      </c>
      <c r="P16" s="4">
        <v>1000</v>
      </c>
      <c r="Q16" s="6">
        <f t="shared" si="1"/>
        <v>7.874015748031496E-2</v>
      </c>
      <c r="R16" s="7">
        <f>Q16</f>
        <v>7.874015748031496E-2</v>
      </c>
      <c r="S16" s="8">
        <f>0.5*O16</f>
        <v>5</v>
      </c>
    </row>
    <row r="17" spans="2:19" x14ac:dyDescent="0.15">
      <c r="E17" s="1">
        <f>SUM(E15:E16)</f>
        <v>2.9800000000000004</v>
      </c>
      <c r="G17" s="1" t="s">
        <v>39</v>
      </c>
      <c r="H17" s="11">
        <f>H16/H15</f>
        <v>0.89816997866846304</v>
      </c>
      <c r="M17" s="44" t="s">
        <v>17</v>
      </c>
      <c r="N17" s="4" t="s">
        <v>18</v>
      </c>
      <c r="O17" s="4">
        <v>50</v>
      </c>
      <c r="P17" s="4">
        <v>1000</v>
      </c>
      <c r="Q17" s="6">
        <f t="shared" si="1"/>
        <v>7.874015748031496E-2</v>
      </c>
      <c r="R17" s="43">
        <f>SUM(Q17:Q18)</f>
        <v>0.15748031496062992</v>
      </c>
      <c r="S17" s="8">
        <f>0.4*O17</f>
        <v>20</v>
      </c>
    </row>
    <row r="18" spans="2:19" x14ac:dyDescent="0.15">
      <c r="M18" s="44"/>
      <c r="N18" s="4" t="s">
        <v>19</v>
      </c>
      <c r="O18" s="4">
        <v>50</v>
      </c>
      <c r="P18" s="4">
        <v>1000</v>
      </c>
      <c r="Q18" s="6">
        <f t="shared" si="1"/>
        <v>7.874015748031496E-2</v>
      </c>
      <c r="R18" s="43"/>
      <c r="S18" s="8">
        <f>0.4*O18</f>
        <v>20</v>
      </c>
    </row>
    <row r="19" spans="2:19" x14ac:dyDescent="0.15">
      <c r="M19" s="44" t="s">
        <v>20</v>
      </c>
      <c r="N19" s="9" t="s">
        <v>21</v>
      </c>
      <c r="O19" s="4">
        <v>10</v>
      </c>
      <c r="P19" s="4">
        <v>300</v>
      </c>
      <c r="Q19" s="6">
        <f t="shared" si="1"/>
        <v>2.3622047244094488E-2</v>
      </c>
      <c r="R19" s="43">
        <f>SUM(Q19:Q20)</f>
        <v>4.7244094488188976E-2</v>
      </c>
      <c r="S19" s="8">
        <f>4*O19</f>
        <v>40</v>
      </c>
    </row>
    <row r="20" spans="2:19" x14ac:dyDescent="0.15">
      <c r="M20" s="44"/>
      <c r="N20" s="9" t="s">
        <v>24</v>
      </c>
      <c r="O20" s="4">
        <v>10</v>
      </c>
      <c r="P20" s="4">
        <v>300</v>
      </c>
      <c r="Q20" s="6">
        <f t="shared" si="1"/>
        <v>2.3622047244094488E-2</v>
      </c>
      <c r="R20" s="43"/>
      <c r="S20" s="8">
        <f>4*O20</f>
        <v>40</v>
      </c>
    </row>
    <row r="21" spans="2:19" x14ac:dyDescent="0.15">
      <c r="N21" s="1" t="s">
        <v>33</v>
      </c>
      <c r="O21" s="11">
        <f>Q20+Q19+Q15+Q12+Q13</f>
        <v>0.19685039370078738</v>
      </c>
      <c r="P21" s="13">
        <f>O21*10</f>
        <v>1.9685039370078738</v>
      </c>
      <c r="R21" s="1" t="s">
        <v>34</v>
      </c>
      <c r="S21" s="12">
        <f>SUMPRODUCT(S4:S20,Q4:Q20)</f>
        <v>31.968503937007871</v>
      </c>
    </row>
    <row r="22" spans="2:19" x14ac:dyDescent="0.15">
      <c r="N22" s="1" t="s">
        <v>36</v>
      </c>
      <c r="O22" s="11">
        <f>Q6+Q5+Q4</f>
        <v>0.11811023622047244</v>
      </c>
      <c r="P22" s="13">
        <f>O22*10</f>
        <v>1.1811023622047243</v>
      </c>
      <c r="R22" s="1" t="s">
        <v>37</v>
      </c>
      <c r="S22" s="12">
        <v>28</v>
      </c>
    </row>
    <row r="23" spans="2:19" x14ac:dyDescent="0.15">
      <c r="O23" s="11">
        <f>SUM(O21:O22)</f>
        <v>0.31496062992125984</v>
      </c>
      <c r="P23" s="13">
        <f>SUM(P21:P22)</f>
        <v>3.1496062992125982</v>
      </c>
      <c r="R23" s="1" t="s">
        <v>39</v>
      </c>
      <c r="S23" s="11">
        <f>S22/S21</f>
        <v>0.87586206896551733</v>
      </c>
    </row>
    <row r="29" spans="2:19" x14ac:dyDescent="0.15">
      <c r="B29" s="2" t="s">
        <v>40</v>
      </c>
      <c r="C29" s="3"/>
      <c r="D29" s="3"/>
      <c r="E29" s="3">
        <f>SUM(E31:E41)</f>
        <v>10000</v>
      </c>
      <c r="F29" s="3"/>
      <c r="G29" s="3"/>
      <c r="H29" s="3"/>
      <c r="M29" s="2" t="s">
        <v>41</v>
      </c>
      <c r="N29" s="3"/>
      <c r="O29" s="3"/>
      <c r="P29" s="3">
        <f>SUM(P31:P47)</f>
        <v>14000</v>
      </c>
      <c r="Q29" s="3"/>
      <c r="R29" s="3"/>
      <c r="S29" s="3"/>
    </row>
    <row r="30" spans="2:19" x14ac:dyDescent="0.15">
      <c r="B30" s="4"/>
      <c r="C30" s="4" t="s">
        <v>42</v>
      </c>
      <c r="D30" s="4" t="s">
        <v>43</v>
      </c>
      <c r="E30" s="4" t="s">
        <v>44</v>
      </c>
      <c r="F30" s="4" t="s">
        <v>45</v>
      </c>
      <c r="G30" s="4" t="s">
        <v>45</v>
      </c>
      <c r="H30" s="4" t="s">
        <v>46</v>
      </c>
      <c r="M30" s="4"/>
      <c r="N30" s="4" t="s">
        <v>42</v>
      </c>
      <c r="O30" s="4" t="s">
        <v>43</v>
      </c>
      <c r="P30" s="4" t="s">
        <v>44</v>
      </c>
      <c r="Q30" s="4" t="s">
        <v>45</v>
      </c>
      <c r="R30" s="4" t="s">
        <v>45</v>
      </c>
      <c r="S30" s="4" t="s">
        <v>46</v>
      </c>
    </row>
    <row r="31" spans="2:19" x14ac:dyDescent="0.15">
      <c r="B31" s="39" t="s">
        <v>47</v>
      </c>
      <c r="C31" s="5" t="s">
        <v>48</v>
      </c>
      <c r="D31" s="4">
        <v>1</v>
      </c>
      <c r="E31" s="4">
        <v>60</v>
      </c>
      <c r="F31" s="6">
        <f>E31/SUM($E$4:$E$14)</f>
        <v>6.0000000000000001E-3</v>
      </c>
      <c r="G31" s="40">
        <f>F31+F32+F33</f>
        <v>1.8000000000000002E-2</v>
      </c>
      <c r="H31" s="4">
        <f>[1]装备!$O$2*D31</f>
        <v>200</v>
      </c>
      <c r="M31" s="39" t="s">
        <v>49</v>
      </c>
      <c r="N31" s="14" t="s">
        <v>50</v>
      </c>
      <c r="O31" s="4">
        <v>1</v>
      </c>
      <c r="P31" s="4">
        <v>400</v>
      </c>
      <c r="Q31" s="6">
        <f t="shared" ref="Q31:Q47" si="2">P31/SUM($P$31:$P$47)</f>
        <v>2.8571428571428571E-2</v>
      </c>
      <c r="R31" s="43">
        <f>SUM(Q31:Q33)</f>
        <v>4.2857142857142858E-2</v>
      </c>
      <c r="S31" s="4">
        <f>[1]神侍!M3*O31</f>
        <v>25</v>
      </c>
    </row>
    <row r="32" spans="2:19" x14ac:dyDescent="0.15">
      <c r="B32" s="39"/>
      <c r="C32" s="5" t="s">
        <v>51</v>
      </c>
      <c r="D32" s="4">
        <v>1</v>
      </c>
      <c r="E32" s="4">
        <v>60</v>
      </c>
      <c r="F32" s="6">
        <f t="shared" ref="F32:F41" si="3">E32/SUM($E$4:$E$14)</f>
        <v>6.0000000000000001E-3</v>
      </c>
      <c r="G32" s="41"/>
      <c r="H32" s="4">
        <f>[1]装备!$O$2*D32</f>
        <v>200</v>
      </c>
      <c r="M32" s="39"/>
      <c r="N32" s="14" t="s">
        <v>52</v>
      </c>
      <c r="O32" s="4">
        <v>1</v>
      </c>
      <c r="P32" s="4">
        <v>200</v>
      </c>
      <c r="Q32" s="6">
        <f t="shared" si="2"/>
        <v>1.4285714285714285E-2</v>
      </c>
      <c r="R32" s="43"/>
      <c r="S32" s="4">
        <f>[1]神侍!M4*O32</f>
        <v>100</v>
      </c>
    </row>
    <row r="33" spans="2:19" x14ac:dyDescent="0.15">
      <c r="B33" s="39"/>
      <c r="C33" s="5" t="s">
        <v>13</v>
      </c>
      <c r="D33" s="4">
        <v>1</v>
      </c>
      <c r="E33" s="4">
        <v>60</v>
      </c>
      <c r="F33" s="6">
        <f t="shared" si="3"/>
        <v>6.0000000000000001E-3</v>
      </c>
      <c r="G33" s="42"/>
      <c r="H33" s="4">
        <f>[1]装备!$O$2*D33</f>
        <v>200</v>
      </c>
      <c r="M33" s="39"/>
      <c r="N33" s="14" t="s">
        <v>14</v>
      </c>
      <c r="O33" s="4">
        <v>1</v>
      </c>
      <c r="P33" s="4">
        <v>0</v>
      </c>
      <c r="Q33" s="6">
        <f t="shared" si="2"/>
        <v>0</v>
      </c>
      <c r="R33" s="43"/>
      <c r="S33" s="4">
        <f>[1]神侍!M5*O33</f>
        <v>250</v>
      </c>
    </row>
    <row r="34" spans="2:19" x14ac:dyDescent="0.15">
      <c r="B34" s="4"/>
      <c r="C34" s="5" t="s">
        <v>15</v>
      </c>
      <c r="D34" s="4">
        <v>1</v>
      </c>
      <c r="E34" s="4">
        <v>100</v>
      </c>
      <c r="F34" s="6">
        <f t="shared" si="3"/>
        <v>0.01</v>
      </c>
      <c r="G34" s="7">
        <f>F34</f>
        <v>0.01</v>
      </c>
      <c r="H34" s="4">
        <f>[1]装备!N2*[1]宝箱!D34</f>
        <v>20</v>
      </c>
      <c r="M34" s="39" t="s">
        <v>16</v>
      </c>
      <c r="N34" s="4" t="s">
        <v>353</v>
      </c>
      <c r="O34" s="4">
        <v>1</v>
      </c>
      <c r="P34" s="4">
        <v>1200</v>
      </c>
      <c r="Q34" s="6">
        <f t="shared" si="2"/>
        <v>8.5714285714285715E-2</v>
      </c>
      <c r="R34" s="43">
        <f>SUM(Q34:Q36)</f>
        <v>0.37142857142857144</v>
      </c>
      <c r="S34" s="4">
        <f>[1]神侍!$J$1*O34</f>
        <v>5</v>
      </c>
    </row>
    <row r="35" spans="2:19" x14ac:dyDescent="0.15">
      <c r="B35" s="44" t="s">
        <v>17</v>
      </c>
      <c r="C35" s="4" t="s">
        <v>18</v>
      </c>
      <c r="D35" s="4">
        <v>5</v>
      </c>
      <c r="E35" s="4">
        <v>1930</v>
      </c>
      <c r="F35" s="6">
        <f t="shared" si="3"/>
        <v>0.193</v>
      </c>
      <c r="G35" s="40">
        <f>F35+F36</f>
        <v>0.38600000000000001</v>
      </c>
      <c r="H35" s="8">
        <f>0.4*D35</f>
        <v>2</v>
      </c>
      <c r="M35" s="39"/>
      <c r="N35" s="4" t="s">
        <v>354</v>
      </c>
      <c r="O35" s="4">
        <v>2</v>
      </c>
      <c r="P35" s="4">
        <v>2000</v>
      </c>
      <c r="Q35" s="6">
        <f t="shared" si="2"/>
        <v>0.14285714285714285</v>
      </c>
      <c r="R35" s="43"/>
      <c r="S35" s="4">
        <f>[1]神侍!$J$1*O35</f>
        <v>10</v>
      </c>
    </row>
    <row r="36" spans="2:19" x14ac:dyDescent="0.15">
      <c r="B36" s="44"/>
      <c r="C36" s="4" t="s">
        <v>19</v>
      </c>
      <c r="D36" s="4">
        <v>5</v>
      </c>
      <c r="E36" s="4">
        <v>1930</v>
      </c>
      <c r="F36" s="6">
        <f t="shared" si="3"/>
        <v>0.193</v>
      </c>
      <c r="G36" s="42"/>
      <c r="H36" s="8">
        <f>0.4*D36</f>
        <v>2</v>
      </c>
      <c r="M36" s="39"/>
      <c r="N36" s="4" t="s">
        <v>355</v>
      </c>
      <c r="O36" s="4">
        <v>4</v>
      </c>
      <c r="P36" s="4">
        <v>2000</v>
      </c>
      <c r="Q36" s="6">
        <f t="shared" si="2"/>
        <v>0.14285714285714285</v>
      </c>
      <c r="R36" s="43"/>
      <c r="S36" s="4">
        <f>[1]神侍!$J$1*O36</f>
        <v>20</v>
      </c>
    </row>
    <row r="37" spans="2:19" x14ac:dyDescent="0.15">
      <c r="B37" s="44" t="s">
        <v>20</v>
      </c>
      <c r="C37" s="9" t="s">
        <v>21</v>
      </c>
      <c r="D37" s="4">
        <v>2</v>
      </c>
      <c r="E37" s="4">
        <v>900</v>
      </c>
      <c r="F37" s="6">
        <f t="shared" si="3"/>
        <v>0.09</v>
      </c>
      <c r="G37" s="40">
        <f>F37+F38</f>
        <v>0.18</v>
      </c>
      <c r="H37" s="8">
        <f>4*D37</f>
        <v>8</v>
      </c>
      <c r="M37" s="39" t="s">
        <v>22</v>
      </c>
      <c r="N37" s="4" t="s">
        <v>23</v>
      </c>
      <c r="O37" s="4">
        <v>100</v>
      </c>
      <c r="P37" s="4">
        <v>0</v>
      </c>
      <c r="Q37" s="6">
        <f t="shared" si="2"/>
        <v>0</v>
      </c>
      <c r="R37" s="43">
        <f>SUM(Q37:Q40)</f>
        <v>0.15714285714285714</v>
      </c>
      <c r="S37" s="4">
        <f>[1]神侍!S3*[1]宝箱!O37</f>
        <v>10</v>
      </c>
    </row>
    <row r="38" spans="2:19" x14ac:dyDescent="0.15">
      <c r="B38" s="44"/>
      <c r="C38" s="9" t="s">
        <v>24</v>
      </c>
      <c r="D38" s="4">
        <v>2</v>
      </c>
      <c r="E38" s="4">
        <v>900</v>
      </c>
      <c r="F38" s="6">
        <f t="shared" si="3"/>
        <v>0.09</v>
      </c>
      <c r="G38" s="42"/>
      <c r="H38" s="8">
        <f>4*D38</f>
        <v>8</v>
      </c>
      <c r="M38" s="39"/>
      <c r="N38" s="4" t="s">
        <v>25</v>
      </c>
      <c r="O38" s="4">
        <v>100</v>
      </c>
      <c r="P38" s="4">
        <v>500</v>
      </c>
      <c r="Q38" s="6">
        <f t="shared" si="2"/>
        <v>3.5714285714285712E-2</v>
      </c>
      <c r="R38" s="43"/>
      <c r="S38" s="4">
        <f>[1]神侍!S4*[1]宝箱!O38</f>
        <v>40</v>
      </c>
    </row>
    <row r="39" spans="2:19" x14ac:dyDescent="0.15">
      <c r="B39" s="4"/>
      <c r="C39" s="9" t="s">
        <v>26</v>
      </c>
      <c r="D39" s="4">
        <v>1</v>
      </c>
      <c r="E39" s="4">
        <v>300</v>
      </c>
      <c r="F39" s="6">
        <f t="shared" si="3"/>
        <v>0.03</v>
      </c>
      <c r="G39" s="7">
        <f>F39</f>
        <v>0.03</v>
      </c>
      <c r="H39" s="8">
        <f>15*D39</f>
        <v>15</v>
      </c>
      <c r="M39" s="39"/>
      <c r="N39" s="9" t="s">
        <v>27</v>
      </c>
      <c r="O39" s="4">
        <v>30</v>
      </c>
      <c r="P39" s="4">
        <v>1200</v>
      </c>
      <c r="Q39" s="6">
        <f t="shared" si="2"/>
        <v>8.5714285714285715E-2</v>
      </c>
      <c r="R39" s="43"/>
      <c r="S39" s="4">
        <f>[1]神侍!S5*[1]宝箱!O39</f>
        <v>60</v>
      </c>
    </row>
    <row r="40" spans="2:19" x14ac:dyDescent="0.15">
      <c r="B40" s="4"/>
      <c r="C40" s="4" t="s">
        <v>28</v>
      </c>
      <c r="D40" s="4">
        <v>10</v>
      </c>
      <c r="E40" s="4">
        <v>1760</v>
      </c>
      <c r="F40" s="6">
        <f t="shared" si="3"/>
        <v>0.17599999999999999</v>
      </c>
      <c r="G40" s="7">
        <f>F40</f>
        <v>0.17599999999999999</v>
      </c>
      <c r="H40" s="8">
        <f>0.5*D40</f>
        <v>5</v>
      </c>
      <c r="M40" s="39"/>
      <c r="N40" s="9" t="s">
        <v>29</v>
      </c>
      <c r="O40" s="4">
        <v>10</v>
      </c>
      <c r="P40" s="4">
        <v>500</v>
      </c>
      <c r="Q40" s="6">
        <f t="shared" si="2"/>
        <v>3.5714285714285712E-2</v>
      </c>
      <c r="R40" s="43"/>
      <c r="S40" s="4">
        <f>[1]神侍!S6*[1]宝箱!O40</f>
        <v>100</v>
      </c>
    </row>
    <row r="41" spans="2:19" x14ac:dyDescent="0.15">
      <c r="B41" s="10"/>
      <c r="C41" s="4" t="s">
        <v>30</v>
      </c>
      <c r="D41" s="4">
        <v>5</v>
      </c>
      <c r="E41" s="4">
        <v>2000</v>
      </c>
      <c r="F41" s="6">
        <f t="shared" si="3"/>
        <v>0.2</v>
      </c>
      <c r="G41" s="7">
        <f>F41</f>
        <v>0.2</v>
      </c>
      <c r="H41" s="8">
        <f>0.5*D41</f>
        <v>2.5</v>
      </c>
      <c r="M41" s="39" t="s">
        <v>31</v>
      </c>
      <c r="N41" s="4" t="s">
        <v>32</v>
      </c>
      <c r="O41" s="4">
        <v>10</v>
      </c>
      <c r="P41" s="4">
        <v>1000</v>
      </c>
      <c r="Q41" s="6">
        <f t="shared" si="2"/>
        <v>7.1428571428571425E-2</v>
      </c>
      <c r="R41" s="43">
        <f>SUM(Q41:Q42)</f>
        <v>0.10714285714285714</v>
      </c>
      <c r="S41" s="4">
        <f>[1]神侍!I10*[1]宝箱!O41</f>
        <v>10</v>
      </c>
    </row>
    <row r="42" spans="2:19" x14ac:dyDescent="0.15">
      <c r="C42" s="1" t="s">
        <v>33</v>
      </c>
      <c r="D42" s="11">
        <f>G39+G37</f>
        <v>0.21</v>
      </c>
      <c r="E42" s="13">
        <f>D42*9</f>
        <v>1.89</v>
      </c>
      <c r="G42" s="1" t="s">
        <v>34</v>
      </c>
      <c r="H42" s="12">
        <f>SUMPRODUCT(H31:H41,F31:F41)</f>
        <v>7.8419999999999996</v>
      </c>
      <c r="M42" s="39"/>
      <c r="N42" s="9" t="s">
        <v>35</v>
      </c>
      <c r="O42" s="4">
        <v>2</v>
      </c>
      <c r="P42" s="4">
        <v>500</v>
      </c>
      <c r="Q42" s="6">
        <f t="shared" si="2"/>
        <v>3.5714285714285712E-2</v>
      </c>
      <c r="R42" s="43"/>
      <c r="S42" s="4">
        <f>[1]神侍!J10*[1]宝箱!O42</f>
        <v>40</v>
      </c>
    </row>
    <row r="43" spans="2:19" x14ac:dyDescent="0.15">
      <c r="C43" s="1" t="s">
        <v>36</v>
      </c>
      <c r="D43" s="11">
        <f>G31+G34</f>
        <v>2.8000000000000004E-2</v>
      </c>
      <c r="E43" s="13">
        <f>D43*9+1</f>
        <v>1.252</v>
      </c>
      <c r="H43" s="12"/>
      <c r="M43" s="10"/>
      <c r="N43" s="4" t="s">
        <v>38</v>
      </c>
      <c r="O43" s="4">
        <v>10</v>
      </c>
      <c r="P43" s="4">
        <v>1500</v>
      </c>
      <c r="Q43" s="6">
        <f t="shared" si="2"/>
        <v>0.10714285714285714</v>
      </c>
      <c r="R43" s="7">
        <f>Q43</f>
        <v>0.10714285714285714</v>
      </c>
      <c r="S43" s="8">
        <f>0.5*O43</f>
        <v>5</v>
      </c>
    </row>
    <row r="44" spans="2:19" x14ac:dyDescent="0.15">
      <c r="E44" s="13">
        <f>SUM(E42:E43)</f>
        <v>3.1419999999999999</v>
      </c>
      <c r="H44" s="11"/>
      <c r="M44" s="44" t="s">
        <v>17</v>
      </c>
      <c r="N44" s="4" t="s">
        <v>18</v>
      </c>
      <c r="O44" s="4">
        <v>50</v>
      </c>
      <c r="P44" s="4">
        <v>1000</v>
      </c>
      <c r="Q44" s="6">
        <f t="shared" si="2"/>
        <v>7.1428571428571425E-2</v>
      </c>
      <c r="R44" s="43">
        <f>SUM(Q44:Q45)</f>
        <v>0.14285714285714285</v>
      </c>
      <c r="S44" s="8">
        <f>0.4*O44</f>
        <v>20</v>
      </c>
    </row>
    <row r="45" spans="2:19" x14ac:dyDescent="0.15">
      <c r="M45" s="44"/>
      <c r="N45" s="4" t="s">
        <v>19</v>
      </c>
      <c r="O45" s="4">
        <v>50</v>
      </c>
      <c r="P45" s="4">
        <v>1000</v>
      </c>
      <c r="Q45" s="6">
        <f t="shared" si="2"/>
        <v>7.1428571428571425E-2</v>
      </c>
      <c r="R45" s="43"/>
      <c r="S45" s="8">
        <f>0.4*O45</f>
        <v>20</v>
      </c>
    </row>
    <row r="46" spans="2:19" x14ac:dyDescent="0.15">
      <c r="E46" s="15" t="s">
        <v>53</v>
      </c>
      <c r="G46" s="1" t="s">
        <v>54</v>
      </c>
      <c r="H46" s="12">
        <f>[1]装备!N2</f>
        <v>20</v>
      </c>
      <c r="M46" s="44" t="s">
        <v>20</v>
      </c>
      <c r="N46" s="9" t="s">
        <v>21</v>
      </c>
      <c r="O46" s="4">
        <v>10</v>
      </c>
      <c r="P46" s="4">
        <v>500</v>
      </c>
      <c r="Q46" s="6">
        <f t="shared" si="2"/>
        <v>3.5714285714285712E-2</v>
      </c>
      <c r="R46" s="43">
        <f>SUM(Q46:Q47)</f>
        <v>7.1428571428571425E-2</v>
      </c>
      <c r="S46" s="8">
        <f>4*O46</f>
        <v>40</v>
      </c>
    </row>
    <row r="47" spans="2:19" x14ac:dyDescent="0.15">
      <c r="G47" s="1" t="s">
        <v>55</v>
      </c>
      <c r="H47" s="12">
        <f>H42*9+H46</f>
        <v>90.578000000000003</v>
      </c>
      <c r="M47" s="44"/>
      <c r="N47" s="9" t="s">
        <v>24</v>
      </c>
      <c r="O47" s="4">
        <v>10</v>
      </c>
      <c r="P47" s="4">
        <v>500</v>
      </c>
      <c r="Q47" s="6">
        <f t="shared" si="2"/>
        <v>3.5714285714285712E-2</v>
      </c>
      <c r="R47" s="43"/>
      <c r="S47" s="8">
        <f>4*O47</f>
        <v>40</v>
      </c>
    </row>
    <row r="48" spans="2:19" x14ac:dyDescent="0.15">
      <c r="G48" s="1" t="s">
        <v>37</v>
      </c>
      <c r="H48" s="12">
        <v>68</v>
      </c>
      <c r="N48" s="1" t="s">
        <v>33</v>
      </c>
      <c r="O48" s="11">
        <f>Q47+Q46+Q42+Q39+Q40</f>
        <v>0.22857142857142854</v>
      </c>
      <c r="P48" s="16">
        <f>O48*9</f>
        <v>2.0571428571428569</v>
      </c>
      <c r="R48" s="1" t="s">
        <v>34</v>
      </c>
      <c r="S48" s="12">
        <f>SUMPRODUCT(S31:S47,Q31:Q47)</f>
        <v>25.392857142857135</v>
      </c>
    </row>
    <row r="49" spans="7:19" x14ac:dyDescent="0.15">
      <c r="G49" s="1" t="s">
        <v>39</v>
      </c>
      <c r="H49" s="11">
        <f>H48/H47</f>
        <v>0.75073417386120245</v>
      </c>
      <c r="N49" s="1" t="s">
        <v>36</v>
      </c>
      <c r="O49" s="11">
        <f>Q33+Q32+Q31</f>
        <v>4.2857142857142858E-2</v>
      </c>
      <c r="P49" s="16">
        <f>O49*9+1</f>
        <v>1.3857142857142857</v>
      </c>
      <c r="S49" s="12"/>
    </row>
    <row r="50" spans="7:19" x14ac:dyDescent="0.15">
      <c r="P50" s="13">
        <f>SUM(P48:P49)</f>
        <v>3.4428571428571426</v>
      </c>
    </row>
    <row r="51" spans="7:19" x14ac:dyDescent="0.15">
      <c r="M51" s="15" t="s">
        <v>56</v>
      </c>
      <c r="N51" s="4" t="s">
        <v>42</v>
      </c>
      <c r="O51" s="4" t="s">
        <v>43</v>
      </c>
      <c r="P51" s="4" t="s">
        <v>44</v>
      </c>
      <c r="Q51" s="4" t="s">
        <v>45</v>
      </c>
      <c r="R51" s="4" t="s">
        <v>46</v>
      </c>
    </row>
    <row r="52" spans="7:19" x14ac:dyDescent="0.15">
      <c r="N52" s="4" t="s">
        <v>50</v>
      </c>
      <c r="O52" s="4">
        <v>1</v>
      </c>
      <c r="P52" s="4">
        <v>200</v>
      </c>
      <c r="Q52" s="6">
        <f>P52/SUM($P$52:$P$54)</f>
        <v>0.2</v>
      </c>
      <c r="R52" s="4">
        <f>[1]神侍!M3*O52</f>
        <v>25</v>
      </c>
    </row>
    <row r="53" spans="7:19" x14ac:dyDescent="0.15">
      <c r="N53" s="4" t="s">
        <v>52</v>
      </c>
      <c r="O53" s="4">
        <v>1</v>
      </c>
      <c r="P53" s="4">
        <v>600</v>
      </c>
      <c r="Q53" s="6">
        <f>P53/SUM($P$52:$P$54)</f>
        <v>0.6</v>
      </c>
      <c r="R53" s="4">
        <f>[1]神侍!M4*O53</f>
        <v>100</v>
      </c>
    </row>
    <row r="54" spans="7:19" x14ac:dyDescent="0.15">
      <c r="N54" s="4" t="s">
        <v>14</v>
      </c>
      <c r="O54" s="4">
        <v>1</v>
      </c>
      <c r="P54" s="4">
        <v>200</v>
      </c>
      <c r="Q54" s="6">
        <f>P54/SUM($P$52:$P$54)</f>
        <v>0.2</v>
      </c>
      <c r="R54" s="4">
        <f>[1]神侍!M5*O54</f>
        <v>250</v>
      </c>
    </row>
    <row r="55" spans="7:19" x14ac:dyDescent="0.15">
      <c r="R55" s="1" t="s">
        <v>34</v>
      </c>
      <c r="S55" s="12">
        <f>SUMPRODUCT(R52:R54,Q52:Q54)</f>
        <v>115</v>
      </c>
    </row>
    <row r="56" spans="7:19" x14ac:dyDescent="0.15">
      <c r="R56" s="1" t="s">
        <v>55</v>
      </c>
      <c r="S56" s="12">
        <f>S48*9+S55</f>
        <v>343.53571428571422</v>
      </c>
    </row>
    <row r="57" spans="7:19" x14ac:dyDescent="0.15">
      <c r="R57" s="1" t="s">
        <v>37</v>
      </c>
      <c r="S57" s="12">
        <v>258</v>
      </c>
    </row>
    <row r="58" spans="7:19" x14ac:dyDescent="0.15">
      <c r="R58" s="1" t="s">
        <v>39</v>
      </c>
      <c r="S58" s="11">
        <f>S57/S56</f>
        <v>0.75101361887930151</v>
      </c>
    </row>
  </sheetData>
  <mergeCells count="36">
    <mergeCell ref="M41:M42"/>
    <mergeCell ref="R41:R42"/>
    <mergeCell ref="M44:M45"/>
    <mergeCell ref="R44:R45"/>
    <mergeCell ref="M46:M47"/>
    <mergeCell ref="R46:R47"/>
    <mergeCell ref="M34:M36"/>
    <mergeCell ref="R34:R36"/>
    <mergeCell ref="B35:B36"/>
    <mergeCell ref="G35:G36"/>
    <mergeCell ref="B37:B38"/>
    <mergeCell ref="G37:G38"/>
    <mergeCell ref="M37:M40"/>
    <mergeCell ref="R37:R40"/>
    <mergeCell ref="M17:M18"/>
    <mergeCell ref="R17:R18"/>
    <mergeCell ref="M19:M20"/>
    <mergeCell ref="R19:R20"/>
    <mergeCell ref="B31:B33"/>
    <mergeCell ref="G31:G33"/>
    <mergeCell ref="M31:M33"/>
    <mergeCell ref="R31:R33"/>
    <mergeCell ref="B10:B11"/>
    <mergeCell ref="G10:G11"/>
    <mergeCell ref="M10:M13"/>
    <mergeCell ref="R10:R13"/>
    <mergeCell ref="M14:M15"/>
    <mergeCell ref="R14:R15"/>
    <mergeCell ref="B4:B6"/>
    <mergeCell ref="G4:G6"/>
    <mergeCell ref="M4:M6"/>
    <mergeCell ref="R4:R6"/>
    <mergeCell ref="M7:M9"/>
    <mergeCell ref="R7:R9"/>
    <mergeCell ref="B8:B9"/>
    <mergeCell ref="G8:G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workbookViewId="0">
      <selection activeCell="I10" sqref="I10"/>
    </sheetView>
  </sheetViews>
  <sheetFormatPr defaultRowHeight="12" x14ac:dyDescent="0.15"/>
  <cols>
    <col min="1" max="1" width="9" style="1"/>
    <col min="2" max="2" width="7.375" style="20" customWidth="1"/>
    <col min="3" max="3" width="16.75" style="20" customWidth="1"/>
    <col min="4" max="4" width="6.75" style="20" customWidth="1"/>
    <col min="5" max="5" width="7.25" style="20" customWidth="1"/>
    <col min="6" max="6" width="12.5" style="20" customWidth="1"/>
    <col min="7" max="7" width="107.25" style="20" customWidth="1"/>
    <col min="8" max="9" width="9" style="1"/>
    <col min="10" max="10" width="19.375" style="21" customWidth="1"/>
    <col min="11" max="11" width="24" style="21" customWidth="1"/>
    <col min="12" max="16384" width="9" style="1"/>
  </cols>
  <sheetData>
    <row r="1" spans="2:11" x14ac:dyDescent="0.15">
      <c r="B1" s="17"/>
      <c r="C1" s="17"/>
      <c r="D1" s="17"/>
      <c r="E1" s="17"/>
      <c r="F1" s="17"/>
      <c r="G1" s="17"/>
    </row>
    <row r="2" spans="2:11" x14ac:dyDescent="0.15">
      <c r="B2" s="18" t="s">
        <v>57</v>
      </c>
      <c r="C2" s="18" t="s">
        <v>58</v>
      </c>
      <c r="D2" s="18" t="s">
        <v>59</v>
      </c>
      <c r="E2" s="18" t="s">
        <v>60</v>
      </c>
      <c r="F2" s="18" t="s">
        <v>224</v>
      </c>
      <c r="G2" s="18" t="s">
        <v>61</v>
      </c>
      <c r="J2" s="22" t="s">
        <v>125</v>
      </c>
      <c r="K2" s="22" t="s">
        <v>58</v>
      </c>
    </row>
    <row r="3" spans="2:11" x14ac:dyDescent="0.15">
      <c r="B3" s="19" t="s">
        <v>62</v>
      </c>
      <c r="C3" s="19" t="s">
        <v>63</v>
      </c>
      <c r="D3" s="19" t="s">
        <v>225</v>
      </c>
      <c r="E3" s="19" t="s">
        <v>64</v>
      </c>
      <c r="F3" s="19" t="s">
        <v>226</v>
      </c>
      <c r="G3" s="19" t="s">
        <v>227</v>
      </c>
      <c r="J3" s="22" t="s">
        <v>62</v>
      </c>
      <c r="K3" s="22" t="s">
        <v>63</v>
      </c>
    </row>
    <row r="4" spans="2:11" x14ac:dyDescent="0.15">
      <c r="B4" s="20">
        <v>10001</v>
      </c>
      <c r="C4" s="20" t="s">
        <v>228</v>
      </c>
      <c r="D4" s="20">
        <v>16</v>
      </c>
      <c r="E4" s="20">
        <v>3</v>
      </c>
      <c r="F4" s="20">
        <v>0</v>
      </c>
      <c r="G4" s="20" t="s">
        <v>229</v>
      </c>
      <c r="J4" s="23" t="s">
        <v>359</v>
      </c>
      <c r="K4" s="24" t="s">
        <v>130</v>
      </c>
    </row>
    <row r="5" spans="2:11" x14ac:dyDescent="0.15">
      <c r="B5" s="20">
        <v>10002</v>
      </c>
      <c r="C5" s="20" t="s">
        <v>230</v>
      </c>
      <c r="D5" s="20">
        <v>10</v>
      </c>
      <c r="E5" s="20">
        <v>3</v>
      </c>
      <c r="F5" s="20">
        <v>0</v>
      </c>
      <c r="G5" s="20" t="s">
        <v>231</v>
      </c>
      <c r="J5" s="23" t="s">
        <v>359</v>
      </c>
      <c r="K5" s="24" t="s">
        <v>126</v>
      </c>
    </row>
    <row r="6" spans="2:11" x14ac:dyDescent="0.15">
      <c r="B6" s="20">
        <v>20000</v>
      </c>
      <c r="C6" s="20" t="s">
        <v>65</v>
      </c>
      <c r="D6" s="20">
        <v>15</v>
      </c>
      <c r="E6" s="20">
        <v>0</v>
      </c>
      <c r="F6" s="20">
        <v>0</v>
      </c>
      <c r="G6" s="20" t="s">
        <v>232</v>
      </c>
      <c r="J6" s="23" t="s">
        <v>359</v>
      </c>
      <c r="K6" s="24" t="s">
        <v>124</v>
      </c>
    </row>
    <row r="7" spans="2:11" x14ac:dyDescent="0.15">
      <c r="B7" s="20">
        <v>20001</v>
      </c>
      <c r="C7" s="20" t="s">
        <v>66</v>
      </c>
      <c r="D7" s="20">
        <v>15</v>
      </c>
      <c r="E7" s="20">
        <v>1</v>
      </c>
      <c r="F7" s="20">
        <v>0</v>
      </c>
      <c r="G7" s="20" t="s">
        <v>233</v>
      </c>
      <c r="J7" s="23" t="s">
        <v>357</v>
      </c>
      <c r="K7" s="24" t="s">
        <v>131</v>
      </c>
    </row>
    <row r="8" spans="2:11" x14ac:dyDescent="0.15">
      <c r="B8" s="20">
        <v>20002</v>
      </c>
      <c r="C8" s="20" t="s">
        <v>67</v>
      </c>
      <c r="D8" s="20">
        <v>15</v>
      </c>
      <c r="E8" s="20">
        <v>2</v>
      </c>
      <c r="F8" s="20">
        <v>0</v>
      </c>
      <c r="G8" s="20" t="s">
        <v>234</v>
      </c>
      <c r="J8" s="23" t="s">
        <v>357</v>
      </c>
      <c r="K8" s="24" t="s">
        <v>132</v>
      </c>
    </row>
    <row r="9" spans="2:11" x14ac:dyDescent="0.15">
      <c r="B9" s="20">
        <v>20003</v>
      </c>
      <c r="C9" s="20" t="s">
        <v>68</v>
      </c>
      <c r="D9" s="20">
        <v>15</v>
      </c>
      <c r="E9" s="20">
        <v>3</v>
      </c>
      <c r="F9" s="20">
        <v>0</v>
      </c>
      <c r="G9" s="20" t="s">
        <v>235</v>
      </c>
      <c r="J9" s="23" t="s">
        <v>357</v>
      </c>
      <c r="K9" s="23" t="s">
        <v>129</v>
      </c>
    </row>
    <row r="10" spans="2:11" x14ac:dyDescent="0.15">
      <c r="B10" s="20">
        <v>20100</v>
      </c>
      <c r="C10" s="20" t="s">
        <v>236</v>
      </c>
      <c r="D10" s="20">
        <v>18</v>
      </c>
      <c r="E10" s="20">
        <v>4</v>
      </c>
      <c r="F10" s="20">
        <v>0</v>
      </c>
      <c r="G10" s="20" t="s">
        <v>237</v>
      </c>
      <c r="J10" s="23" t="s">
        <v>134</v>
      </c>
      <c r="K10" s="24" t="s">
        <v>133</v>
      </c>
    </row>
    <row r="11" spans="2:11" x14ac:dyDescent="0.15">
      <c r="B11" s="20">
        <v>30000</v>
      </c>
      <c r="C11" s="20" t="s">
        <v>69</v>
      </c>
      <c r="D11" s="20">
        <v>9</v>
      </c>
      <c r="E11" s="20">
        <v>4</v>
      </c>
      <c r="F11" s="20">
        <v>0</v>
      </c>
      <c r="G11" s="20" t="s">
        <v>238</v>
      </c>
      <c r="J11" s="23" t="s">
        <v>134</v>
      </c>
      <c r="K11" s="23" t="s">
        <v>135</v>
      </c>
    </row>
    <row r="12" spans="2:11" x14ac:dyDescent="0.15">
      <c r="B12" s="20">
        <v>30001</v>
      </c>
      <c r="C12" s="20" t="s">
        <v>70</v>
      </c>
      <c r="D12" s="20">
        <v>9</v>
      </c>
      <c r="E12" s="20">
        <v>0</v>
      </c>
      <c r="F12" s="20">
        <v>0</v>
      </c>
      <c r="G12" s="20" t="s">
        <v>239</v>
      </c>
      <c r="J12" s="23" t="s">
        <v>356</v>
      </c>
      <c r="K12" s="24" t="s">
        <v>136</v>
      </c>
    </row>
    <row r="13" spans="2:11" x14ac:dyDescent="0.15">
      <c r="B13" s="20">
        <v>30002</v>
      </c>
      <c r="C13" s="20" t="s">
        <v>240</v>
      </c>
      <c r="D13" s="20">
        <v>9</v>
      </c>
      <c r="E13" s="20">
        <v>3</v>
      </c>
      <c r="F13" s="20">
        <v>0</v>
      </c>
      <c r="G13" s="20" t="s">
        <v>240</v>
      </c>
      <c r="J13" s="25" t="s">
        <v>140</v>
      </c>
      <c r="K13" s="24" t="s">
        <v>137</v>
      </c>
    </row>
    <row r="14" spans="2:11" x14ac:dyDescent="0.15">
      <c r="B14" s="20">
        <v>30003</v>
      </c>
      <c r="C14" s="20" t="s">
        <v>241</v>
      </c>
      <c r="D14" s="20">
        <v>9</v>
      </c>
      <c r="E14" s="20">
        <v>4</v>
      </c>
      <c r="F14" s="20">
        <v>0</v>
      </c>
      <c r="G14" s="20" t="s">
        <v>241</v>
      </c>
      <c r="J14" s="25" t="s">
        <v>358</v>
      </c>
      <c r="K14" s="24" t="s">
        <v>138</v>
      </c>
    </row>
    <row r="15" spans="2:11" x14ac:dyDescent="0.15">
      <c r="B15" s="20">
        <v>30004</v>
      </c>
      <c r="C15" s="20" t="s">
        <v>242</v>
      </c>
      <c r="D15" s="20">
        <v>9</v>
      </c>
      <c r="E15" s="20">
        <v>4</v>
      </c>
      <c r="F15" s="20">
        <v>0</v>
      </c>
      <c r="G15" s="20" t="s">
        <v>243</v>
      </c>
      <c r="J15" s="27" t="s">
        <v>141</v>
      </c>
      <c r="K15" s="26" t="s">
        <v>139</v>
      </c>
    </row>
    <row r="16" spans="2:11" x14ac:dyDescent="0.15">
      <c r="B16" s="20">
        <v>30005</v>
      </c>
      <c r="C16" s="20" t="s">
        <v>244</v>
      </c>
      <c r="D16" s="20">
        <v>9</v>
      </c>
      <c r="E16" s="20">
        <v>4</v>
      </c>
      <c r="F16" s="20">
        <v>0</v>
      </c>
      <c r="G16" s="20" t="s">
        <v>245</v>
      </c>
      <c r="J16" s="25" t="s">
        <v>140</v>
      </c>
      <c r="K16" s="25" t="s">
        <v>127</v>
      </c>
    </row>
    <row r="17" spans="2:11" x14ac:dyDescent="0.15">
      <c r="B17" s="20">
        <v>30006</v>
      </c>
      <c r="C17" s="20" t="s">
        <v>246</v>
      </c>
      <c r="D17" s="20">
        <v>9</v>
      </c>
      <c r="E17" s="20">
        <v>4</v>
      </c>
      <c r="F17" s="20">
        <v>0</v>
      </c>
      <c r="G17" s="20" t="s">
        <v>247</v>
      </c>
      <c r="J17" s="27" t="s">
        <v>141</v>
      </c>
      <c r="K17" s="27" t="s">
        <v>128</v>
      </c>
    </row>
    <row r="18" spans="2:11" x14ac:dyDescent="0.15">
      <c r="B18" s="20">
        <v>30007</v>
      </c>
      <c r="C18" s="20" t="s">
        <v>248</v>
      </c>
      <c r="D18" s="20">
        <v>9</v>
      </c>
      <c r="E18" s="20">
        <v>4</v>
      </c>
      <c r="F18" s="20">
        <v>0</v>
      </c>
      <c r="G18" s="20" t="s">
        <v>249</v>
      </c>
    </row>
    <row r="19" spans="2:11" x14ac:dyDescent="0.15">
      <c r="B19" s="20">
        <v>30008</v>
      </c>
      <c r="C19" s="20" t="s">
        <v>250</v>
      </c>
      <c r="D19" s="20">
        <v>9</v>
      </c>
      <c r="E19" s="20">
        <v>4</v>
      </c>
      <c r="F19" s="20">
        <v>0</v>
      </c>
      <c r="G19" s="20" t="s">
        <v>251</v>
      </c>
    </row>
    <row r="20" spans="2:11" x14ac:dyDescent="0.15">
      <c r="B20" s="20">
        <v>30009</v>
      </c>
      <c r="C20" s="20" t="s">
        <v>252</v>
      </c>
      <c r="D20" s="20">
        <v>9</v>
      </c>
      <c r="E20" s="20">
        <v>4</v>
      </c>
      <c r="F20" s="20">
        <v>0</v>
      </c>
      <c r="G20" s="20" t="s">
        <v>253</v>
      </c>
    </row>
    <row r="21" spans="2:11" x14ac:dyDescent="0.15">
      <c r="B21" s="20">
        <v>30010</v>
      </c>
      <c r="C21" s="20" t="s">
        <v>254</v>
      </c>
      <c r="D21" s="20">
        <v>9</v>
      </c>
      <c r="E21" s="20">
        <v>3</v>
      </c>
      <c r="F21" s="20">
        <v>0</v>
      </c>
      <c r="G21" s="20" t="s">
        <v>255</v>
      </c>
    </row>
    <row r="22" spans="2:11" x14ac:dyDescent="0.15">
      <c r="B22" s="20">
        <v>40000</v>
      </c>
      <c r="C22" s="20" t="s">
        <v>256</v>
      </c>
      <c r="D22" s="20">
        <v>14</v>
      </c>
      <c r="E22" s="20">
        <v>3</v>
      </c>
      <c r="F22" s="20">
        <v>0</v>
      </c>
      <c r="G22" s="20" t="s">
        <v>257</v>
      </c>
    </row>
    <row r="23" spans="2:11" x14ac:dyDescent="0.15">
      <c r="B23" s="20">
        <v>40001</v>
      </c>
      <c r="C23" s="20" t="s">
        <v>258</v>
      </c>
      <c r="D23" s="20">
        <v>10</v>
      </c>
      <c r="E23" s="20">
        <v>4</v>
      </c>
      <c r="F23" s="20">
        <v>0</v>
      </c>
      <c r="G23" s="20" t="s">
        <v>259</v>
      </c>
    </row>
    <row r="24" spans="2:11" x14ac:dyDescent="0.15">
      <c r="B24" s="20">
        <v>40100</v>
      </c>
      <c r="C24" s="20" t="s">
        <v>260</v>
      </c>
      <c r="D24" s="20">
        <v>14</v>
      </c>
      <c r="E24" s="20">
        <v>3</v>
      </c>
      <c r="F24" s="20">
        <v>0</v>
      </c>
      <c r="G24" s="20" t="s">
        <v>261</v>
      </c>
    </row>
    <row r="25" spans="2:11" x14ac:dyDescent="0.15">
      <c r="B25" s="20">
        <v>40101</v>
      </c>
      <c r="C25" s="20" t="s">
        <v>262</v>
      </c>
      <c r="D25" s="20">
        <v>10</v>
      </c>
      <c r="E25" s="20">
        <v>4</v>
      </c>
      <c r="F25" s="20">
        <v>0</v>
      </c>
      <c r="G25" s="20" t="s">
        <v>263</v>
      </c>
    </row>
    <row r="26" spans="2:11" x14ac:dyDescent="0.15">
      <c r="B26" s="20">
        <v>40200</v>
      </c>
      <c r="C26" s="20" t="s">
        <v>264</v>
      </c>
      <c r="D26" s="20">
        <v>14</v>
      </c>
      <c r="E26" s="20">
        <v>3</v>
      </c>
      <c r="F26" s="20">
        <v>0</v>
      </c>
      <c r="G26" s="20" t="s">
        <v>265</v>
      </c>
    </row>
    <row r="27" spans="2:11" x14ac:dyDescent="0.15">
      <c r="B27" s="20">
        <v>40201</v>
      </c>
      <c r="C27" s="20" t="s">
        <v>266</v>
      </c>
      <c r="D27" s="20">
        <v>14</v>
      </c>
      <c r="E27" s="20">
        <v>3</v>
      </c>
      <c r="F27" s="20">
        <v>0</v>
      </c>
      <c r="G27" s="20" t="s">
        <v>267</v>
      </c>
    </row>
    <row r="28" spans="2:11" x14ac:dyDescent="0.15">
      <c r="B28" s="20">
        <v>40202</v>
      </c>
      <c r="C28" s="20" t="s">
        <v>268</v>
      </c>
      <c r="D28" s="20">
        <v>14</v>
      </c>
      <c r="E28" s="20">
        <v>3</v>
      </c>
      <c r="F28" s="20">
        <v>0</v>
      </c>
      <c r="G28" s="20" t="s">
        <v>269</v>
      </c>
    </row>
    <row r="29" spans="2:11" x14ac:dyDescent="0.15">
      <c r="B29" s="20">
        <v>40203</v>
      </c>
      <c r="C29" s="20" t="s">
        <v>270</v>
      </c>
      <c r="D29" s="20">
        <v>14</v>
      </c>
      <c r="E29" s="20">
        <v>3</v>
      </c>
      <c r="F29" s="20">
        <v>0</v>
      </c>
      <c r="G29" s="20" t="s">
        <v>271</v>
      </c>
    </row>
    <row r="30" spans="2:11" x14ac:dyDescent="0.15">
      <c r="B30" s="20">
        <v>40204</v>
      </c>
      <c r="C30" s="20" t="s">
        <v>272</v>
      </c>
      <c r="D30" s="20">
        <v>14</v>
      </c>
      <c r="E30" s="20">
        <v>3</v>
      </c>
      <c r="F30" s="20">
        <v>0</v>
      </c>
      <c r="G30" s="20" t="s">
        <v>273</v>
      </c>
    </row>
    <row r="31" spans="2:11" x14ac:dyDescent="0.15">
      <c r="B31" s="20">
        <v>40300</v>
      </c>
      <c r="C31" s="20" t="s">
        <v>274</v>
      </c>
      <c r="D31" s="20">
        <v>9</v>
      </c>
      <c r="E31" s="20">
        <v>3</v>
      </c>
      <c r="F31" s="20">
        <v>0</v>
      </c>
      <c r="G31" s="20" t="s">
        <v>275</v>
      </c>
    </row>
    <row r="32" spans="2:11" x14ac:dyDescent="0.15">
      <c r="B32" s="20">
        <v>100001</v>
      </c>
      <c r="C32" s="20" t="s">
        <v>71</v>
      </c>
      <c r="D32" s="20">
        <v>10</v>
      </c>
      <c r="E32" s="20">
        <v>0</v>
      </c>
      <c r="F32" s="20">
        <v>0</v>
      </c>
      <c r="G32" s="20" t="s">
        <v>276</v>
      </c>
    </row>
    <row r="33" spans="2:7" x14ac:dyDescent="0.15">
      <c r="B33" s="20">
        <v>100002</v>
      </c>
      <c r="C33" s="20" t="s">
        <v>72</v>
      </c>
      <c r="D33" s="20">
        <v>10</v>
      </c>
      <c r="E33" s="20">
        <v>1</v>
      </c>
      <c r="F33" s="20">
        <v>0</v>
      </c>
      <c r="G33" s="20" t="s">
        <v>277</v>
      </c>
    </row>
    <row r="34" spans="2:7" x14ac:dyDescent="0.15">
      <c r="B34" s="20">
        <v>100003</v>
      </c>
      <c r="C34" s="20" t="s">
        <v>73</v>
      </c>
      <c r="D34" s="20">
        <v>10</v>
      </c>
      <c r="E34" s="20">
        <v>1</v>
      </c>
      <c r="F34" s="20">
        <v>0</v>
      </c>
      <c r="G34" s="20" t="s">
        <v>278</v>
      </c>
    </row>
    <row r="35" spans="2:7" x14ac:dyDescent="0.15">
      <c r="B35" s="20">
        <v>100004</v>
      </c>
      <c r="C35" s="20" t="s">
        <v>74</v>
      </c>
      <c r="D35" s="20">
        <v>10</v>
      </c>
      <c r="E35" s="20">
        <v>2</v>
      </c>
      <c r="F35" s="20">
        <v>0</v>
      </c>
      <c r="G35" s="20" t="s">
        <v>279</v>
      </c>
    </row>
    <row r="36" spans="2:7" x14ac:dyDescent="0.15">
      <c r="B36" s="20">
        <v>100005</v>
      </c>
      <c r="C36" s="20" t="s">
        <v>75</v>
      </c>
      <c r="D36" s="20">
        <v>10</v>
      </c>
      <c r="E36" s="20">
        <v>2</v>
      </c>
      <c r="F36" s="20">
        <v>0</v>
      </c>
      <c r="G36" s="20" t="s">
        <v>280</v>
      </c>
    </row>
    <row r="37" spans="2:7" x14ac:dyDescent="0.15">
      <c r="B37" s="20">
        <v>100006</v>
      </c>
      <c r="C37" s="20" t="s">
        <v>76</v>
      </c>
      <c r="D37" s="20">
        <v>10</v>
      </c>
      <c r="E37" s="20">
        <v>3</v>
      </c>
      <c r="F37" s="20">
        <v>0</v>
      </c>
      <c r="G37" s="20" t="s">
        <v>281</v>
      </c>
    </row>
    <row r="38" spans="2:7" x14ac:dyDescent="0.15">
      <c r="B38" s="20">
        <v>100007</v>
      </c>
      <c r="C38" s="20" t="s">
        <v>77</v>
      </c>
      <c r="D38" s="20">
        <v>10</v>
      </c>
      <c r="E38" s="20">
        <v>3</v>
      </c>
      <c r="F38" s="20">
        <v>0</v>
      </c>
      <c r="G38" s="20" t="s">
        <v>282</v>
      </c>
    </row>
    <row r="39" spans="2:7" x14ac:dyDescent="0.15">
      <c r="B39" s="20">
        <v>100008</v>
      </c>
      <c r="C39" s="20" t="s">
        <v>78</v>
      </c>
      <c r="D39" s="20">
        <v>10</v>
      </c>
      <c r="E39" s="20">
        <v>4</v>
      </c>
      <c r="F39" s="20">
        <v>0</v>
      </c>
      <c r="G39" s="20" t="s">
        <v>283</v>
      </c>
    </row>
    <row r="40" spans="2:7" x14ac:dyDescent="0.15">
      <c r="B40" s="20">
        <v>100009</v>
      </c>
      <c r="C40" s="20" t="s">
        <v>79</v>
      </c>
      <c r="D40" s="20">
        <v>10</v>
      </c>
      <c r="E40" s="20">
        <v>4</v>
      </c>
      <c r="F40" s="20">
        <v>0</v>
      </c>
      <c r="G40" s="20" t="s">
        <v>284</v>
      </c>
    </row>
    <row r="41" spans="2:7" x14ac:dyDescent="0.15">
      <c r="B41" s="20">
        <v>100010</v>
      </c>
      <c r="C41" s="20" t="s">
        <v>80</v>
      </c>
      <c r="D41" s="20">
        <v>10</v>
      </c>
      <c r="E41" s="20">
        <v>4</v>
      </c>
      <c r="F41" s="20">
        <v>0</v>
      </c>
      <c r="G41" s="20" t="s">
        <v>285</v>
      </c>
    </row>
    <row r="42" spans="2:7" x14ac:dyDescent="0.15">
      <c r="B42" s="20">
        <v>100101</v>
      </c>
      <c r="C42" s="20" t="s">
        <v>81</v>
      </c>
      <c r="D42" s="20">
        <v>10</v>
      </c>
      <c r="E42" s="20">
        <v>0</v>
      </c>
      <c r="F42" s="20">
        <v>0</v>
      </c>
      <c r="G42" s="20" t="s">
        <v>276</v>
      </c>
    </row>
    <row r="43" spans="2:7" x14ac:dyDescent="0.15">
      <c r="B43" s="20">
        <v>100102</v>
      </c>
      <c r="C43" s="20" t="s">
        <v>82</v>
      </c>
      <c r="D43" s="20">
        <v>10</v>
      </c>
      <c r="E43" s="20">
        <v>1</v>
      </c>
      <c r="F43" s="20">
        <v>0</v>
      </c>
      <c r="G43" s="20" t="s">
        <v>286</v>
      </c>
    </row>
    <row r="44" spans="2:7" x14ac:dyDescent="0.15">
      <c r="B44" s="20">
        <v>100103</v>
      </c>
      <c r="C44" s="20" t="s">
        <v>83</v>
      </c>
      <c r="D44" s="20">
        <v>10</v>
      </c>
      <c r="E44" s="20">
        <v>1</v>
      </c>
      <c r="F44" s="20">
        <v>0</v>
      </c>
      <c r="G44" s="20" t="s">
        <v>287</v>
      </c>
    </row>
    <row r="45" spans="2:7" x14ac:dyDescent="0.15">
      <c r="B45" s="20">
        <v>100104</v>
      </c>
      <c r="C45" s="20" t="s">
        <v>84</v>
      </c>
      <c r="D45" s="20">
        <v>10</v>
      </c>
      <c r="E45" s="20">
        <v>2</v>
      </c>
      <c r="F45" s="20">
        <v>0</v>
      </c>
      <c r="G45" s="20" t="s">
        <v>288</v>
      </c>
    </row>
    <row r="46" spans="2:7" x14ac:dyDescent="0.15">
      <c r="B46" s="20">
        <v>100105</v>
      </c>
      <c r="C46" s="20" t="s">
        <v>85</v>
      </c>
      <c r="D46" s="20">
        <v>10</v>
      </c>
      <c r="E46" s="20">
        <v>2</v>
      </c>
      <c r="F46" s="20">
        <v>0</v>
      </c>
      <c r="G46" s="20" t="s">
        <v>289</v>
      </c>
    </row>
    <row r="47" spans="2:7" x14ac:dyDescent="0.15">
      <c r="B47" s="20">
        <v>100106</v>
      </c>
      <c r="C47" s="20" t="s">
        <v>86</v>
      </c>
      <c r="D47" s="20">
        <v>10</v>
      </c>
      <c r="E47" s="20">
        <v>3</v>
      </c>
      <c r="F47" s="20">
        <v>0</v>
      </c>
      <c r="G47" s="20" t="s">
        <v>290</v>
      </c>
    </row>
    <row r="48" spans="2:7" x14ac:dyDescent="0.15">
      <c r="B48" s="20">
        <v>100107</v>
      </c>
      <c r="C48" s="20" t="s">
        <v>87</v>
      </c>
      <c r="D48" s="20">
        <v>10</v>
      </c>
      <c r="E48" s="20">
        <v>3</v>
      </c>
      <c r="F48" s="20">
        <v>0</v>
      </c>
      <c r="G48" s="20" t="s">
        <v>291</v>
      </c>
    </row>
    <row r="49" spans="2:7" x14ac:dyDescent="0.15">
      <c r="B49" s="20">
        <v>100108</v>
      </c>
      <c r="C49" s="20" t="s">
        <v>88</v>
      </c>
      <c r="D49" s="20">
        <v>10</v>
      </c>
      <c r="E49" s="20">
        <v>4</v>
      </c>
      <c r="F49" s="20">
        <v>0</v>
      </c>
      <c r="G49" s="20" t="s">
        <v>292</v>
      </c>
    </row>
    <row r="50" spans="2:7" x14ac:dyDescent="0.15">
      <c r="B50" s="20">
        <v>100109</v>
      </c>
      <c r="C50" s="20" t="s">
        <v>89</v>
      </c>
      <c r="D50" s="20">
        <v>10</v>
      </c>
      <c r="E50" s="20">
        <v>4</v>
      </c>
      <c r="F50" s="20">
        <v>0</v>
      </c>
      <c r="G50" s="20" t="s">
        <v>293</v>
      </c>
    </row>
    <row r="51" spans="2:7" x14ac:dyDescent="0.15">
      <c r="B51" s="20">
        <v>100110</v>
      </c>
      <c r="C51" s="20" t="s">
        <v>90</v>
      </c>
      <c r="D51" s="20">
        <v>10</v>
      </c>
      <c r="E51" s="20">
        <v>4</v>
      </c>
      <c r="F51" s="20">
        <v>0</v>
      </c>
      <c r="G51" s="20" t="s">
        <v>294</v>
      </c>
    </row>
    <row r="52" spans="2:7" x14ac:dyDescent="0.15">
      <c r="B52" s="20">
        <v>100201</v>
      </c>
      <c r="C52" s="20" t="s">
        <v>91</v>
      </c>
      <c r="D52" s="20">
        <v>10</v>
      </c>
      <c r="E52" s="20">
        <v>0</v>
      </c>
      <c r="F52" s="20">
        <v>0</v>
      </c>
      <c r="G52" s="20" t="s">
        <v>295</v>
      </c>
    </row>
    <row r="53" spans="2:7" x14ac:dyDescent="0.15">
      <c r="B53" s="20">
        <v>100202</v>
      </c>
      <c r="C53" s="20" t="s">
        <v>92</v>
      </c>
      <c r="D53" s="20">
        <v>10</v>
      </c>
      <c r="E53" s="20">
        <v>1</v>
      </c>
      <c r="F53" s="20">
        <v>0</v>
      </c>
      <c r="G53" s="20" t="s">
        <v>296</v>
      </c>
    </row>
    <row r="54" spans="2:7" x14ac:dyDescent="0.15">
      <c r="B54" s="20">
        <v>100203</v>
      </c>
      <c r="C54" s="20" t="s">
        <v>93</v>
      </c>
      <c r="D54" s="20">
        <v>10</v>
      </c>
      <c r="E54" s="20">
        <v>1</v>
      </c>
      <c r="F54" s="20">
        <v>0</v>
      </c>
      <c r="G54" s="20" t="s">
        <v>287</v>
      </c>
    </row>
    <row r="55" spans="2:7" x14ac:dyDescent="0.15">
      <c r="B55" s="20">
        <v>100204</v>
      </c>
      <c r="C55" s="20" t="s">
        <v>94</v>
      </c>
      <c r="D55" s="20">
        <v>10</v>
      </c>
      <c r="E55" s="20">
        <v>2</v>
      </c>
      <c r="F55" s="20">
        <v>0</v>
      </c>
      <c r="G55" s="20" t="s">
        <v>288</v>
      </c>
    </row>
    <row r="56" spans="2:7" x14ac:dyDescent="0.15">
      <c r="B56" s="20">
        <v>100205</v>
      </c>
      <c r="C56" s="20" t="s">
        <v>95</v>
      </c>
      <c r="D56" s="20">
        <v>10</v>
      </c>
      <c r="E56" s="20">
        <v>2</v>
      </c>
      <c r="F56" s="20">
        <v>0</v>
      </c>
      <c r="G56" s="20" t="s">
        <v>289</v>
      </c>
    </row>
    <row r="57" spans="2:7" x14ac:dyDescent="0.15">
      <c r="B57" s="20">
        <v>100206</v>
      </c>
      <c r="C57" s="20" t="s">
        <v>96</v>
      </c>
      <c r="D57" s="20">
        <v>10</v>
      </c>
      <c r="E57" s="20">
        <v>3</v>
      </c>
      <c r="F57" s="20">
        <v>0</v>
      </c>
      <c r="G57" s="20" t="s">
        <v>290</v>
      </c>
    </row>
    <row r="58" spans="2:7" x14ac:dyDescent="0.15">
      <c r="B58" s="20">
        <v>100207</v>
      </c>
      <c r="C58" s="20" t="s">
        <v>97</v>
      </c>
      <c r="D58" s="20">
        <v>10</v>
      </c>
      <c r="E58" s="20">
        <v>3</v>
      </c>
      <c r="F58" s="20">
        <v>0</v>
      </c>
      <c r="G58" s="20" t="s">
        <v>291</v>
      </c>
    </row>
    <row r="59" spans="2:7" x14ac:dyDescent="0.15">
      <c r="B59" s="20">
        <v>100208</v>
      </c>
      <c r="C59" s="20" t="s">
        <v>98</v>
      </c>
      <c r="D59" s="20">
        <v>10</v>
      </c>
      <c r="E59" s="20">
        <v>4</v>
      </c>
      <c r="F59" s="20">
        <v>0</v>
      </c>
      <c r="G59" s="20" t="s">
        <v>292</v>
      </c>
    </row>
    <row r="60" spans="2:7" x14ac:dyDescent="0.15">
      <c r="B60" s="20">
        <v>100209</v>
      </c>
      <c r="C60" s="20" t="s">
        <v>99</v>
      </c>
      <c r="D60" s="20">
        <v>10</v>
      </c>
      <c r="E60" s="20">
        <v>4</v>
      </c>
      <c r="F60" s="20">
        <v>0</v>
      </c>
      <c r="G60" s="20" t="s">
        <v>293</v>
      </c>
    </row>
    <row r="61" spans="2:7" x14ac:dyDescent="0.15">
      <c r="B61" s="20">
        <v>100210</v>
      </c>
      <c r="C61" s="20" t="s">
        <v>100</v>
      </c>
      <c r="D61" s="20">
        <v>10</v>
      </c>
      <c r="E61" s="20">
        <v>4</v>
      </c>
      <c r="F61" s="20">
        <v>0</v>
      </c>
      <c r="G61" s="20" t="s">
        <v>294</v>
      </c>
    </row>
    <row r="62" spans="2:7" x14ac:dyDescent="0.15">
      <c r="B62" s="20">
        <v>100301</v>
      </c>
      <c r="C62" s="20" t="s">
        <v>297</v>
      </c>
      <c r="D62" s="20">
        <v>11</v>
      </c>
      <c r="E62" s="20">
        <v>0</v>
      </c>
      <c r="F62" s="20">
        <v>0</v>
      </c>
      <c r="G62" s="20" t="s">
        <v>101</v>
      </c>
    </row>
    <row r="63" spans="2:7" x14ac:dyDescent="0.15">
      <c r="B63" s="20">
        <v>100302</v>
      </c>
      <c r="C63" s="20" t="s">
        <v>298</v>
      </c>
      <c r="D63" s="20">
        <v>11</v>
      </c>
      <c r="E63" s="20">
        <v>1</v>
      </c>
      <c r="F63" s="20">
        <v>0</v>
      </c>
      <c r="G63" s="20" t="s">
        <v>299</v>
      </c>
    </row>
    <row r="64" spans="2:7" x14ac:dyDescent="0.15">
      <c r="B64" s="20">
        <v>100303</v>
      </c>
      <c r="C64" s="20" t="s">
        <v>300</v>
      </c>
      <c r="D64" s="20">
        <v>11</v>
      </c>
      <c r="E64" s="20">
        <v>1</v>
      </c>
      <c r="F64" s="20">
        <v>1</v>
      </c>
      <c r="G64" s="20" t="s">
        <v>301</v>
      </c>
    </row>
    <row r="65" spans="2:7" x14ac:dyDescent="0.15">
      <c r="B65" s="20">
        <v>100304</v>
      </c>
      <c r="C65" s="20" t="s">
        <v>102</v>
      </c>
      <c r="D65" s="20">
        <v>11</v>
      </c>
      <c r="E65" s="20">
        <v>1</v>
      </c>
      <c r="F65" s="20">
        <v>2</v>
      </c>
      <c r="G65" s="20" t="s">
        <v>103</v>
      </c>
    </row>
    <row r="66" spans="2:7" x14ac:dyDescent="0.15">
      <c r="B66" s="20">
        <v>100305</v>
      </c>
      <c r="C66" s="20" t="s">
        <v>104</v>
      </c>
      <c r="D66" s="20">
        <v>11</v>
      </c>
      <c r="E66" s="20">
        <v>1</v>
      </c>
      <c r="F66" s="20">
        <v>3</v>
      </c>
      <c r="G66" s="20" t="s">
        <v>105</v>
      </c>
    </row>
    <row r="67" spans="2:7" x14ac:dyDescent="0.15">
      <c r="B67" s="20">
        <v>100306</v>
      </c>
      <c r="C67" s="20" t="s">
        <v>302</v>
      </c>
      <c r="D67" s="20">
        <v>11</v>
      </c>
      <c r="E67" s="20">
        <v>2</v>
      </c>
      <c r="F67" s="20">
        <v>0</v>
      </c>
      <c r="G67" s="20" t="s">
        <v>106</v>
      </c>
    </row>
    <row r="68" spans="2:7" x14ac:dyDescent="0.15">
      <c r="B68" s="20">
        <v>100307</v>
      </c>
      <c r="C68" s="20" t="s">
        <v>303</v>
      </c>
      <c r="D68" s="20">
        <v>11</v>
      </c>
      <c r="E68" s="20">
        <v>2</v>
      </c>
      <c r="F68" s="20">
        <v>1</v>
      </c>
      <c r="G68" s="20" t="s">
        <v>107</v>
      </c>
    </row>
    <row r="69" spans="2:7" x14ac:dyDescent="0.15">
      <c r="B69" s="20">
        <v>100308</v>
      </c>
      <c r="C69" s="20" t="s">
        <v>108</v>
      </c>
      <c r="D69" s="20">
        <v>11</v>
      </c>
      <c r="E69" s="20">
        <v>2</v>
      </c>
      <c r="F69" s="20">
        <v>2</v>
      </c>
      <c r="G69" s="20" t="s">
        <v>109</v>
      </c>
    </row>
    <row r="70" spans="2:7" x14ac:dyDescent="0.15">
      <c r="B70" s="20">
        <v>100309</v>
      </c>
      <c r="C70" s="20" t="s">
        <v>110</v>
      </c>
      <c r="D70" s="20">
        <v>11</v>
      </c>
      <c r="E70" s="20">
        <v>2</v>
      </c>
      <c r="F70" s="20">
        <v>3</v>
      </c>
      <c r="G70" s="20" t="s">
        <v>111</v>
      </c>
    </row>
    <row r="71" spans="2:7" x14ac:dyDescent="0.15">
      <c r="B71" s="20">
        <v>100310</v>
      </c>
      <c r="C71" s="20" t="s">
        <v>304</v>
      </c>
      <c r="D71" s="20">
        <v>11</v>
      </c>
      <c r="E71" s="20">
        <v>3</v>
      </c>
      <c r="F71" s="20">
        <v>0</v>
      </c>
      <c r="G71" s="20" t="s">
        <v>112</v>
      </c>
    </row>
    <row r="72" spans="2:7" x14ac:dyDescent="0.15">
      <c r="B72" s="20">
        <v>100311</v>
      </c>
      <c r="C72" s="20" t="s">
        <v>305</v>
      </c>
      <c r="D72" s="20">
        <v>11</v>
      </c>
      <c r="E72" s="20">
        <v>3</v>
      </c>
      <c r="F72" s="20">
        <v>1</v>
      </c>
      <c r="G72" s="20" t="s">
        <v>113</v>
      </c>
    </row>
    <row r="73" spans="2:7" x14ac:dyDescent="0.15">
      <c r="B73" s="20">
        <v>100312</v>
      </c>
      <c r="C73" s="20" t="s">
        <v>306</v>
      </c>
      <c r="D73" s="20">
        <v>11</v>
      </c>
      <c r="E73" s="20">
        <v>3</v>
      </c>
      <c r="F73" s="20">
        <v>2</v>
      </c>
      <c r="G73" s="20" t="s">
        <v>114</v>
      </c>
    </row>
    <row r="74" spans="2:7" x14ac:dyDescent="0.15">
      <c r="B74" s="20">
        <v>100313</v>
      </c>
      <c r="C74" s="20" t="s">
        <v>307</v>
      </c>
      <c r="D74" s="20">
        <v>11</v>
      </c>
      <c r="E74" s="20">
        <v>3</v>
      </c>
      <c r="F74" s="20">
        <v>3</v>
      </c>
      <c r="G74" s="20" t="s">
        <v>115</v>
      </c>
    </row>
    <row r="75" spans="2:7" x14ac:dyDescent="0.15">
      <c r="B75" s="20">
        <v>100314</v>
      </c>
      <c r="C75" s="20" t="s">
        <v>308</v>
      </c>
      <c r="D75" s="20">
        <v>11</v>
      </c>
      <c r="E75" s="20">
        <v>4</v>
      </c>
      <c r="F75" s="20">
        <v>0</v>
      </c>
      <c r="G75" s="20" t="s">
        <v>116</v>
      </c>
    </row>
    <row r="76" spans="2:7" x14ac:dyDescent="0.15">
      <c r="B76" s="20">
        <v>100315</v>
      </c>
      <c r="C76" s="20" t="s">
        <v>309</v>
      </c>
      <c r="D76" s="20">
        <v>11</v>
      </c>
      <c r="E76" s="20">
        <v>4</v>
      </c>
      <c r="F76" s="20">
        <v>1</v>
      </c>
      <c r="G76" s="20" t="s">
        <v>117</v>
      </c>
    </row>
    <row r="77" spans="2:7" x14ac:dyDescent="0.15">
      <c r="B77" s="20">
        <v>100316</v>
      </c>
      <c r="C77" s="20" t="s">
        <v>310</v>
      </c>
      <c r="D77" s="20">
        <v>11</v>
      </c>
      <c r="E77" s="20">
        <v>4</v>
      </c>
      <c r="F77" s="20">
        <v>2</v>
      </c>
      <c r="G77" s="20" t="s">
        <v>118</v>
      </c>
    </row>
    <row r="78" spans="2:7" x14ac:dyDescent="0.15">
      <c r="B78" s="20">
        <v>100317</v>
      </c>
      <c r="C78" s="20" t="s">
        <v>119</v>
      </c>
      <c r="D78" s="20">
        <v>11</v>
      </c>
      <c r="E78" s="20">
        <v>4</v>
      </c>
      <c r="F78" s="20">
        <v>3</v>
      </c>
      <c r="G78" s="20" t="s">
        <v>120</v>
      </c>
    </row>
    <row r="79" spans="2:7" x14ac:dyDescent="0.15">
      <c r="B79" s="20">
        <v>100318</v>
      </c>
      <c r="C79" s="20" t="s">
        <v>121</v>
      </c>
      <c r="D79" s="20">
        <v>11</v>
      </c>
      <c r="E79" s="20">
        <v>4</v>
      </c>
      <c r="F79" s="20">
        <v>4</v>
      </c>
      <c r="G79" s="20" t="s">
        <v>122</v>
      </c>
    </row>
    <row r="80" spans="2:7" x14ac:dyDescent="0.15">
      <c r="B80" s="20">
        <v>110001</v>
      </c>
      <c r="C80" s="20" t="s">
        <v>123</v>
      </c>
      <c r="D80" s="20">
        <v>12</v>
      </c>
      <c r="E80" s="20">
        <v>3</v>
      </c>
      <c r="F80" s="20">
        <v>0</v>
      </c>
      <c r="G80" s="20" t="s">
        <v>311</v>
      </c>
    </row>
    <row r="81" spans="2:7" x14ac:dyDescent="0.15">
      <c r="B81" s="20">
        <v>110002</v>
      </c>
      <c r="C81" s="20" t="s">
        <v>312</v>
      </c>
      <c r="D81" s="20">
        <v>13</v>
      </c>
      <c r="E81" s="20">
        <v>4</v>
      </c>
      <c r="F81" s="20">
        <v>0</v>
      </c>
      <c r="G81" s="20" t="s">
        <v>313</v>
      </c>
    </row>
    <row r="82" spans="2:7" x14ac:dyDescent="0.15">
      <c r="B82" s="20">
        <v>110003</v>
      </c>
      <c r="C82" s="20" t="s">
        <v>314</v>
      </c>
      <c r="D82" s="20">
        <v>13</v>
      </c>
      <c r="E82" s="20">
        <v>4</v>
      </c>
      <c r="F82" s="20">
        <v>0</v>
      </c>
      <c r="G82" s="20" t="s">
        <v>315</v>
      </c>
    </row>
    <row r="83" spans="2:7" x14ac:dyDescent="0.15">
      <c r="B83" s="20">
        <v>110004</v>
      </c>
      <c r="C83" s="20" t="s">
        <v>316</v>
      </c>
      <c r="D83" s="20">
        <v>13</v>
      </c>
      <c r="E83" s="20">
        <v>4</v>
      </c>
      <c r="F83" s="20">
        <v>0</v>
      </c>
      <c r="G83" s="20" t="s">
        <v>317</v>
      </c>
    </row>
    <row r="84" spans="2:7" x14ac:dyDescent="0.15">
      <c r="B84" s="20">
        <v>110005</v>
      </c>
      <c r="C84" s="20" t="s">
        <v>318</v>
      </c>
      <c r="D84" s="20">
        <v>13</v>
      </c>
      <c r="E84" s="20">
        <v>4</v>
      </c>
      <c r="F84" s="20">
        <v>0</v>
      </c>
      <c r="G84" s="20" t="s">
        <v>319</v>
      </c>
    </row>
    <row r="85" spans="2:7" x14ac:dyDescent="0.15">
      <c r="B85" s="20">
        <v>110006</v>
      </c>
      <c r="C85" s="20" t="s">
        <v>320</v>
      </c>
      <c r="D85" s="20">
        <v>13</v>
      </c>
      <c r="E85" s="20">
        <v>4</v>
      </c>
      <c r="F85" s="20">
        <v>0</v>
      </c>
      <c r="G85" s="20" t="s">
        <v>321</v>
      </c>
    </row>
    <row r="86" spans="2:7" x14ac:dyDescent="0.15">
      <c r="B86" s="20">
        <v>110007</v>
      </c>
      <c r="C86" s="20" t="s">
        <v>322</v>
      </c>
      <c r="D86" s="20">
        <v>13</v>
      </c>
      <c r="E86" s="20">
        <v>4</v>
      </c>
      <c r="F86" s="20">
        <v>0</v>
      </c>
      <c r="G86" s="20" t="s">
        <v>323</v>
      </c>
    </row>
    <row r="87" spans="2:7" x14ac:dyDescent="0.15">
      <c r="B87" s="20">
        <v>110008</v>
      </c>
      <c r="C87" s="20" t="s">
        <v>324</v>
      </c>
      <c r="D87" s="20">
        <v>13</v>
      </c>
      <c r="E87" s="20">
        <v>4</v>
      </c>
      <c r="F87" s="20">
        <v>0</v>
      </c>
      <c r="G87" s="20" t="s">
        <v>325</v>
      </c>
    </row>
    <row r="88" spans="2:7" x14ac:dyDescent="0.15">
      <c r="B88" s="24">
        <v>210002</v>
      </c>
      <c r="C88" s="24" t="s">
        <v>326</v>
      </c>
      <c r="D88" s="20">
        <v>17</v>
      </c>
      <c r="E88" s="20">
        <v>3</v>
      </c>
      <c r="F88" s="20">
        <v>0</v>
      </c>
      <c r="G88" s="20" t="s">
        <v>327</v>
      </c>
    </row>
    <row r="89" spans="2:7" x14ac:dyDescent="0.15">
      <c r="B89" s="45">
        <v>210002</v>
      </c>
      <c r="C89" s="45" t="s">
        <v>328</v>
      </c>
      <c r="D89" s="20">
        <v>17</v>
      </c>
      <c r="E89" s="20">
        <v>3</v>
      </c>
      <c r="F89" s="20">
        <v>0</v>
      </c>
      <c r="G89" s="20" t="s">
        <v>329</v>
      </c>
    </row>
    <row r="90" spans="2:7" x14ac:dyDescent="0.15">
      <c r="B90" s="24">
        <v>210002</v>
      </c>
      <c r="C90" s="24" t="s">
        <v>124</v>
      </c>
      <c r="D90" s="20">
        <v>17</v>
      </c>
      <c r="E90" s="20">
        <v>3</v>
      </c>
      <c r="F90" s="20">
        <v>0</v>
      </c>
      <c r="G90" s="20" t="s">
        <v>330</v>
      </c>
    </row>
    <row r="91" spans="2:7" x14ac:dyDescent="0.15">
      <c r="B91" s="24">
        <v>210006</v>
      </c>
      <c r="C91" s="24" t="s">
        <v>331</v>
      </c>
      <c r="D91" s="20">
        <v>17</v>
      </c>
      <c r="E91" s="20">
        <v>3</v>
      </c>
      <c r="F91" s="20">
        <v>0</v>
      </c>
      <c r="G91" s="20" t="s">
        <v>332</v>
      </c>
    </row>
    <row r="92" spans="2:7" x14ac:dyDescent="0.15">
      <c r="B92" s="24">
        <v>210006</v>
      </c>
      <c r="C92" s="24" t="s">
        <v>333</v>
      </c>
      <c r="D92" s="20">
        <v>17</v>
      </c>
      <c r="E92" s="20">
        <v>3</v>
      </c>
      <c r="F92" s="20">
        <v>0</v>
      </c>
      <c r="G92" s="20" t="s">
        <v>334</v>
      </c>
    </row>
    <row r="93" spans="2:7" x14ac:dyDescent="0.15">
      <c r="B93" s="23">
        <v>210006</v>
      </c>
      <c r="C93" s="23" t="s">
        <v>335</v>
      </c>
      <c r="D93" s="20">
        <v>17</v>
      </c>
      <c r="E93" s="20">
        <v>3</v>
      </c>
      <c r="F93" s="20">
        <v>0</v>
      </c>
      <c r="G93" s="20" t="s">
        <v>336</v>
      </c>
    </row>
    <row r="94" spans="2:7" x14ac:dyDescent="0.15">
      <c r="B94" s="24">
        <v>210008</v>
      </c>
      <c r="C94" s="24" t="s">
        <v>337</v>
      </c>
      <c r="D94" s="20">
        <v>17</v>
      </c>
      <c r="E94" s="20">
        <v>3</v>
      </c>
      <c r="F94" s="20">
        <v>0</v>
      </c>
      <c r="G94" s="20" t="s">
        <v>338</v>
      </c>
    </row>
    <row r="95" spans="2:7" x14ac:dyDescent="0.15">
      <c r="B95" s="23">
        <v>210008</v>
      </c>
      <c r="C95" s="23" t="s">
        <v>339</v>
      </c>
      <c r="D95" s="20">
        <v>17</v>
      </c>
      <c r="E95" s="20">
        <v>3</v>
      </c>
      <c r="F95" s="20">
        <v>0</v>
      </c>
      <c r="G95" s="20" t="s">
        <v>340</v>
      </c>
    </row>
    <row r="96" spans="2:7" x14ac:dyDescent="0.15">
      <c r="B96" s="24">
        <v>210013</v>
      </c>
      <c r="C96" s="24" t="s">
        <v>341</v>
      </c>
      <c r="D96" s="20">
        <v>17</v>
      </c>
      <c r="E96" s="20">
        <v>3</v>
      </c>
      <c r="F96" s="20">
        <v>0</v>
      </c>
      <c r="G96" s="20" t="s">
        <v>342</v>
      </c>
    </row>
    <row r="97" spans="2:7" x14ac:dyDescent="0.15">
      <c r="B97" s="24">
        <v>210013</v>
      </c>
      <c r="C97" s="24" t="s">
        <v>343</v>
      </c>
      <c r="D97" s="20">
        <v>17</v>
      </c>
      <c r="E97" s="20">
        <v>3</v>
      </c>
      <c r="F97" s="20">
        <v>0</v>
      </c>
      <c r="G97" s="20" t="s">
        <v>344</v>
      </c>
    </row>
    <row r="98" spans="2:7" x14ac:dyDescent="0.15">
      <c r="B98" s="24">
        <v>210014</v>
      </c>
      <c r="C98" s="24" t="s">
        <v>345</v>
      </c>
      <c r="D98" s="20">
        <v>17</v>
      </c>
      <c r="E98" s="20">
        <v>3</v>
      </c>
      <c r="F98" s="20">
        <v>0</v>
      </c>
      <c r="G98" s="20" t="s">
        <v>346</v>
      </c>
    </row>
    <row r="99" spans="2:7" x14ac:dyDescent="0.15">
      <c r="B99" s="26">
        <v>210014</v>
      </c>
      <c r="C99" s="26" t="s">
        <v>347</v>
      </c>
      <c r="D99" s="20">
        <v>17</v>
      </c>
      <c r="E99" s="20">
        <v>3</v>
      </c>
      <c r="F99" s="20">
        <v>0</v>
      </c>
      <c r="G99" s="20" t="s">
        <v>348</v>
      </c>
    </row>
    <row r="100" spans="2:7" x14ac:dyDescent="0.15">
      <c r="B100" s="25">
        <v>210013</v>
      </c>
      <c r="C100" s="25" t="s">
        <v>349</v>
      </c>
      <c r="D100" s="20">
        <v>17</v>
      </c>
      <c r="E100" s="20">
        <v>3</v>
      </c>
      <c r="F100" s="20">
        <v>0</v>
      </c>
      <c r="G100" s="20" t="s">
        <v>350</v>
      </c>
    </row>
    <row r="101" spans="2:7" x14ac:dyDescent="0.15">
      <c r="B101" s="27">
        <v>210014</v>
      </c>
      <c r="C101" s="27" t="s">
        <v>351</v>
      </c>
      <c r="D101" s="20">
        <v>17</v>
      </c>
      <c r="E101" s="20">
        <v>3</v>
      </c>
      <c r="F101" s="20">
        <v>0</v>
      </c>
      <c r="G101" s="20" t="s">
        <v>352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189"/>
  <sheetViews>
    <sheetView tabSelected="1" topLeftCell="AB1" workbookViewId="0">
      <pane ySplit="2" topLeftCell="A3" activePane="bottomLeft" state="frozen"/>
      <selection pane="bottomLeft" activeCell="AV173" sqref="AV173"/>
    </sheetView>
  </sheetViews>
  <sheetFormatPr defaultRowHeight="11.25" x14ac:dyDescent="0.15"/>
  <cols>
    <col min="1" max="16384" width="9" style="1"/>
  </cols>
  <sheetData>
    <row r="1" spans="2:52" x14ac:dyDescent="0.15">
      <c r="B1" s="15" t="s">
        <v>142</v>
      </c>
      <c r="C1" s="15"/>
      <c r="K1" s="32" t="s">
        <v>177</v>
      </c>
      <c r="T1" s="32" t="s">
        <v>196</v>
      </c>
      <c r="AC1" s="15" t="s">
        <v>197</v>
      </c>
      <c r="AL1" s="15" t="s">
        <v>198</v>
      </c>
      <c r="AV1" s="15" t="s">
        <v>213</v>
      </c>
    </row>
    <row r="2" spans="2:52" s="28" customFormat="1" ht="33.75" x14ac:dyDescent="0.15">
      <c r="B2" s="29" t="s">
        <v>143</v>
      </c>
      <c r="C2" s="29" t="s">
        <v>174</v>
      </c>
      <c r="D2" s="29" t="s">
        <v>145</v>
      </c>
      <c r="E2" s="29" t="s">
        <v>181</v>
      </c>
      <c r="F2" s="29" t="s">
        <v>208</v>
      </c>
      <c r="G2" s="29" t="s">
        <v>172</v>
      </c>
      <c r="H2" s="29" t="s">
        <v>173</v>
      </c>
      <c r="I2" s="29" t="s">
        <v>209</v>
      </c>
      <c r="K2" s="29" t="s">
        <v>143</v>
      </c>
      <c r="L2" s="29" t="s">
        <v>174</v>
      </c>
      <c r="M2" s="29" t="s">
        <v>145</v>
      </c>
      <c r="N2" s="29" t="s">
        <v>181</v>
      </c>
      <c r="O2" s="29" t="s">
        <v>208</v>
      </c>
      <c r="P2" s="29" t="s">
        <v>172</v>
      </c>
      <c r="Q2" s="29" t="s">
        <v>173</v>
      </c>
      <c r="R2" s="29" t="s">
        <v>209</v>
      </c>
      <c r="T2" s="29" t="s">
        <v>143</v>
      </c>
      <c r="U2" s="29" t="s">
        <v>174</v>
      </c>
      <c r="V2" s="29" t="s">
        <v>145</v>
      </c>
      <c r="W2" s="29" t="s">
        <v>181</v>
      </c>
      <c r="X2" s="29" t="s">
        <v>208</v>
      </c>
      <c r="Y2" s="29" t="s">
        <v>172</v>
      </c>
      <c r="Z2" s="29" t="s">
        <v>173</v>
      </c>
      <c r="AA2" s="29" t="s">
        <v>209</v>
      </c>
      <c r="AC2" s="29" t="s">
        <v>143</v>
      </c>
      <c r="AD2" s="29" t="s">
        <v>174</v>
      </c>
      <c r="AE2" s="29" t="s">
        <v>145</v>
      </c>
      <c r="AF2" s="29" t="s">
        <v>181</v>
      </c>
      <c r="AG2" s="29" t="s">
        <v>208</v>
      </c>
      <c r="AH2" s="29" t="s">
        <v>172</v>
      </c>
      <c r="AI2" s="29" t="s">
        <v>173</v>
      </c>
      <c r="AJ2" s="29" t="s">
        <v>209</v>
      </c>
      <c r="AL2" s="31" t="s">
        <v>199</v>
      </c>
      <c r="AM2" s="31" t="s">
        <v>200</v>
      </c>
      <c r="AN2" s="31" t="s">
        <v>201</v>
      </c>
      <c r="AO2" s="31" t="s">
        <v>202</v>
      </c>
      <c r="AP2" s="31" t="s">
        <v>203</v>
      </c>
      <c r="AQ2" s="31" t="s">
        <v>204</v>
      </c>
      <c r="AR2" s="31" t="s">
        <v>205</v>
      </c>
      <c r="AS2" s="31" t="s">
        <v>206</v>
      </c>
      <c r="AT2" s="31" t="s">
        <v>207</v>
      </c>
      <c r="AV2" s="28" t="s">
        <v>214</v>
      </c>
      <c r="AW2" s="28" t="s">
        <v>215</v>
      </c>
      <c r="AX2" s="28" t="s">
        <v>216</v>
      </c>
      <c r="AY2" s="28" t="s">
        <v>217</v>
      </c>
      <c r="AZ2" s="28" t="s">
        <v>218</v>
      </c>
    </row>
    <row r="3" spans="2:52" x14ac:dyDescent="0.15">
      <c r="B3" s="4" t="s">
        <v>144</v>
      </c>
      <c r="C3" s="4">
        <f>VLOOKUP(B3,宝藏设定!$C$4:$E$14,3,FALSE)*10</f>
        <v>600</v>
      </c>
      <c r="D3" s="4" t="s">
        <v>146</v>
      </c>
      <c r="E3" s="4">
        <v>1</v>
      </c>
      <c r="F3" s="4">
        <f>IF(E3=1,INDEX(道具ID!$B$4:$B$500,MATCH(D3,道具ID!$C$4:$C$500,0),1),INDEX(道具ID!$J$4:$J$439,MATCH(D3,道具ID!$K$4:$K$439,0),1))</f>
        <v>110002</v>
      </c>
      <c r="G3" s="4">
        <f>VLOOKUP(B3,宝藏设定!$C$4:$D$14,2,FALSE)</f>
        <v>1</v>
      </c>
      <c r="H3" s="4">
        <f t="shared" ref="H3:H20" si="0">ROUND(C3/COUNTIF($B$3:$B$20,B3),0)</f>
        <v>120</v>
      </c>
      <c r="I3" s="4">
        <v>3</v>
      </c>
      <c r="K3" s="4" t="s">
        <v>184</v>
      </c>
      <c r="L3" s="4">
        <f>VLOOKUP(K3,宝藏设定!$N$4:$P$20,3,FALSE)*10</f>
        <v>8000</v>
      </c>
      <c r="M3" s="4" t="s">
        <v>182</v>
      </c>
      <c r="N3" s="4">
        <v>2</v>
      </c>
      <c r="O3" s="4" t="str">
        <f>IF(N3=1,INDEX(道具ID!$B$4:$B$500,MATCH(M3,道具ID!$C$4:$C$500,0),1),INDEX(道具ID!$J$4:$J$439,MATCH(M3,道具ID!$K$4:$K$439,0),1))</f>
        <v>cw_2</v>
      </c>
      <c r="P3" s="4">
        <f>VLOOKUP(K3,宝藏设定!$N$4:$P$20,2,FALSE)</f>
        <v>1</v>
      </c>
      <c r="Q3" s="4">
        <f t="shared" ref="Q3:Q30" si="1">ROUND(L3/COUNTIF($K$3:$K$69,K3),0)</f>
        <v>1333</v>
      </c>
      <c r="R3" s="34">
        <v>3</v>
      </c>
      <c r="T3" s="4" t="s">
        <v>184</v>
      </c>
      <c r="U3" s="4">
        <f>VLOOKUP(T3,宝藏设定!$N$31:$P$47,3,FALSE)*10</f>
        <v>4000</v>
      </c>
      <c r="V3" s="4" t="str">
        <f t="shared" ref="V3:V30" si="2">M3</f>
        <v>阿尔忒弥斯</v>
      </c>
      <c r="W3" s="4">
        <v>2</v>
      </c>
      <c r="X3" s="4" t="str">
        <f>IF(W3=1,INDEX(道具ID!$B$4:$B$500,MATCH(V3,道具ID!$C$4:$C$500,0),1),INDEX(道具ID!$J$4:$J$439,MATCH(V3,道具ID!$K$4:$K$439,0),1))</f>
        <v>cw_2</v>
      </c>
      <c r="Y3" s="4">
        <f>VLOOKUP(T3,宝藏设定!$N$31:$P$47,2,FALSE)</f>
        <v>1</v>
      </c>
      <c r="Z3" s="4">
        <f t="shared" ref="Z3:Z30" si="3">ROUND(U3/COUNTIF($T$3:$T$69,T3),0)</f>
        <v>667</v>
      </c>
      <c r="AA3" s="4">
        <f>R3</f>
        <v>3</v>
      </c>
      <c r="AC3" s="4" t="s">
        <v>184</v>
      </c>
      <c r="AD3" s="4">
        <f>VLOOKUP(AC3,宝藏设定!$N$52:$P$54,3,FALSE)*10</f>
        <v>2000</v>
      </c>
      <c r="AE3" s="4" t="s">
        <v>182</v>
      </c>
      <c r="AF3" s="4">
        <v>2</v>
      </c>
      <c r="AG3" s="4" t="str">
        <f>IF(AF3=1,INDEX(道具ID!$B$4:$B$500,MATCH(AE3,道具ID!$C$4:$C$500,0),1),INDEX(道具ID!$J$4:$J$439,MATCH(AE3,道具ID!$K$4:$K$439,0),1))</f>
        <v>cw_2</v>
      </c>
      <c r="AH3" s="4">
        <f>VLOOKUP(AC3,宝藏设定!$N$52:$P$54,2,FALSE)</f>
        <v>1</v>
      </c>
      <c r="AI3" s="4">
        <f>ROUND(AD3/COUNTIF($AC$3:$AC$16,AC3),0)</f>
        <v>333</v>
      </c>
      <c r="AJ3" s="4">
        <v>3</v>
      </c>
      <c r="AL3" s="1">
        <v>1</v>
      </c>
      <c r="AM3" s="33">
        <v>10</v>
      </c>
      <c r="AN3" s="33">
        <f t="shared" ref="AN3:AN20" si="4">E3</f>
        <v>1</v>
      </c>
      <c r="AO3" s="33">
        <f t="shared" ref="AO3:AO20" si="5">F3</f>
        <v>110002</v>
      </c>
      <c r="AP3" s="33">
        <f t="shared" ref="AP3:AP20" si="6">G3</f>
        <v>1</v>
      </c>
      <c r="AQ3" s="33">
        <f t="shared" ref="AQ3:AQ20" si="7">H3</f>
        <v>120</v>
      </c>
      <c r="AR3" s="33">
        <v>0</v>
      </c>
      <c r="AS3" s="33">
        <f>I3</f>
        <v>3</v>
      </c>
      <c r="AT3" s="33">
        <f>IF(AS3=3,1,0)</f>
        <v>1</v>
      </c>
      <c r="AV3" s="33">
        <v>1</v>
      </c>
      <c r="AW3" s="33">
        <v>1</v>
      </c>
      <c r="AX3" s="33">
        <f t="shared" ref="AX3:AX12" si="8">E10</f>
        <v>1</v>
      </c>
      <c r="AY3" s="33">
        <f t="shared" ref="AY3:AY12" si="9">F10</f>
        <v>110001</v>
      </c>
      <c r="AZ3" s="33">
        <v>1</v>
      </c>
    </row>
    <row r="4" spans="2:52" x14ac:dyDescent="0.15">
      <c r="B4" s="4" t="s">
        <v>144</v>
      </c>
      <c r="C4" s="4">
        <f>VLOOKUP(B4,宝藏设定!$C$4:$E$14,3,FALSE)*10</f>
        <v>600</v>
      </c>
      <c r="D4" s="4" t="s">
        <v>147</v>
      </c>
      <c r="E4" s="4">
        <v>1</v>
      </c>
      <c r="F4" s="4">
        <f>IF(E4=1,INDEX(道具ID!$B$4:$B$500,MATCH(D4,道具ID!$C$4:$C$500,0),1),INDEX(道具ID!$J$4:$J$439,MATCH(D4,道具ID!$K$4:$K$439,0),1))</f>
        <v>110003</v>
      </c>
      <c r="G4" s="4">
        <f>VLOOKUP(B4,宝藏设定!$C$4:$D$14,2,FALSE)</f>
        <v>1</v>
      </c>
      <c r="H4" s="4">
        <f t="shared" si="0"/>
        <v>120</v>
      </c>
      <c r="I4" s="4">
        <v>3</v>
      </c>
      <c r="K4" s="4" t="s">
        <v>184</v>
      </c>
      <c r="L4" s="4">
        <f>VLOOKUP(K4,宝藏设定!$N$4:$P$20,3,FALSE)*10</f>
        <v>8000</v>
      </c>
      <c r="M4" s="4" t="s">
        <v>132</v>
      </c>
      <c r="N4" s="4">
        <v>2</v>
      </c>
      <c r="O4" s="4" t="str">
        <f>IF(N4=1,INDEX(道具ID!$B$4:$B$500,MATCH(M4,道具ID!$C$4:$C$500,0),1),INDEX(道具ID!$J$4:$J$439,MATCH(M4,道具ID!$K$4:$K$439,0),1))</f>
        <v>cw_6</v>
      </c>
      <c r="P4" s="4">
        <f>VLOOKUP(K4,宝藏设定!$N$4:$P$20,2,FALSE)</f>
        <v>1</v>
      </c>
      <c r="Q4" s="4">
        <f t="shared" si="1"/>
        <v>1333</v>
      </c>
      <c r="R4" s="34">
        <v>3</v>
      </c>
      <c r="T4" s="4" t="s">
        <v>184</v>
      </c>
      <c r="U4" s="4">
        <f>VLOOKUP(T4,宝藏设定!$N$31:$P$47,3,FALSE)*10</f>
        <v>4000</v>
      </c>
      <c r="V4" s="4" t="str">
        <f t="shared" si="2"/>
        <v>赫拉</v>
      </c>
      <c r="W4" s="4">
        <v>2</v>
      </c>
      <c r="X4" s="4" t="str">
        <f>IF(W4=1,INDEX(道具ID!$B$4:$B$500,MATCH(V4,道具ID!$C$4:$C$500,0),1),INDEX(道具ID!$J$4:$J$439,MATCH(V4,道具ID!$K$4:$K$439,0),1))</f>
        <v>cw_6</v>
      </c>
      <c r="Y4" s="4">
        <f>VLOOKUP(T4,宝藏设定!$N$31:$P$47,2,FALSE)</f>
        <v>1</v>
      </c>
      <c r="Z4" s="4">
        <f t="shared" si="3"/>
        <v>667</v>
      </c>
      <c r="AA4" s="4">
        <f t="shared" ref="AA4:AA30" si="10">R4</f>
        <v>3</v>
      </c>
      <c r="AC4" s="4" t="s">
        <v>184</v>
      </c>
      <c r="AD4" s="4">
        <f>VLOOKUP(AC4,宝藏设定!$N$52:$P$54,3,FALSE)*10</f>
        <v>2000</v>
      </c>
      <c r="AE4" s="4" t="s">
        <v>132</v>
      </c>
      <c r="AF4" s="4">
        <v>2</v>
      </c>
      <c r="AG4" s="4" t="str">
        <f>IF(AF4=1,INDEX(道具ID!$B$4:$B$500,MATCH(AE4,道具ID!$C$4:$C$500,0),1),INDEX(道具ID!$J$4:$J$439,MATCH(AE4,道具ID!$K$4:$K$439,0),1))</f>
        <v>cw_6</v>
      </c>
      <c r="AH4" s="4">
        <f>VLOOKUP(AC4,宝藏设定!$N$52:$P$54,2,FALSE)</f>
        <v>1</v>
      </c>
      <c r="AI4" s="4">
        <f t="shared" ref="AI4:AI16" si="11">ROUND(AD4/COUNTIF($AC$3:$AC$16,AC4),0)</f>
        <v>333</v>
      </c>
      <c r="AJ4" s="4">
        <v>3</v>
      </c>
      <c r="AL4" s="1">
        <v>2</v>
      </c>
      <c r="AM4" s="33">
        <v>10</v>
      </c>
      <c r="AN4" s="33">
        <f t="shared" si="4"/>
        <v>1</v>
      </c>
      <c r="AO4" s="33">
        <f t="shared" si="5"/>
        <v>110003</v>
      </c>
      <c r="AP4" s="33">
        <f t="shared" si="6"/>
        <v>1</v>
      </c>
      <c r="AQ4" s="33">
        <f t="shared" si="7"/>
        <v>120</v>
      </c>
      <c r="AR4" s="33">
        <v>0</v>
      </c>
      <c r="AS4" s="33">
        <f t="shared" ref="AS4:AS20" si="12">I4</f>
        <v>3</v>
      </c>
      <c r="AT4" s="33">
        <f t="shared" ref="AT4:AT69" si="13">IF(AS4=3,1,0)</f>
        <v>1</v>
      </c>
      <c r="AV4" s="33">
        <v>2</v>
      </c>
      <c r="AW4" s="33">
        <v>1</v>
      </c>
      <c r="AX4" s="33">
        <f t="shared" si="8"/>
        <v>1</v>
      </c>
      <c r="AY4" s="33">
        <f t="shared" si="9"/>
        <v>40000</v>
      </c>
      <c r="AZ4" s="33">
        <v>1</v>
      </c>
    </row>
    <row r="5" spans="2:52" x14ac:dyDescent="0.15">
      <c r="B5" s="4" t="s">
        <v>144</v>
      </c>
      <c r="C5" s="4">
        <f>VLOOKUP(B5,宝藏设定!$C$4:$E$14,3,FALSE)*10</f>
        <v>600</v>
      </c>
      <c r="D5" s="4" t="s">
        <v>148</v>
      </c>
      <c r="E5" s="4">
        <v>1</v>
      </c>
      <c r="F5" s="4">
        <f>IF(E5=1,INDEX(道具ID!$B$4:$B$500,MATCH(D5,道具ID!$C$4:$C$500,0),1),INDEX(道具ID!$J$4:$J$439,MATCH(D5,道具ID!$K$4:$K$439,0),1))</f>
        <v>110004</v>
      </c>
      <c r="G5" s="4">
        <f>VLOOKUP(B5,宝藏设定!$C$4:$D$14,2,FALSE)</f>
        <v>1</v>
      </c>
      <c r="H5" s="4">
        <f t="shared" si="0"/>
        <v>120</v>
      </c>
      <c r="I5" s="4">
        <v>3</v>
      </c>
      <c r="K5" s="4" t="s">
        <v>184</v>
      </c>
      <c r="L5" s="4">
        <f>VLOOKUP(K5,宝藏设定!$N$4:$P$20,3,FALSE)*10</f>
        <v>8000</v>
      </c>
      <c r="M5" s="4" t="s">
        <v>128</v>
      </c>
      <c r="N5" s="4">
        <v>2</v>
      </c>
      <c r="O5" s="4" t="str">
        <f>IF(N5=1,INDEX(道具ID!$B$4:$B$500,MATCH(M5,道具ID!$C$4:$C$500,0),1),INDEX(道具ID!$J$4:$J$439,MATCH(M5,道具ID!$K$4:$K$439,0),1))</f>
        <v>cw_14</v>
      </c>
      <c r="P5" s="4">
        <f>VLOOKUP(K5,宝藏设定!$N$4:$P$20,2,FALSE)</f>
        <v>1</v>
      </c>
      <c r="Q5" s="4">
        <f t="shared" si="1"/>
        <v>1333</v>
      </c>
      <c r="R5" s="34">
        <v>3</v>
      </c>
      <c r="T5" s="4" t="s">
        <v>184</v>
      </c>
      <c r="U5" s="4">
        <f>VLOOKUP(T5,宝藏设定!$N$31:$P$47,3,FALSE)*10</f>
        <v>4000</v>
      </c>
      <c r="V5" s="4" t="str">
        <f t="shared" si="2"/>
        <v>复仇女神</v>
      </c>
      <c r="W5" s="4">
        <v>2</v>
      </c>
      <c r="X5" s="4" t="str">
        <f>IF(W5=1,INDEX(道具ID!$B$4:$B$500,MATCH(V5,道具ID!$C$4:$C$500,0),1),INDEX(道具ID!$J$4:$J$439,MATCH(V5,道具ID!$K$4:$K$439,0),1))</f>
        <v>cw_14</v>
      </c>
      <c r="Y5" s="4">
        <f>VLOOKUP(T5,宝藏设定!$N$31:$P$47,2,FALSE)</f>
        <v>1</v>
      </c>
      <c r="Z5" s="4">
        <f t="shared" si="3"/>
        <v>667</v>
      </c>
      <c r="AA5" s="4">
        <f t="shared" si="10"/>
        <v>3</v>
      </c>
      <c r="AC5" s="4" t="s">
        <v>184</v>
      </c>
      <c r="AD5" s="4">
        <f>VLOOKUP(AC5,宝藏设定!$N$52:$P$54,3,FALSE)*10</f>
        <v>2000</v>
      </c>
      <c r="AE5" s="4" t="s">
        <v>128</v>
      </c>
      <c r="AF5" s="4">
        <v>2</v>
      </c>
      <c r="AG5" s="4" t="str">
        <f>IF(AF5=1,INDEX(道具ID!$B$4:$B$500,MATCH(AE5,道具ID!$C$4:$C$500,0),1),INDEX(道具ID!$J$4:$J$439,MATCH(AE5,道具ID!$K$4:$K$439,0),1))</f>
        <v>cw_14</v>
      </c>
      <c r="AH5" s="4">
        <f>VLOOKUP(AC5,宝藏设定!$N$52:$P$54,2,FALSE)</f>
        <v>1</v>
      </c>
      <c r="AI5" s="4">
        <f t="shared" si="11"/>
        <v>333</v>
      </c>
      <c r="AJ5" s="4">
        <v>3</v>
      </c>
      <c r="AL5" s="1">
        <v>3</v>
      </c>
      <c r="AM5" s="33">
        <v>10</v>
      </c>
      <c r="AN5" s="33">
        <f t="shared" si="4"/>
        <v>1</v>
      </c>
      <c r="AO5" s="33">
        <f t="shared" si="5"/>
        <v>110004</v>
      </c>
      <c r="AP5" s="33">
        <f t="shared" si="6"/>
        <v>1</v>
      </c>
      <c r="AQ5" s="33">
        <f t="shared" si="7"/>
        <v>120</v>
      </c>
      <c r="AR5" s="33">
        <v>0</v>
      </c>
      <c r="AS5" s="33">
        <f t="shared" si="12"/>
        <v>3</v>
      </c>
      <c r="AT5" s="33">
        <f t="shared" si="13"/>
        <v>1</v>
      </c>
      <c r="AV5" s="33">
        <v>3</v>
      </c>
      <c r="AW5" s="33">
        <v>1</v>
      </c>
      <c r="AX5" s="33">
        <f t="shared" si="8"/>
        <v>1</v>
      </c>
      <c r="AY5" s="33">
        <f t="shared" si="9"/>
        <v>40100</v>
      </c>
      <c r="AZ5" s="33">
        <v>1</v>
      </c>
    </row>
    <row r="6" spans="2:52" x14ac:dyDescent="0.15">
      <c r="B6" s="4" t="s">
        <v>144</v>
      </c>
      <c r="C6" s="4">
        <f>VLOOKUP(B6,宝藏设定!$C$4:$E$14,3,FALSE)*10</f>
        <v>600</v>
      </c>
      <c r="D6" s="4" t="s">
        <v>149</v>
      </c>
      <c r="E6" s="4">
        <v>1</v>
      </c>
      <c r="F6" s="4">
        <f>IF(E6=1,INDEX(道具ID!$B$4:$B$500,MATCH(D6,道具ID!$C$4:$C$500,0),1),INDEX(道具ID!$J$4:$J$439,MATCH(D6,道具ID!$K$4:$K$439,0),1))</f>
        <v>110005</v>
      </c>
      <c r="G6" s="4">
        <f>VLOOKUP(B6,宝藏设定!$C$4:$D$14,2,FALSE)</f>
        <v>1</v>
      </c>
      <c r="H6" s="4">
        <f t="shared" si="0"/>
        <v>120</v>
      </c>
      <c r="I6" s="4">
        <v>3</v>
      </c>
      <c r="K6" s="4" t="s">
        <v>184</v>
      </c>
      <c r="L6" s="4">
        <f>VLOOKUP(K6,宝藏设定!$N$4:$P$20,3,FALSE)*10</f>
        <v>8000</v>
      </c>
      <c r="M6" s="4" t="s">
        <v>133</v>
      </c>
      <c r="N6" s="4">
        <v>2</v>
      </c>
      <c r="O6" s="4" t="str">
        <f>IF(N6=1,INDEX(道具ID!$B$4:$B$500,MATCH(M6,道具ID!$C$4:$C$500,0),1),INDEX(道具ID!$J$4:$J$439,MATCH(M6,道具ID!$K$4:$K$439,0),1))</f>
        <v>cw_8</v>
      </c>
      <c r="P6" s="4">
        <f>VLOOKUP(K6,宝藏设定!$N$4:$P$20,2,FALSE)</f>
        <v>1</v>
      </c>
      <c r="Q6" s="4">
        <f t="shared" si="1"/>
        <v>1333</v>
      </c>
      <c r="R6" s="34">
        <v>3</v>
      </c>
      <c r="T6" s="4" t="s">
        <v>184</v>
      </c>
      <c r="U6" s="4">
        <f>VLOOKUP(T6,宝藏设定!$N$31:$P$47,3,FALSE)*10</f>
        <v>4000</v>
      </c>
      <c r="V6" s="4" t="str">
        <f t="shared" si="2"/>
        <v>巴克斯</v>
      </c>
      <c r="W6" s="4">
        <v>2</v>
      </c>
      <c r="X6" s="4" t="str">
        <f>IF(W6=1,INDEX(道具ID!$B$4:$B$500,MATCH(V6,道具ID!$C$4:$C$500,0),1),INDEX(道具ID!$J$4:$J$439,MATCH(V6,道具ID!$K$4:$K$439,0),1))</f>
        <v>cw_8</v>
      </c>
      <c r="Y6" s="4">
        <f>VLOOKUP(T6,宝藏设定!$N$31:$P$47,2,FALSE)</f>
        <v>1</v>
      </c>
      <c r="Z6" s="4">
        <f t="shared" si="3"/>
        <v>667</v>
      </c>
      <c r="AA6" s="4">
        <f t="shared" si="10"/>
        <v>3</v>
      </c>
      <c r="AC6" s="4" t="s">
        <v>184</v>
      </c>
      <c r="AD6" s="4">
        <f>VLOOKUP(AC6,宝藏设定!$N$52:$P$54,3,FALSE)*10</f>
        <v>2000</v>
      </c>
      <c r="AE6" s="4" t="s">
        <v>133</v>
      </c>
      <c r="AF6" s="4">
        <v>2</v>
      </c>
      <c r="AG6" s="4" t="str">
        <f>IF(AF6=1,INDEX(道具ID!$B$4:$B$500,MATCH(AE6,道具ID!$C$4:$C$500,0),1),INDEX(道具ID!$J$4:$J$439,MATCH(AE6,道具ID!$K$4:$K$439,0),1))</f>
        <v>cw_8</v>
      </c>
      <c r="AH6" s="4">
        <f>VLOOKUP(AC6,宝藏设定!$N$52:$P$54,2,FALSE)</f>
        <v>1</v>
      </c>
      <c r="AI6" s="4">
        <f t="shared" si="11"/>
        <v>333</v>
      </c>
      <c r="AJ6" s="4">
        <v>3</v>
      </c>
      <c r="AL6" s="1">
        <v>4</v>
      </c>
      <c r="AM6" s="33">
        <v>10</v>
      </c>
      <c r="AN6" s="33">
        <f t="shared" si="4"/>
        <v>1</v>
      </c>
      <c r="AO6" s="33">
        <f t="shared" si="5"/>
        <v>110005</v>
      </c>
      <c r="AP6" s="33">
        <f t="shared" si="6"/>
        <v>1</v>
      </c>
      <c r="AQ6" s="33">
        <f t="shared" si="7"/>
        <v>120</v>
      </c>
      <c r="AR6" s="33">
        <v>0</v>
      </c>
      <c r="AS6" s="33">
        <f t="shared" si="12"/>
        <v>3</v>
      </c>
      <c r="AT6" s="33">
        <f t="shared" si="13"/>
        <v>1</v>
      </c>
      <c r="AV6" s="33">
        <v>4</v>
      </c>
      <c r="AW6" s="33">
        <v>1</v>
      </c>
      <c r="AX6" s="33">
        <f t="shared" si="8"/>
        <v>1</v>
      </c>
      <c r="AY6" s="33">
        <f t="shared" si="9"/>
        <v>40001</v>
      </c>
      <c r="AZ6" s="33">
        <v>1</v>
      </c>
    </row>
    <row r="7" spans="2:52" x14ac:dyDescent="0.15">
      <c r="B7" s="4" t="s">
        <v>144</v>
      </c>
      <c r="C7" s="4">
        <f>VLOOKUP(B7,宝藏设定!$C$4:$E$14,3,FALSE)*10</f>
        <v>600</v>
      </c>
      <c r="D7" s="4" t="s">
        <v>150</v>
      </c>
      <c r="E7" s="4">
        <v>1</v>
      </c>
      <c r="F7" s="4">
        <f>IF(E7=1,INDEX(道具ID!$B$4:$B$500,MATCH(D7,道具ID!$C$4:$C$500,0),1),INDEX(道具ID!$J$4:$J$439,MATCH(D7,道具ID!$K$4:$K$439,0),1))</f>
        <v>110006</v>
      </c>
      <c r="G7" s="4">
        <f>VLOOKUP(B7,宝藏设定!$C$4:$D$14,2,FALSE)</f>
        <v>1</v>
      </c>
      <c r="H7" s="4">
        <f t="shared" si="0"/>
        <v>120</v>
      </c>
      <c r="I7" s="4">
        <v>3</v>
      </c>
      <c r="K7" s="4" t="s">
        <v>184</v>
      </c>
      <c r="L7" s="4">
        <f>VLOOKUP(K7,宝藏设定!$N$4:$P$20,3,FALSE)*10</f>
        <v>8000</v>
      </c>
      <c r="M7" s="4" t="s">
        <v>135</v>
      </c>
      <c r="N7" s="4">
        <v>2</v>
      </c>
      <c r="O7" s="4" t="str">
        <f>IF(N7=1,INDEX(道具ID!$B$4:$B$500,MATCH(M7,道具ID!$C$4:$C$500,0),1),INDEX(道具ID!$J$4:$J$439,MATCH(M7,道具ID!$K$4:$K$439,0),1))</f>
        <v>cw_8</v>
      </c>
      <c r="P7" s="4">
        <f>VLOOKUP(K7,宝藏设定!$N$4:$P$20,2,FALSE)</f>
        <v>1</v>
      </c>
      <c r="Q7" s="4">
        <f t="shared" si="1"/>
        <v>1333</v>
      </c>
      <c r="R7" s="34">
        <v>3</v>
      </c>
      <c r="T7" s="4" t="s">
        <v>184</v>
      </c>
      <c r="U7" s="4">
        <f>VLOOKUP(T7,宝藏设定!$N$31:$P$47,3,FALSE)*10</f>
        <v>4000</v>
      </c>
      <c r="V7" s="4" t="str">
        <f t="shared" si="2"/>
        <v>暗黑女神</v>
      </c>
      <c r="W7" s="4">
        <v>2</v>
      </c>
      <c r="X7" s="4" t="str">
        <f>IF(W7=1,INDEX(道具ID!$B$4:$B$500,MATCH(V7,道具ID!$C$4:$C$500,0),1),INDEX(道具ID!$J$4:$J$439,MATCH(V7,道具ID!$K$4:$K$439,0),1))</f>
        <v>cw_8</v>
      </c>
      <c r="Y7" s="4">
        <f>VLOOKUP(T7,宝藏设定!$N$31:$P$47,2,FALSE)</f>
        <v>1</v>
      </c>
      <c r="Z7" s="4">
        <f t="shared" si="3"/>
        <v>667</v>
      </c>
      <c r="AA7" s="4">
        <f t="shared" si="10"/>
        <v>3</v>
      </c>
      <c r="AC7" s="4" t="s">
        <v>184</v>
      </c>
      <c r="AD7" s="4">
        <f>VLOOKUP(AC7,宝藏设定!$N$52:$P$54,3,FALSE)*10</f>
        <v>2000</v>
      </c>
      <c r="AE7" s="4" t="s">
        <v>135</v>
      </c>
      <c r="AF7" s="4">
        <v>2</v>
      </c>
      <c r="AG7" s="4" t="str">
        <f>IF(AF7=1,INDEX(道具ID!$B$4:$B$500,MATCH(AE7,道具ID!$C$4:$C$500,0),1),INDEX(道具ID!$J$4:$J$439,MATCH(AE7,道具ID!$K$4:$K$439,0),1))</f>
        <v>cw_8</v>
      </c>
      <c r="AH7" s="4">
        <f>VLOOKUP(AC7,宝藏设定!$N$52:$P$54,2,FALSE)</f>
        <v>1</v>
      </c>
      <c r="AI7" s="4">
        <f t="shared" si="11"/>
        <v>333</v>
      </c>
      <c r="AJ7" s="4">
        <v>3</v>
      </c>
      <c r="AL7" s="1">
        <v>5</v>
      </c>
      <c r="AM7" s="33">
        <v>10</v>
      </c>
      <c r="AN7" s="33">
        <f t="shared" si="4"/>
        <v>1</v>
      </c>
      <c r="AO7" s="33">
        <f t="shared" si="5"/>
        <v>110006</v>
      </c>
      <c r="AP7" s="33">
        <f t="shared" si="6"/>
        <v>1</v>
      </c>
      <c r="AQ7" s="33">
        <f t="shared" si="7"/>
        <v>120</v>
      </c>
      <c r="AR7" s="33">
        <v>0</v>
      </c>
      <c r="AS7" s="33">
        <f t="shared" si="12"/>
        <v>3</v>
      </c>
      <c r="AT7" s="33">
        <f t="shared" si="13"/>
        <v>1</v>
      </c>
      <c r="AV7" s="33">
        <v>5</v>
      </c>
      <c r="AW7" s="33">
        <v>1</v>
      </c>
      <c r="AX7" s="33">
        <f t="shared" si="8"/>
        <v>1</v>
      </c>
      <c r="AY7" s="33">
        <f t="shared" si="9"/>
        <v>40101</v>
      </c>
      <c r="AZ7" s="33">
        <v>1</v>
      </c>
    </row>
    <row r="8" spans="2:52" x14ac:dyDescent="0.15">
      <c r="B8" s="4" t="s">
        <v>151</v>
      </c>
      <c r="C8" s="4">
        <f>VLOOKUP(B8,宝藏设定!$C$4:$E$14,3,FALSE)*10</f>
        <v>600</v>
      </c>
      <c r="D8" s="4" t="s">
        <v>152</v>
      </c>
      <c r="E8" s="4">
        <v>1</v>
      </c>
      <c r="F8" s="4">
        <f>IF(E8=1,INDEX(道具ID!$B$4:$B$500,MATCH(D8,道具ID!$C$4:$C$500,0),1),INDEX(道具ID!$J$4:$J$439,MATCH(D8,道具ID!$K$4:$K$439,0),1))</f>
        <v>110008</v>
      </c>
      <c r="G8" s="4">
        <f>VLOOKUP(B8,宝藏设定!$C$4:$D$14,2,FALSE)</f>
        <v>1</v>
      </c>
      <c r="H8" s="4">
        <f t="shared" si="0"/>
        <v>600</v>
      </c>
      <c r="I8" s="4">
        <v>3</v>
      </c>
      <c r="K8" s="4" t="s">
        <v>184</v>
      </c>
      <c r="L8" s="4">
        <f>VLOOKUP(K8,宝藏设定!$N$4:$P$20,3,FALSE)*10</f>
        <v>8000</v>
      </c>
      <c r="M8" s="4" t="s">
        <v>138</v>
      </c>
      <c r="N8" s="4">
        <v>2</v>
      </c>
      <c r="O8" s="4" t="str">
        <f>IF(N8=1,INDEX(道具ID!$B$4:$B$500,MATCH(M8,道具ID!$C$4:$C$500,0),1),INDEX(道具ID!$J$4:$J$439,MATCH(M8,道具ID!$K$4:$K$439,0),1))</f>
        <v>cw_14</v>
      </c>
      <c r="P8" s="4">
        <f>VLOOKUP(K8,宝藏设定!$N$4:$P$20,2,FALSE)</f>
        <v>1</v>
      </c>
      <c r="Q8" s="4">
        <f t="shared" si="1"/>
        <v>1333</v>
      </c>
      <c r="R8" s="34">
        <v>3</v>
      </c>
      <c r="T8" s="4" t="s">
        <v>184</v>
      </c>
      <c r="U8" s="4">
        <f>VLOOKUP(T8,宝藏设定!$N$31:$P$47,3,FALSE)*10</f>
        <v>4000</v>
      </c>
      <c r="V8" s="4" t="str">
        <f t="shared" si="2"/>
        <v>赫尔墨斯</v>
      </c>
      <c r="W8" s="4">
        <v>2</v>
      </c>
      <c r="X8" s="4" t="str">
        <f>IF(W8=1,INDEX(道具ID!$B$4:$B$500,MATCH(V8,道具ID!$C$4:$C$500,0),1),INDEX(道具ID!$J$4:$J$439,MATCH(V8,道具ID!$K$4:$K$439,0),1))</f>
        <v>cw_14</v>
      </c>
      <c r="Y8" s="4">
        <f>VLOOKUP(T8,宝藏设定!$N$31:$P$47,2,FALSE)</f>
        <v>1</v>
      </c>
      <c r="Z8" s="4">
        <f t="shared" si="3"/>
        <v>667</v>
      </c>
      <c r="AA8" s="4">
        <f t="shared" si="10"/>
        <v>3</v>
      </c>
      <c r="AC8" s="4" t="s">
        <v>184</v>
      </c>
      <c r="AD8" s="4">
        <f>VLOOKUP(AC8,宝藏设定!$N$52:$P$54,3,FALSE)*10</f>
        <v>2000</v>
      </c>
      <c r="AE8" s="4" t="s">
        <v>138</v>
      </c>
      <c r="AF8" s="4">
        <v>2</v>
      </c>
      <c r="AG8" s="4" t="str">
        <f>IF(AF8=1,INDEX(道具ID!$B$4:$B$500,MATCH(AE8,道具ID!$C$4:$C$500,0),1),INDEX(道具ID!$J$4:$J$439,MATCH(AE8,道具ID!$K$4:$K$439,0),1))</f>
        <v>cw_14</v>
      </c>
      <c r="AH8" s="4">
        <f>VLOOKUP(AC8,宝藏设定!$N$52:$P$54,2,FALSE)</f>
        <v>1</v>
      </c>
      <c r="AI8" s="4">
        <f t="shared" si="11"/>
        <v>333</v>
      </c>
      <c r="AJ8" s="4">
        <v>3</v>
      </c>
      <c r="AL8" s="1">
        <v>6</v>
      </c>
      <c r="AM8" s="33">
        <v>10</v>
      </c>
      <c r="AN8" s="33">
        <f t="shared" si="4"/>
        <v>1</v>
      </c>
      <c r="AO8" s="33">
        <f t="shared" si="5"/>
        <v>110008</v>
      </c>
      <c r="AP8" s="33">
        <f t="shared" si="6"/>
        <v>1</v>
      </c>
      <c r="AQ8" s="33">
        <f t="shared" si="7"/>
        <v>600</v>
      </c>
      <c r="AR8" s="33">
        <v>0</v>
      </c>
      <c r="AS8" s="33">
        <f t="shared" si="12"/>
        <v>3</v>
      </c>
      <c r="AT8" s="33">
        <f t="shared" si="13"/>
        <v>1</v>
      </c>
      <c r="AV8" s="33">
        <v>6</v>
      </c>
      <c r="AW8" s="33">
        <v>1</v>
      </c>
      <c r="AX8" s="33">
        <f t="shared" si="8"/>
        <v>1</v>
      </c>
      <c r="AY8" s="33">
        <f t="shared" si="9"/>
        <v>40201</v>
      </c>
      <c r="AZ8" s="33">
        <v>1</v>
      </c>
    </row>
    <row r="9" spans="2:52" x14ac:dyDescent="0.15">
      <c r="B9" s="4" t="s">
        <v>154</v>
      </c>
      <c r="C9" s="4">
        <f>VLOOKUP(B9,宝藏设定!$C$4:$E$14,3,FALSE)*10</f>
        <v>600</v>
      </c>
      <c r="D9" s="4" t="s">
        <v>153</v>
      </c>
      <c r="E9" s="4">
        <v>1</v>
      </c>
      <c r="F9" s="4">
        <f>IF(E9=1,INDEX(道具ID!$B$4:$B$500,MATCH(D9,道具ID!$C$4:$C$500,0),1),INDEX(道具ID!$J$4:$J$439,MATCH(D9,道具ID!$K$4:$K$439,0),1))</f>
        <v>110007</v>
      </c>
      <c r="G9" s="4">
        <f>VLOOKUP(B9,宝藏设定!$C$4:$D$14,2,FALSE)</f>
        <v>1</v>
      </c>
      <c r="H9" s="4">
        <f t="shared" si="0"/>
        <v>600</v>
      </c>
      <c r="I9" s="4">
        <v>3</v>
      </c>
      <c r="K9" s="4" t="s">
        <v>189</v>
      </c>
      <c r="L9" s="4">
        <f>VLOOKUP(K9,宝藏设定!$N$4:$P$20,3,FALSE)*10</f>
        <v>5000</v>
      </c>
      <c r="M9" s="4" t="s">
        <v>183</v>
      </c>
      <c r="N9" s="4">
        <v>2</v>
      </c>
      <c r="O9" s="4" t="str">
        <f>IF(N9=1,INDEX(道具ID!$B$4:$B$500,MATCH(M9,道具ID!$C$4:$C$500,0),1),INDEX(道具ID!$J$4:$J$439,MATCH(M9,道具ID!$K$4:$K$439,0),1))</f>
        <v>cw_2</v>
      </c>
      <c r="P9" s="4">
        <f>VLOOKUP(K9,宝藏设定!$N$4:$P$20,2,FALSE)</f>
        <v>1</v>
      </c>
      <c r="Q9" s="4">
        <f t="shared" si="1"/>
        <v>1000</v>
      </c>
      <c r="R9" s="34">
        <v>3</v>
      </c>
      <c r="T9" s="4" t="s">
        <v>189</v>
      </c>
      <c r="U9" s="4">
        <f>VLOOKUP(T9,宝藏设定!$N$31:$P$47,3,FALSE)*10</f>
        <v>2000</v>
      </c>
      <c r="V9" s="4" t="str">
        <f t="shared" si="2"/>
        <v>阿波罗</v>
      </c>
      <c r="W9" s="4">
        <v>2</v>
      </c>
      <c r="X9" s="4" t="str">
        <f>IF(W9=1,INDEX(道具ID!$B$4:$B$500,MATCH(V9,道具ID!$C$4:$C$500,0),1),INDEX(道具ID!$J$4:$J$439,MATCH(V9,道具ID!$K$4:$K$439,0),1))</f>
        <v>cw_2</v>
      </c>
      <c r="Y9" s="4">
        <f>VLOOKUP(T9,宝藏设定!$N$31:$P$47,2,FALSE)</f>
        <v>1</v>
      </c>
      <c r="Z9" s="4">
        <f t="shared" si="3"/>
        <v>400</v>
      </c>
      <c r="AA9" s="4">
        <f t="shared" si="10"/>
        <v>3</v>
      </c>
      <c r="AC9" s="4" t="s">
        <v>189</v>
      </c>
      <c r="AD9" s="4">
        <f>VLOOKUP(AC9,宝藏设定!$N$52:$P$54,3,FALSE)*10</f>
        <v>6000</v>
      </c>
      <c r="AE9" s="4" t="s">
        <v>183</v>
      </c>
      <c r="AF9" s="4">
        <v>2</v>
      </c>
      <c r="AG9" s="4" t="str">
        <f>IF(AF9=1,INDEX(道具ID!$B$4:$B$500,MATCH(AE9,道具ID!$C$4:$C$500,0),1),INDEX(道具ID!$J$4:$J$439,MATCH(AE9,道具ID!$K$4:$K$439,0),1))</f>
        <v>cw_2</v>
      </c>
      <c r="AH9" s="4">
        <f>VLOOKUP(AC9,宝藏设定!$N$52:$P$54,2,FALSE)</f>
        <v>1</v>
      </c>
      <c r="AI9" s="4">
        <f t="shared" si="11"/>
        <v>1200</v>
      </c>
      <c r="AJ9" s="4">
        <v>3</v>
      </c>
      <c r="AL9" s="1">
        <v>7</v>
      </c>
      <c r="AM9" s="33">
        <v>10</v>
      </c>
      <c r="AN9" s="33">
        <f t="shared" si="4"/>
        <v>1</v>
      </c>
      <c r="AO9" s="33">
        <f t="shared" si="5"/>
        <v>110007</v>
      </c>
      <c r="AP9" s="33">
        <f t="shared" si="6"/>
        <v>1</v>
      </c>
      <c r="AQ9" s="33">
        <f t="shared" si="7"/>
        <v>600</v>
      </c>
      <c r="AR9" s="33">
        <v>0</v>
      </c>
      <c r="AS9" s="33">
        <f t="shared" si="12"/>
        <v>3</v>
      </c>
      <c r="AT9" s="33">
        <f t="shared" si="13"/>
        <v>1</v>
      </c>
      <c r="AV9" s="33">
        <v>7</v>
      </c>
      <c r="AW9" s="33">
        <v>1</v>
      </c>
      <c r="AX9" s="33">
        <f t="shared" si="8"/>
        <v>1</v>
      </c>
      <c r="AY9" s="33">
        <f t="shared" si="9"/>
        <v>40202</v>
      </c>
      <c r="AZ9" s="33">
        <v>1</v>
      </c>
    </row>
    <row r="10" spans="2:52" x14ac:dyDescent="0.15">
      <c r="B10" s="4" t="s">
        <v>155</v>
      </c>
      <c r="C10" s="4">
        <f>VLOOKUP(B10,宝藏设定!$C$4:$E$14,3,FALSE)*10</f>
        <v>7000</v>
      </c>
      <c r="D10" s="4" t="s">
        <v>156</v>
      </c>
      <c r="E10" s="4">
        <v>1</v>
      </c>
      <c r="F10" s="4">
        <f>IF(E10=1,INDEX(道具ID!$B$4:$B$500,MATCH(D10,道具ID!$C$4:$C$500,0),1),INDEX(道具ID!$J$4:$J$439,MATCH(D10,道具ID!$K$4:$K$439,0),1))</f>
        <v>110001</v>
      </c>
      <c r="G10" s="4">
        <f>VLOOKUP(B10,宝藏设定!$C$4:$D$14,2,FALSE)</f>
        <v>1</v>
      </c>
      <c r="H10" s="4">
        <f t="shared" si="0"/>
        <v>7000</v>
      </c>
      <c r="I10" s="4">
        <v>3</v>
      </c>
      <c r="K10" s="4" t="s">
        <v>189</v>
      </c>
      <c r="L10" s="4">
        <f>VLOOKUP(K10,宝藏设定!$N$4:$P$20,3,FALSE)*10</f>
        <v>5000</v>
      </c>
      <c r="M10" s="4" t="s">
        <v>185</v>
      </c>
      <c r="N10" s="4">
        <v>2</v>
      </c>
      <c r="O10" s="4" t="str">
        <f>IF(N10=1,INDEX(道具ID!$B$4:$B$500,MATCH(M10,道具ID!$C$4:$C$500,0),1),INDEX(道具ID!$J$4:$J$439,MATCH(M10,道具ID!$K$4:$K$439,0),1))</f>
        <v>cw_6</v>
      </c>
      <c r="P10" s="4">
        <f>VLOOKUP(K10,宝藏设定!$N$4:$P$20,2,FALSE)</f>
        <v>1</v>
      </c>
      <c r="Q10" s="4">
        <f t="shared" si="1"/>
        <v>1000</v>
      </c>
      <c r="R10" s="34">
        <v>3</v>
      </c>
      <c r="T10" s="4" t="s">
        <v>189</v>
      </c>
      <c r="U10" s="4">
        <f>VLOOKUP(T10,宝藏设定!$N$31:$P$47,3,FALSE)*10</f>
        <v>2000</v>
      </c>
      <c r="V10" s="4" t="str">
        <f t="shared" si="2"/>
        <v>哈迪斯</v>
      </c>
      <c r="W10" s="4">
        <v>2</v>
      </c>
      <c r="X10" s="4" t="str">
        <f>IF(W10=1,INDEX(道具ID!$B$4:$B$500,MATCH(V10,道具ID!$C$4:$C$500,0),1),INDEX(道具ID!$J$4:$J$439,MATCH(V10,道具ID!$K$4:$K$439,0),1))</f>
        <v>cw_6</v>
      </c>
      <c r="Y10" s="4">
        <f>VLOOKUP(T10,宝藏设定!$N$31:$P$47,2,FALSE)</f>
        <v>1</v>
      </c>
      <c r="Z10" s="4">
        <f t="shared" si="3"/>
        <v>400</v>
      </c>
      <c r="AA10" s="4">
        <f t="shared" si="10"/>
        <v>3</v>
      </c>
      <c r="AC10" s="4" t="s">
        <v>189</v>
      </c>
      <c r="AD10" s="4">
        <f>VLOOKUP(AC10,宝藏设定!$N$52:$P$54,3,FALSE)*10</f>
        <v>6000</v>
      </c>
      <c r="AE10" s="4" t="s">
        <v>185</v>
      </c>
      <c r="AF10" s="4">
        <v>2</v>
      </c>
      <c r="AG10" s="4" t="str">
        <f>IF(AF10=1,INDEX(道具ID!$B$4:$B$500,MATCH(AE10,道具ID!$C$4:$C$500,0),1),INDEX(道具ID!$J$4:$J$439,MATCH(AE10,道具ID!$K$4:$K$439,0),1))</f>
        <v>cw_6</v>
      </c>
      <c r="AH10" s="4">
        <f>VLOOKUP(AC10,宝藏设定!$N$52:$P$54,2,FALSE)</f>
        <v>1</v>
      </c>
      <c r="AI10" s="4">
        <f t="shared" si="11"/>
        <v>1200</v>
      </c>
      <c r="AJ10" s="4">
        <v>3</v>
      </c>
      <c r="AL10" s="1">
        <v>8</v>
      </c>
      <c r="AM10" s="33">
        <v>10</v>
      </c>
      <c r="AN10" s="33">
        <f t="shared" si="4"/>
        <v>1</v>
      </c>
      <c r="AO10" s="33">
        <f t="shared" si="5"/>
        <v>110001</v>
      </c>
      <c r="AP10" s="33">
        <f t="shared" si="6"/>
        <v>1</v>
      </c>
      <c r="AQ10" s="33">
        <f t="shared" si="7"/>
        <v>7000</v>
      </c>
      <c r="AR10" s="33">
        <v>0</v>
      </c>
      <c r="AS10" s="33">
        <f t="shared" si="12"/>
        <v>3</v>
      </c>
      <c r="AT10" s="33">
        <f t="shared" si="13"/>
        <v>1</v>
      </c>
      <c r="AV10" s="33">
        <v>8</v>
      </c>
      <c r="AW10" s="33">
        <v>1</v>
      </c>
      <c r="AX10" s="33">
        <f t="shared" si="8"/>
        <v>1</v>
      </c>
      <c r="AY10" s="33">
        <f t="shared" si="9"/>
        <v>40203</v>
      </c>
      <c r="AZ10" s="33">
        <v>1</v>
      </c>
    </row>
    <row r="11" spans="2:52" x14ac:dyDescent="0.15">
      <c r="B11" s="4" t="s">
        <v>158</v>
      </c>
      <c r="C11" s="4">
        <f>VLOOKUP(B11,宝藏设定!$C$4:$E$14,3,FALSE)*10</f>
        <v>17800</v>
      </c>
      <c r="D11" s="4" t="s">
        <v>220</v>
      </c>
      <c r="E11" s="4">
        <v>1</v>
      </c>
      <c r="F11" s="4">
        <f>IF(E11=1,INDEX(道具ID!$B$4:$B$500,MATCH(D11,道具ID!$C$4:$C$500,0),1),INDEX(道具ID!$J$4:$J$439,MATCH(D11,道具ID!$K$4:$K$439,0),1))</f>
        <v>40000</v>
      </c>
      <c r="G11" s="4">
        <f>VLOOKUP(B11,宝藏设定!$C$4:$D$14,2,FALSE)</f>
        <v>5</v>
      </c>
      <c r="H11" s="4">
        <f t="shared" si="0"/>
        <v>17800</v>
      </c>
      <c r="I11" s="4">
        <v>1</v>
      </c>
      <c r="K11" s="4" t="s">
        <v>189</v>
      </c>
      <c r="L11" s="4">
        <f>VLOOKUP(K11,宝藏设定!$N$4:$P$20,3,FALSE)*10</f>
        <v>5000</v>
      </c>
      <c r="M11" s="4" t="s">
        <v>186</v>
      </c>
      <c r="N11" s="4">
        <v>2</v>
      </c>
      <c r="O11" s="4" t="str">
        <f>IF(N11=1,INDEX(道具ID!$B$4:$B$500,MATCH(M11,道具ID!$C$4:$C$500,0),1),INDEX(道具ID!$J$4:$J$439,MATCH(M11,道具ID!$K$4:$K$439,0),1))</f>
        <v>cw_13</v>
      </c>
      <c r="P11" s="4">
        <f>VLOOKUP(K11,宝藏设定!$N$4:$P$20,2,FALSE)</f>
        <v>1</v>
      </c>
      <c r="Q11" s="4">
        <f t="shared" si="1"/>
        <v>1000</v>
      </c>
      <c r="R11" s="34">
        <v>3</v>
      </c>
      <c r="T11" s="4" t="s">
        <v>189</v>
      </c>
      <c r="U11" s="4">
        <f>VLOOKUP(T11,宝藏设定!$N$31:$P$47,3,FALSE)*10</f>
        <v>2000</v>
      </c>
      <c r="V11" s="4" t="str">
        <f t="shared" si="2"/>
        <v>薛西斯</v>
      </c>
      <c r="W11" s="4">
        <v>2</v>
      </c>
      <c r="X11" s="4" t="str">
        <f>IF(W11=1,INDEX(道具ID!$B$4:$B$500,MATCH(V11,道具ID!$C$4:$C$500,0),1),INDEX(道具ID!$J$4:$J$439,MATCH(V11,道具ID!$K$4:$K$439,0),1))</f>
        <v>cw_13</v>
      </c>
      <c r="Y11" s="4">
        <f>VLOOKUP(T11,宝藏设定!$N$31:$P$47,2,FALSE)</f>
        <v>1</v>
      </c>
      <c r="Z11" s="4">
        <f t="shared" si="3"/>
        <v>400</v>
      </c>
      <c r="AA11" s="4">
        <f t="shared" si="10"/>
        <v>3</v>
      </c>
      <c r="AC11" s="4" t="s">
        <v>189</v>
      </c>
      <c r="AD11" s="4">
        <f>VLOOKUP(AC11,宝藏设定!$N$52:$P$54,3,FALSE)*10</f>
        <v>6000</v>
      </c>
      <c r="AE11" s="4" t="s">
        <v>186</v>
      </c>
      <c r="AF11" s="4">
        <v>2</v>
      </c>
      <c r="AG11" s="4" t="str">
        <f>IF(AF11=1,INDEX(道具ID!$B$4:$B$500,MATCH(AE11,道具ID!$C$4:$C$500,0),1),INDEX(道具ID!$J$4:$J$439,MATCH(AE11,道具ID!$K$4:$K$439,0),1))</f>
        <v>cw_13</v>
      </c>
      <c r="AH11" s="4">
        <f>VLOOKUP(AC11,宝藏设定!$N$52:$P$54,2,FALSE)</f>
        <v>1</v>
      </c>
      <c r="AI11" s="4">
        <f t="shared" si="11"/>
        <v>1200</v>
      </c>
      <c r="AJ11" s="4">
        <v>3</v>
      </c>
      <c r="AL11" s="1">
        <v>9</v>
      </c>
      <c r="AM11" s="33">
        <v>10</v>
      </c>
      <c r="AN11" s="33">
        <f t="shared" si="4"/>
        <v>1</v>
      </c>
      <c r="AO11" s="33">
        <f t="shared" si="5"/>
        <v>40000</v>
      </c>
      <c r="AP11" s="33">
        <f t="shared" si="6"/>
        <v>5</v>
      </c>
      <c r="AQ11" s="33">
        <f t="shared" si="7"/>
        <v>17800</v>
      </c>
      <c r="AR11" s="33">
        <v>0</v>
      </c>
      <c r="AS11" s="33">
        <f t="shared" si="12"/>
        <v>1</v>
      </c>
      <c r="AT11" s="33">
        <f t="shared" si="13"/>
        <v>0</v>
      </c>
      <c r="AV11" s="33">
        <v>9</v>
      </c>
      <c r="AW11" s="33">
        <v>1</v>
      </c>
      <c r="AX11" s="33">
        <f t="shared" si="8"/>
        <v>1</v>
      </c>
      <c r="AY11" s="33">
        <f t="shared" si="9"/>
        <v>40204</v>
      </c>
      <c r="AZ11" s="33">
        <v>1</v>
      </c>
    </row>
    <row r="12" spans="2:52" x14ac:dyDescent="0.15">
      <c r="B12" s="4" t="s">
        <v>160</v>
      </c>
      <c r="C12" s="4">
        <f>VLOOKUP(B12,宝藏设定!$C$4:$E$14,3,FALSE)*10</f>
        <v>17800</v>
      </c>
      <c r="D12" s="4" t="s">
        <v>221</v>
      </c>
      <c r="E12" s="4">
        <v>1</v>
      </c>
      <c r="F12" s="4">
        <f>IF(E12=1,INDEX(道具ID!$B$4:$B$500,MATCH(D12,道具ID!$C$4:$C$500,0),1),INDEX(道具ID!$J$4:$J$439,MATCH(D12,道具ID!$K$4:$K$439,0),1))</f>
        <v>40100</v>
      </c>
      <c r="G12" s="4">
        <f>VLOOKUP(B12,宝藏设定!$C$4:$D$14,2,FALSE)</f>
        <v>5</v>
      </c>
      <c r="H12" s="4">
        <f t="shared" si="0"/>
        <v>17800</v>
      </c>
      <c r="I12" s="4">
        <v>1</v>
      </c>
      <c r="K12" s="4" t="s">
        <v>189</v>
      </c>
      <c r="L12" s="4">
        <f>VLOOKUP(K12,宝藏设定!$N$4:$P$20,3,FALSE)*10</f>
        <v>5000</v>
      </c>
      <c r="M12" s="4" t="s">
        <v>187</v>
      </c>
      <c r="N12" s="4">
        <v>2</v>
      </c>
      <c r="O12" s="4" t="str">
        <f>IF(N12=1,INDEX(道具ID!$B$4:$B$500,MATCH(M12,道具ID!$C$4:$C$500,0),1),INDEX(道具ID!$J$4:$J$439,MATCH(M12,道具ID!$K$4:$K$439,0),1))</f>
        <v>cw_13</v>
      </c>
      <c r="P12" s="4">
        <f>VLOOKUP(K12,宝藏设定!$N$4:$P$20,2,FALSE)</f>
        <v>1</v>
      </c>
      <c r="Q12" s="4">
        <f t="shared" si="1"/>
        <v>1000</v>
      </c>
      <c r="R12" s="34">
        <v>3</v>
      </c>
      <c r="T12" s="4" t="s">
        <v>189</v>
      </c>
      <c r="U12" s="4">
        <f>VLOOKUP(T12,宝藏设定!$N$31:$P$47,3,FALSE)*10</f>
        <v>2000</v>
      </c>
      <c r="V12" s="4" t="str">
        <f t="shared" si="2"/>
        <v>波塞冬</v>
      </c>
      <c r="W12" s="4">
        <v>2</v>
      </c>
      <c r="X12" s="4" t="str">
        <f>IF(W12=1,INDEX(道具ID!$B$4:$B$500,MATCH(V12,道具ID!$C$4:$C$500,0),1),INDEX(道具ID!$J$4:$J$439,MATCH(V12,道具ID!$K$4:$K$439,0),1))</f>
        <v>cw_13</v>
      </c>
      <c r="Y12" s="4">
        <f>VLOOKUP(T12,宝藏设定!$N$31:$P$47,2,FALSE)</f>
        <v>1</v>
      </c>
      <c r="Z12" s="4">
        <f t="shared" si="3"/>
        <v>400</v>
      </c>
      <c r="AA12" s="4">
        <f t="shared" si="10"/>
        <v>3</v>
      </c>
      <c r="AC12" s="4" t="s">
        <v>189</v>
      </c>
      <c r="AD12" s="4">
        <f>VLOOKUP(AC12,宝藏设定!$N$52:$P$54,3,FALSE)*10</f>
        <v>6000</v>
      </c>
      <c r="AE12" s="4" t="s">
        <v>187</v>
      </c>
      <c r="AF12" s="4">
        <v>2</v>
      </c>
      <c r="AG12" s="4" t="str">
        <f>IF(AF12=1,INDEX(道具ID!$B$4:$B$500,MATCH(AE12,道具ID!$C$4:$C$500,0),1),INDEX(道具ID!$J$4:$J$439,MATCH(AE12,道具ID!$K$4:$K$439,0),1))</f>
        <v>cw_13</v>
      </c>
      <c r="AH12" s="4">
        <f>VLOOKUP(AC12,宝藏设定!$N$52:$P$54,2,FALSE)</f>
        <v>1</v>
      </c>
      <c r="AI12" s="4">
        <f t="shared" si="11"/>
        <v>1200</v>
      </c>
      <c r="AJ12" s="4">
        <v>3</v>
      </c>
      <c r="AL12" s="1">
        <v>10</v>
      </c>
      <c r="AM12" s="33">
        <v>10</v>
      </c>
      <c r="AN12" s="33">
        <f t="shared" si="4"/>
        <v>1</v>
      </c>
      <c r="AO12" s="33">
        <f t="shared" si="5"/>
        <v>40100</v>
      </c>
      <c r="AP12" s="33">
        <f t="shared" si="6"/>
        <v>5</v>
      </c>
      <c r="AQ12" s="33">
        <f t="shared" si="7"/>
        <v>17800</v>
      </c>
      <c r="AR12" s="33">
        <v>0</v>
      </c>
      <c r="AS12" s="33">
        <f t="shared" si="12"/>
        <v>1</v>
      </c>
      <c r="AT12" s="33">
        <f t="shared" si="13"/>
        <v>0</v>
      </c>
      <c r="AV12" s="33">
        <v>10</v>
      </c>
      <c r="AW12" s="33">
        <v>1</v>
      </c>
      <c r="AX12" s="33">
        <f t="shared" si="8"/>
        <v>1</v>
      </c>
      <c r="AY12" s="33">
        <f t="shared" si="9"/>
        <v>40300</v>
      </c>
      <c r="AZ12" s="33">
        <v>1</v>
      </c>
    </row>
    <row r="13" spans="2:52" x14ac:dyDescent="0.15">
      <c r="B13" s="8" t="s">
        <v>162</v>
      </c>
      <c r="C13" s="4">
        <f>VLOOKUP(B13,宝藏设定!$C$4:$E$14,3,FALSE)*10</f>
        <v>9000</v>
      </c>
      <c r="D13" s="4" t="s">
        <v>222</v>
      </c>
      <c r="E13" s="4">
        <v>1</v>
      </c>
      <c r="F13" s="4">
        <f>IF(E13=1,INDEX(道具ID!$B$4:$B$500,MATCH(D13,道具ID!$C$4:$C$500,0),1),INDEX(道具ID!$J$4:$J$439,MATCH(D13,道具ID!$K$4:$K$439,0),1))</f>
        <v>40001</v>
      </c>
      <c r="G13" s="4">
        <f>VLOOKUP(B13,宝藏设定!$C$4:$D$14,2,FALSE)</f>
        <v>2</v>
      </c>
      <c r="H13" s="4">
        <f t="shared" si="0"/>
        <v>9000</v>
      </c>
      <c r="I13" s="8">
        <v>2</v>
      </c>
      <c r="K13" s="4" t="s">
        <v>189</v>
      </c>
      <c r="L13" s="4">
        <f>VLOOKUP(K13,宝藏设定!$N$4:$P$20,3,FALSE)*10</f>
        <v>5000</v>
      </c>
      <c r="M13" s="4" t="s">
        <v>188</v>
      </c>
      <c r="N13" s="4">
        <v>2</v>
      </c>
      <c r="O13" s="4" t="str">
        <f>IF(N13=1,INDEX(道具ID!$B$4:$B$500,MATCH(M13,道具ID!$C$4:$C$500,0),1),INDEX(道具ID!$J$4:$J$439,MATCH(M13,道具ID!$K$4:$K$439,0),1))</f>
        <v>cw_14</v>
      </c>
      <c r="P13" s="4">
        <f>VLOOKUP(K13,宝藏设定!$N$4:$P$20,2,FALSE)</f>
        <v>1</v>
      </c>
      <c r="Q13" s="4">
        <f t="shared" si="1"/>
        <v>1000</v>
      </c>
      <c r="R13" s="34">
        <v>3</v>
      </c>
      <c r="T13" s="4" t="s">
        <v>189</v>
      </c>
      <c r="U13" s="4">
        <f>VLOOKUP(T13,宝藏设定!$N$31:$P$47,3,FALSE)*10</f>
        <v>2000</v>
      </c>
      <c r="V13" s="4" t="str">
        <f t="shared" si="2"/>
        <v>赫菲斯托斯</v>
      </c>
      <c r="W13" s="4">
        <v>2</v>
      </c>
      <c r="X13" s="4" t="str">
        <f>IF(W13=1,INDEX(道具ID!$B$4:$B$500,MATCH(V13,道具ID!$C$4:$C$500,0),1),INDEX(道具ID!$J$4:$J$439,MATCH(V13,道具ID!$K$4:$K$439,0),1))</f>
        <v>cw_14</v>
      </c>
      <c r="Y13" s="4">
        <f>VLOOKUP(T13,宝藏设定!$N$31:$P$47,2,FALSE)</f>
        <v>1</v>
      </c>
      <c r="Z13" s="4">
        <f t="shared" si="3"/>
        <v>400</v>
      </c>
      <c r="AA13" s="4">
        <f t="shared" si="10"/>
        <v>3</v>
      </c>
      <c r="AC13" s="4" t="s">
        <v>189</v>
      </c>
      <c r="AD13" s="4">
        <f>VLOOKUP(AC13,宝藏设定!$N$52:$P$54,3,FALSE)*10</f>
        <v>6000</v>
      </c>
      <c r="AE13" s="4" t="s">
        <v>188</v>
      </c>
      <c r="AF13" s="4">
        <v>2</v>
      </c>
      <c r="AG13" s="4" t="str">
        <f>IF(AF13=1,INDEX(道具ID!$B$4:$B$500,MATCH(AE13,道具ID!$C$4:$C$500,0),1),INDEX(道具ID!$J$4:$J$439,MATCH(AE13,道具ID!$K$4:$K$439,0),1))</f>
        <v>cw_14</v>
      </c>
      <c r="AH13" s="4">
        <f>VLOOKUP(AC13,宝藏设定!$N$52:$P$54,2,FALSE)</f>
        <v>1</v>
      </c>
      <c r="AI13" s="4">
        <f t="shared" si="11"/>
        <v>1200</v>
      </c>
      <c r="AJ13" s="4">
        <v>3</v>
      </c>
      <c r="AL13" s="1">
        <v>11</v>
      </c>
      <c r="AM13" s="33">
        <v>10</v>
      </c>
      <c r="AN13" s="33">
        <f t="shared" si="4"/>
        <v>1</v>
      </c>
      <c r="AO13" s="33">
        <f t="shared" si="5"/>
        <v>40001</v>
      </c>
      <c r="AP13" s="33">
        <f t="shared" si="6"/>
        <v>2</v>
      </c>
      <c r="AQ13" s="33">
        <f t="shared" si="7"/>
        <v>9000</v>
      </c>
      <c r="AR13" s="33">
        <v>0</v>
      </c>
      <c r="AS13" s="33">
        <f t="shared" si="12"/>
        <v>2</v>
      </c>
      <c r="AT13" s="33">
        <f t="shared" si="13"/>
        <v>0</v>
      </c>
      <c r="AV13" s="35">
        <v>11</v>
      </c>
      <c r="AW13" s="35">
        <v>2</v>
      </c>
      <c r="AX13" s="35">
        <f t="shared" ref="AX13:AZ19" si="14">E3</f>
        <v>1</v>
      </c>
      <c r="AY13" s="35">
        <f t="shared" si="14"/>
        <v>110002</v>
      </c>
      <c r="AZ13" s="35">
        <f t="shared" si="14"/>
        <v>1</v>
      </c>
    </row>
    <row r="14" spans="2:52" x14ac:dyDescent="0.15">
      <c r="B14" s="30" t="s">
        <v>164</v>
      </c>
      <c r="C14" s="4">
        <f>VLOOKUP(B14,宝藏设定!$C$4:$E$14,3,FALSE)*10</f>
        <v>9000</v>
      </c>
      <c r="D14" s="4" t="s">
        <v>223</v>
      </c>
      <c r="E14" s="4">
        <v>1</v>
      </c>
      <c r="F14" s="4">
        <f>IF(E14=1,INDEX(道具ID!$B$4:$B$500,MATCH(D14,道具ID!$C$4:$C$500,0),1),INDEX(道具ID!$J$4:$J$439,MATCH(D14,道具ID!$K$4:$K$439,0),1))</f>
        <v>40101</v>
      </c>
      <c r="G14" s="4">
        <f>VLOOKUP(B14,宝藏设定!$C$4:$D$14,2,FALSE)</f>
        <v>2</v>
      </c>
      <c r="H14" s="4">
        <f t="shared" si="0"/>
        <v>9000</v>
      </c>
      <c r="I14" s="8">
        <v>2</v>
      </c>
      <c r="K14" s="4" t="s">
        <v>193</v>
      </c>
      <c r="L14" s="4">
        <f>VLOOKUP(K14,宝藏设定!$N$4:$P$20,3,FALSE)*10</f>
        <v>2000</v>
      </c>
      <c r="M14" s="4" t="s">
        <v>190</v>
      </c>
      <c r="N14" s="4">
        <v>2</v>
      </c>
      <c r="O14" s="4" t="str">
        <f>IF(N14=1,INDEX(道具ID!$B$4:$B$500,MATCH(M14,道具ID!$C$4:$C$500,0),1),INDEX(道具ID!$J$4:$J$439,MATCH(M14,道具ID!$K$4:$K$439,0),1))</f>
        <v>cw_2</v>
      </c>
      <c r="P14" s="4">
        <f>VLOOKUP(K14,宝藏设定!$N$4:$P$20,2,FALSE)</f>
        <v>1</v>
      </c>
      <c r="Q14" s="4">
        <f t="shared" si="1"/>
        <v>667</v>
      </c>
      <c r="R14" s="34">
        <v>3</v>
      </c>
      <c r="T14" s="4" t="s">
        <v>193</v>
      </c>
      <c r="U14" s="4">
        <f>VLOOKUP(T14,宝藏设定!$N$31:$P$47,3,FALSE)*10</f>
        <v>0</v>
      </c>
      <c r="V14" s="4" t="str">
        <f t="shared" si="2"/>
        <v>宙斯</v>
      </c>
      <c r="W14" s="4">
        <v>2</v>
      </c>
      <c r="X14" s="4" t="str">
        <f>IF(W14=1,INDEX(道具ID!$B$4:$B$500,MATCH(V14,道具ID!$C$4:$C$500,0),1),INDEX(道具ID!$J$4:$J$439,MATCH(V14,道具ID!$K$4:$K$439,0),1))</f>
        <v>cw_2</v>
      </c>
      <c r="Y14" s="4">
        <f>VLOOKUP(T14,宝藏设定!$N$31:$P$47,2,FALSE)</f>
        <v>1</v>
      </c>
      <c r="Z14" s="4">
        <f t="shared" si="3"/>
        <v>0</v>
      </c>
      <c r="AA14" s="4">
        <f t="shared" si="10"/>
        <v>3</v>
      </c>
      <c r="AC14" s="4" t="s">
        <v>193</v>
      </c>
      <c r="AD14" s="4">
        <f>VLOOKUP(AC14,宝藏设定!$N$52:$P$54,3,FALSE)*10</f>
        <v>2000</v>
      </c>
      <c r="AE14" s="4" t="s">
        <v>190</v>
      </c>
      <c r="AF14" s="4">
        <v>2</v>
      </c>
      <c r="AG14" s="4" t="str">
        <f>IF(AF14=1,INDEX(道具ID!$B$4:$B$500,MATCH(AE14,道具ID!$C$4:$C$500,0),1),INDEX(道具ID!$J$4:$J$439,MATCH(AE14,道具ID!$K$4:$K$439,0),1))</f>
        <v>cw_2</v>
      </c>
      <c r="AH14" s="4">
        <f>VLOOKUP(AC14,宝藏设定!$N$52:$P$54,2,FALSE)</f>
        <v>1</v>
      </c>
      <c r="AI14" s="4">
        <f t="shared" si="11"/>
        <v>667</v>
      </c>
      <c r="AJ14" s="4">
        <v>3</v>
      </c>
      <c r="AL14" s="1">
        <v>12</v>
      </c>
      <c r="AM14" s="33">
        <v>10</v>
      </c>
      <c r="AN14" s="33">
        <f t="shared" si="4"/>
        <v>1</v>
      </c>
      <c r="AO14" s="33">
        <f t="shared" si="5"/>
        <v>40101</v>
      </c>
      <c r="AP14" s="33">
        <f t="shared" si="6"/>
        <v>2</v>
      </c>
      <c r="AQ14" s="33">
        <f t="shared" si="7"/>
        <v>9000</v>
      </c>
      <c r="AR14" s="33">
        <v>0</v>
      </c>
      <c r="AS14" s="33">
        <f t="shared" si="12"/>
        <v>2</v>
      </c>
      <c r="AT14" s="33">
        <f t="shared" si="13"/>
        <v>0</v>
      </c>
      <c r="AV14" s="35">
        <v>12</v>
      </c>
      <c r="AW14" s="35">
        <v>2</v>
      </c>
      <c r="AX14" s="35">
        <f t="shared" si="14"/>
        <v>1</v>
      </c>
      <c r="AY14" s="35">
        <f t="shared" si="14"/>
        <v>110003</v>
      </c>
      <c r="AZ14" s="35">
        <f t="shared" si="14"/>
        <v>1</v>
      </c>
    </row>
    <row r="15" spans="2:52" x14ac:dyDescent="0.15">
      <c r="B15" s="4" t="s">
        <v>165</v>
      </c>
      <c r="C15" s="4">
        <f>VLOOKUP(B15,宝藏设定!$C$4:$E$14,3,FALSE)*10</f>
        <v>3000</v>
      </c>
      <c r="D15" s="4" t="s">
        <v>166</v>
      </c>
      <c r="E15" s="4">
        <v>1</v>
      </c>
      <c r="F15" s="4">
        <f>IF(E15=1,INDEX(道具ID!$B$4:$B$500,MATCH(D15,道具ID!$C$4:$C$500,0),1),INDEX(道具ID!$J$4:$J$439,MATCH(D15,道具ID!$K$4:$K$439,0),1))</f>
        <v>40201</v>
      </c>
      <c r="G15" s="4">
        <f>VLOOKUP(B15,宝藏设定!$C$4:$D$14,2,FALSE)</f>
        <v>1</v>
      </c>
      <c r="H15" s="4">
        <f t="shared" si="0"/>
        <v>750</v>
      </c>
      <c r="I15" s="4">
        <v>2</v>
      </c>
      <c r="K15" s="4" t="s">
        <v>193</v>
      </c>
      <c r="L15" s="4">
        <f>VLOOKUP(K15,宝藏设定!$N$4:$P$20,3,FALSE)*10</f>
        <v>2000</v>
      </c>
      <c r="M15" s="4" t="s">
        <v>191</v>
      </c>
      <c r="N15" s="4">
        <v>2</v>
      </c>
      <c r="O15" s="4" t="str">
        <f>IF(N15=1,INDEX(道具ID!$B$4:$B$500,MATCH(M15,道具ID!$C$4:$C$500,0),1),INDEX(道具ID!$J$4:$J$439,MATCH(M15,道具ID!$K$4:$K$439,0),1))</f>
        <v>cw_6</v>
      </c>
      <c r="P15" s="4">
        <f>VLOOKUP(K15,宝藏设定!$N$4:$P$20,2,FALSE)</f>
        <v>1</v>
      </c>
      <c r="Q15" s="4">
        <f t="shared" si="1"/>
        <v>667</v>
      </c>
      <c r="R15" s="34">
        <v>3</v>
      </c>
      <c r="T15" s="4" t="s">
        <v>193</v>
      </c>
      <c r="U15" s="4">
        <f>VLOOKUP(T15,宝藏设定!$N$31:$P$47,3,FALSE)*10</f>
        <v>0</v>
      </c>
      <c r="V15" s="4" t="str">
        <f t="shared" si="2"/>
        <v>海格力斯</v>
      </c>
      <c r="W15" s="4">
        <v>2</v>
      </c>
      <c r="X15" s="4" t="str">
        <f>IF(W15=1,INDEX(道具ID!$B$4:$B$500,MATCH(V15,道具ID!$C$4:$C$500,0),1),INDEX(道具ID!$J$4:$J$439,MATCH(V15,道具ID!$K$4:$K$439,0),1))</f>
        <v>cw_6</v>
      </c>
      <c r="Y15" s="4">
        <f>VLOOKUP(T15,宝藏设定!$N$31:$P$47,2,FALSE)</f>
        <v>1</v>
      </c>
      <c r="Z15" s="4">
        <f t="shared" si="3"/>
        <v>0</v>
      </c>
      <c r="AA15" s="4">
        <f t="shared" si="10"/>
        <v>3</v>
      </c>
      <c r="AC15" s="4" t="s">
        <v>193</v>
      </c>
      <c r="AD15" s="4">
        <f>VLOOKUP(AC15,宝藏设定!$N$52:$P$54,3,FALSE)*10</f>
        <v>2000</v>
      </c>
      <c r="AE15" s="4" t="s">
        <v>191</v>
      </c>
      <c r="AF15" s="4">
        <v>2</v>
      </c>
      <c r="AG15" s="4" t="str">
        <f>IF(AF15=1,INDEX(道具ID!$B$4:$B$500,MATCH(AE15,道具ID!$C$4:$C$500,0),1),INDEX(道具ID!$J$4:$J$439,MATCH(AE15,道具ID!$K$4:$K$439,0),1))</f>
        <v>cw_6</v>
      </c>
      <c r="AH15" s="4">
        <f>VLOOKUP(AC15,宝藏设定!$N$52:$P$54,2,FALSE)</f>
        <v>1</v>
      </c>
      <c r="AI15" s="4">
        <f t="shared" si="11"/>
        <v>667</v>
      </c>
      <c r="AJ15" s="4">
        <v>3</v>
      </c>
      <c r="AL15" s="1">
        <v>13</v>
      </c>
      <c r="AM15" s="33">
        <v>10</v>
      </c>
      <c r="AN15" s="33">
        <f t="shared" si="4"/>
        <v>1</v>
      </c>
      <c r="AO15" s="33">
        <f t="shared" si="5"/>
        <v>40201</v>
      </c>
      <c r="AP15" s="33">
        <f t="shared" si="6"/>
        <v>1</v>
      </c>
      <c r="AQ15" s="33">
        <f t="shared" si="7"/>
        <v>750</v>
      </c>
      <c r="AR15" s="33">
        <v>0</v>
      </c>
      <c r="AS15" s="33">
        <f t="shared" si="12"/>
        <v>2</v>
      </c>
      <c r="AT15" s="33">
        <f t="shared" si="13"/>
        <v>0</v>
      </c>
      <c r="AV15" s="35">
        <v>13</v>
      </c>
      <c r="AW15" s="35">
        <v>2</v>
      </c>
      <c r="AX15" s="35">
        <f t="shared" si="14"/>
        <v>1</v>
      </c>
      <c r="AY15" s="35">
        <f t="shared" si="14"/>
        <v>110004</v>
      </c>
      <c r="AZ15" s="35">
        <f t="shared" si="14"/>
        <v>1</v>
      </c>
    </row>
    <row r="16" spans="2:52" x14ac:dyDescent="0.15">
      <c r="B16" s="4" t="s">
        <v>165</v>
      </c>
      <c r="C16" s="4">
        <f>VLOOKUP(B16,宝藏设定!$C$4:$E$14,3,FALSE)*10</f>
        <v>3000</v>
      </c>
      <c r="D16" s="4" t="s">
        <v>167</v>
      </c>
      <c r="E16" s="4">
        <v>1</v>
      </c>
      <c r="F16" s="4">
        <f>IF(E16=1,INDEX(道具ID!$B$4:$B$500,MATCH(D16,道具ID!$C$4:$C$500,0),1),INDEX(道具ID!$J$4:$J$439,MATCH(D16,道具ID!$K$4:$K$439,0),1))</f>
        <v>40202</v>
      </c>
      <c r="G16" s="4">
        <f>VLOOKUP(B16,宝藏设定!$C$4:$D$14,2,FALSE)</f>
        <v>1</v>
      </c>
      <c r="H16" s="4">
        <f t="shared" si="0"/>
        <v>750</v>
      </c>
      <c r="I16" s="4">
        <v>2</v>
      </c>
      <c r="K16" s="4" t="s">
        <v>193</v>
      </c>
      <c r="L16" s="4">
        <f>VLOOKUP(K16,宝藏设定!$N$4:$P$20,3,FALSE)*10</f>
        <v>2000</v>
      </c>
      <c r="M16" s="4" t="s">
        <v>192</v>
      </c>
      <c r="N16" s="4">
        <v>2</v>
      </c>
      <c r="O16" s="4" t="str">
        <f>IF(N16=1,INDEX(道具ID!$B$4:$B$500,MATCH(M16,道具ID!$C$4:$C$500,0),1),INDEX(道具ID!$J$4:$J$439,MATCH(M16,道具ID!$K$4:$K$439,0),1))</f>
        <v>cw_13</v>
      </c>
      <c r="P16" s="4">
        <f>VLOOKUP(K16,宝藏设定!$N$4:$P$20,2,FALSE)</f>
        <v>1</v>
      </c>
      <c r="Q16" s="4">
        <f t="shared" si="1"/>
        <v>667</v>
      </c>
      <c r="R16" s="34">
        <v>3</v>
      </c>
      <c r="T16" s="4" t="s">
        <v>193</v>
      </c>
      <c r="U16" s="4">
        <f>VLOOKUP(T16,宝藏设定!$N$31:$P$47,3,FALSE)*10</f>
        <v>0</v>
      </c>
      <c r="V16" s="4" t="str">
        <f t="shared" si="2"/>
        <v>雅典娜</v>
      </c>
      <c r="W16" s="4">
        <v>2</v>
      </c>
      <c r="X16" s="4" t="str">
        <f>IF(W16=1,INDEX(道具ID!$B$4:$B$500,MATCH(V16,道具ID!$C$4:$C$500,0),1),INDEX(道具ID!$J$4:$J$439,MATCH(V16,道具ID!$K$4:$K$439,0),1))</f>
        <v>cw_13</v>
      </c>
      <c r="Y16" s="4">
        <f>VLOOKUP(T16,宝藏设定!$N$31:$P$47,2,FALSE)</f>
        <v>1</v>
      </c>
      <c r="Z16" s="4">
        <f t="shared" si="3"/>
        <v>0</v>
      </c>
      <c r="AA16" s="4">
        <f t="shared" si="10"/>
        <v>3</v>
      </c>
      <c r="AC16" s="4" t="s">
        <v>193</v>
      </c>
      <c r="AD16" s="4">
        <f>VLOOKUP(AC16,宝藏设定!$N$52:$P$54,3,FALSE)*10</f>
        <v>2000</v>
      </c>
      <c r="AE16" s="4" t="s">
        <v>192</v>
      </c>
      <c r="AF16" s="4">
        <v>2</v>
      </c>
      <c r="AG16" s="4" t="str">
        <f>IF(AF16=1,INDEX(道具ID!$B$4:$B$500,MATCH(AE16,道具ID!$C$4:$C$500,0),1),INDEX(道具ID!$J$4:$J$439,MATCH(AE16,道具ID!$K$4:$K$439,0),1))</f>
        <v>cw_13</v>
      </c>
      <c r="AH16" s="4">
        <f>VLOOKUP(AC16,宝藏设定!$N$52:$P$54,2,FALSE)</f>
        <v>1</v>
      </c>
      <c r="AI16" s="4">
        <f t="shared" si="11"/>
        <v>667</v>
      </c>
      <c r="AJ16" s="4">
        <v>3</v>
      </c>
      <c r="AL16" s="1">
        <v>14</v>
      </c>
      <c r="AM16" s="33">
        <v>10</v>
      </c>
      <c r="AN16" s="33">
        <f t="shared" si="4"/>
        <v>1</v>
      </c>
      <c r="AO16" s="33">
        <f t="shared" si="5"/>
        <v>40202</v>
      </c>
      <c r="AP16" s="33">
        <f t="shared" si="6"/>
        <v>1</v>
      </c>
      <c r="AQ16" s="33">
        <f t="shared" si="7"/>
        <v>750</v>
      </c>
      <c r="AR16" s="33">
        <v>0</v>
      </c>
      <c r="AS16" s="33">
        <f t="shared" si="12"/>
        <v>2</v>
      </c>
      <c r="AT16" s="33">
        <f t="shared" si="13"/>
        <v>0</v>
      </c>
      <c r="AV16" s="35">
        <v>14</v>
      </c>
      <c r="AW16" s="35">
        <v>2</v>
      </c>
      <c r="AX16" s="35">
        <f t="shared" si="14"/>
        <v>1</v>
      </c>
      <c r="AY16" s="35">
        <f t="shared" si="14"/>
        <v>110005</v>
      </c>
      <c r="AZ16" s="35">
        <f t="shared" si="14"/>
        <v>1</v>
      </c>
    </row>
    <row r="17" spans="2:52" x14ac:dyDescent="0.15">
      <c r="B17" s="4" t="s">
        <v>165</v>
      </c>
      <c r="C17" s="4">
        <f>VLOOKUP(B17,宝藏设定!$C$4:$E$14,3,FALSE)*10</f>
        <v>3000</v>
      </c>
      <c r="D17" s="4" t="s">
        <v>168</v>
      </c>
      <c r="E17" s="4">
        <v>1</v>
      </c>
      <c r="F17" s="4">
        <f>IF(E17=1,INDEX(道具ID!$B$4:$B$500,MATCH(D17,道具ID!$C$4:$C$500,0),1),INDEX(道具ID!$J$4:$J$439,MATCH(D17,道具ID!$K$4:$K$439,0),1))</f>
        <v>40203</v>
      </c>
      <c r="G17" s="4">
        <f>VLOOKUP(B17,宝藏设定!$C$4:$D$14,2,FALSE)</f>
        <v>1</v>
      </c>
      <c r="H17" s="4">
        <f t="shared" si="0"/>
        <v>750</v>
      </c>
      <c r="I17" s="4">
        <v>2</v>
      </c>
      <c r="K17" s="4" t="s">
        <v>353</v>
      </c>
      <c r="L17" s="4">
        <f>VLOOKUP(K17,宝藏设定!$N$4:$P$20,3,FALSE)*10</f>
        <v>2000</v>
      </c>
      <c r="M17" s="4" t="s">
        <v>182</v>
      </c>
      <c r="N17" s="4">
        <v>1</v>
      </c>
      <c r="O17" s="4">
        <f>IF(N17=1,INDEX(道具ID!$B$4:$B$500,MATCH(M17,道具ID!$C$4:$C$500,0),1),INDEX(道具ID!$J$4:$J$439,MATCH(M17,道具ID!$K$4:$K$439,0),1))</f>
        <v>210002</v>
      </c>
      <c r="P17" s="4">
        <f>VLOOKUP(K17,宝藏设定!$N$4:$P$20,2,FALSE)</f>
        <v>1</v>
      </c>
      <c r="Q17" s="4">
        <f t="shared" si="1"/>
        <v>143</v>
      </c>
      <c r="R17" s="4">
        <v>1</v>
      </c>
      <c r="T17" s="4" t="s">
        <v>353</v>
      </c>
      <c r="U17" s="4">
        <f>VLOOKUP(T17,宝藏设定!$N$31:$P$47,3,FALSE)*10</f>
        <v>12000</v>
      </c>
      <c r="V17" s="4" t="str">
        <f t="shared" si="2"/>
        <v>阿尔忒弥斯</v>
      </c>
      <c r="W17" s="4">
        <v>1</v>
      </c>
      <c r="X17" s="4">
        <f>IF(W17=1,INDEX(道具ID!$B$4:$B$500,MATCH(V17,道具ID!$C$4:$C$500,0),1),INDEX(道具ID!$J$4:$J$439,MATCH(V17,道具ID!$K$4:$K$439,0),1))</f>
        <v>210002</v>
      </c>
      <c r="Y17" s="4">
        <f>VLOOKUP(T17,宝藏设定!$N$31:$P$47,2,FALSE)</f>
        <v>1</v>
      </c>
      <c r="Z17" s="4">
        <f t="shared" si="3"/>
        <v>857</v>
      </c>
      <c r="AA17" s="4">
        <f t="shared" si="10"/>
        <v>1</v>
      </c>
      <c r="AL17" s="1">
        <v>15</v>
      </c>
      <c r="AM17" s="33">
        <v>10</v>
      </c>
      <c r="AN17" s="33">
        <f t="shared" si="4"/>
        <v>1</v>
      </c>
      <c r="AO17" s="33">
        <f t="shared" si="5"/>
        <v>40203</v>
      </c>
      <c r="AP17" s="33">
        <f t="shared" si="6"/>
        <v>1</v>
      </c>
      <c r="AQ17" s="33">
        <f t="shared" si="7"/>
        <v>750</v>
      </c>
      <c r="AR17" s="33">
        <v>0</v>
      </c>
      <c r="AS17" s="33">
        <f t="shared" si="12"/>
        <v>2</v>
      </c>
      <c r="AT17" s="33">
        <f t="shared" si="13"/>
        <v>0</v>
      </c>
      <c r="AV17" s="35">
        <v>15</v>
      </c>
      <c r="AW17" s="35">
        <v>2</v>
      </c>
      <c r="AX17" s="35">
        <f t="shared" si="14"/>
        <v>1</v>
      </c>
      <c r="AY17" s="35">
        <f t="shared" si="14"/>
        <v>110006</v>
      </c>
      <c r="AZ17" s="35">
        <f t="shared" si="14"/>
        <v>1</v>
      </c>
    </row>
    <row r="18" spans="2:52" x14ac:dyDescent="0.15">
      <c r="B18" s="4" t="s">
        <v>165</v>
      </c>
      <c r="C18" s="4">
        <f>VLOOKUP(B18,宝藏设定!$C$4:$E$14,3,FALSE)*10</f>
        <v>3000</v>
      </c>
      <c r="D18" s="4" t="s">
        <v>169</v>
      </c>
      <c r="E18" s="4">
        <v>1</v>
      </c>
      <c r="F18" s="4">
        <f>IF(E18=1,INDEX(道具ID!$B$4:$B$500,MATCH(D18,道具ID!$C$4:$C$500,0),1),INDEX(道具ID!$J$4:$J$439,MATCH(D18,道具ID!$K$4:$K$439,0),1))</f>
        <v>40204</v>
      </c>
      <c r="G18" s="4">
        <f>VLOOKUP(B18,宝藏设定!$C$4:$D$14,2,FALSE)</f>
        <v>1</v>
      </c>
      <c r="H18" s="4">
        <f t="shared" si="0"/>
        <v>750</v>
      </c>
      <c r="I18" s="4">
        <v>2</v>
      </c>
      <c r="K18" s="4" t="s">
        <v>353</v>
      </c>
      <c r="L18" s="4">
        <f>VLOOKUP(K18,宝藏设定!$N$4:$P$20,3,FALSE)*10</f>
        <v>2000</v>
      </c>
      <c r="M18" s="4" t="s">
        <v>132</v>
      </c>
      <c r="N18" s="4">
        <v>1</v>
      </c>
      <c r="O18" s="4">
        <f>IF(N18=1,INDEX(道具ID!$B$4:$B$500,MATCH(M18,道具ID!$C$4:$C$500,0),1),INDEX(道具ID!$J$4:$J$439,MATCH(M18,道具ID!$K$4:$K$439,0),1))</f>
        <v>210006</v>
      </c>
      <c r="P18" s="4">
        <f>VLOOKUP(K18,宝藏设定!$N$4:$P$20,2,FALSE)</f>
        <v>1</v>
      </c>
      <c r="Q18" s="4">
        <f t="shared" si="1"/>
        <v>143</v>
      </c>
      <c r="R18" s="4">
        <v>1</v>
      </c>
      <c r="T18" s="4" t="s">
        <v>353</v>
      </c>
      <c r="U18" s="4">
        <f>VLOOKUP(T18,宝藏设定!$N$31:$P$47,3,FALSE)*10</f>
        <v>12000</v>
      </c>
      <c r="V18" s="4" t="str">
        <f t="shared" si="2"/>
        <v>赫拉</v>
      </c>
      <c r="W18" s="4">
        <v>1</v>
      </c>
      <c r="X18" s="4">
        <f>IF(W18=1,INDEX(道具ID!$B$4:$B$500,MATCH(V18,道具ID!$C$4:$C$500,0),1),INDEX(道具ID!$J$4:$J$439,MATCH(V18,道具ID!$K$4:$K$439,0),1))</f>
        <v>210006</v>
      </c>
      <c r="Y18" s="4">
        <f>VLOOKUP(T18,宝藏设定!$N$31:$P$47,2,FALSE)</f>
        <v>1</v>
      </c>
      <c r="Z18" s="4">
        <f t="shared" si="3"/>
        <v>857</v>
      </c>
      <c r="AA18" s="4">
        <f t="shared" si="10"/>
        <v>1</v>
      </c>
      <c r="AL18" s="1">
        <v>16</v>
      </c>
      <c r="AM18" s="33">
        <v>10</v>
      </c>
      <c r="AN18" s="33">
        <f t="shared" si="4"/>
        <v>1</v>
      </c>
      <c r="AO18" s="33">
        <f t="shared" si="5"/>
        <v>40204</v>
      </c>
      <c r="AP18" s="33">
        <f t="shared" si="6"/>
        <v>1</v>
      </c>
      <c r="AQ18" s="33">
        <f t="shared" si="7"/>
        <v>750</v>
      </c>
      <c r="AR18" s="33">
        <v>0</v>
      </c>
      <c r="AS18" s="33">
        <f t="shared" si="12"/>
        <v>2</v>
      </c>
      <c r="AT18" s="33">
        <f t="shared" si="13"/>
        <v>0</v>
      </c>
      <c r="AV18" s="35">
        <v>16</v>
      </c>
      <c r="AW18" s="35">
        <v>2</v>
      </c>
      <c r="AX18" s="35">
        <f t="shared" si="14"/>
        <v>1</v>
      </c>
      <c r="AY18" s="35">
        <f t="shared" si="14"/>
        <v>110008</v>
      </c>
      <c r="AZ18" s="35">
        <f t="shared" si="14"/>
        <v>1</v>
      </c>
    </row>
    <row r="19" spans="2:52" x14ac:dyDescent="0.15">
      <c r="B19" s="8" t="s">
        <v>170</v>
      </c>
      <c r="C19" s="4">
        <f>VLOOKUP(B19,宝藏设定!$C$4:$E$14,3,FALSE)*10</f>
        <v>17600</v>
      </c>
      <c r="D19" s="4" t="s">
        <v>170</v>
      </c>
      <c r="E19" s="4">
        <v>1</v>
      </c>
      <c r="F19" s="4">
        <f>IF(E19=1,INDEX(道具ID!$B$4:$B$500,MATCH(D19,道具ID!$C$4:$C$500,0),1),INDEX(道具ID!$J$4:$J$439,MATCH(D19,道具ID!$K$4:$K$439,0),1))</f>
        <v>40300</v>
      </c>
      <c r="G19" s="4">
        <f>VLOOKUP(B19,宝藏设定!$C$4:$D$14,2,FALSE)</f>
        <v>10</v>
      </c>
      <c r="H19" s="4">
        <f t="shared" si="0"/>
        <v>17600</v>
      </c>
      <c r="I19" s="4">
        <v>1</v>
      </c>
      <c r="K19" s="4" t="s">
        <v>353</v>
      </c>
      <c r="L19" s="4">
        <f>VLOOKUP(K19,宝藏设定!$N$4:$P$20,3,FALSE)*10</f>
        <v>2000</v>
      </c>
      <c r="M19" s="4" t="s">
        <v>128</v>
      </c>
      <c r="N19" s="4">
        <v>1</v>
      </c>
      <c r="O19" s="4">
        <f>IF(N19=1,INDEX(道具ID!$B$4:$B$500,MATCH(M19,道具ID!$C$4:$C$500,0),1),INDEX(道具ID!$J$4:$J$439,MATCH(M19,道具ID!$K$4:$K$439,0),1))</f>
        <v>210014</v>
      </c>
      <c r="P19" s="4">
        <f>VLOOKUP(K19,宝藏设定!$N$4:$P$20,2,FALSE)</f>
        <v>1</v>
      </c>
      <c r="Q19" s="4">
        <f t="shared" si="1"/>
        <v>143</v>
      </c>
      <c r="R19" s="4">
        <v>1</v>
      </c>
      <c r="T19" s="4" t="s">
        <v>353</v>
      </c>
      <c r="U19" s="4">
        <f>VLOOKUP(T19,宝藏设定!$N$31:$P$47,3,FALSE)*10</f>
        <v>12000</v>
      </c>
      <c r="V19" s="4" t="str">
        <f t="shared" si="2"/>
        <v>复仇女神</v>
      </c>
      <c r="W19" s="4">
        <v>1</v>
      </c>
      <c r="X19" s="4">
        <f>IF(W19=1,INDEX(道具ID!$B$4:$B$500,MATCH(V19,道具ID!$C$4:$C$500,0),1),INDEX(道具ID!$J$4:$J$439,MATCH(V19,道具ID!$K$4:$K$439,0),1))</f>
        <v>210014</v>
      </c>
      <c r="Y19" s="4">
        <f>VLOOKUP(T19,宝藏设定!$N$31:$P$47,2,FALSE)</f>
        <v>1</v>
      </c>
      <c r="Z19" s="4">
        <f t="shared" si="3"/>
        <v>857</v>
      </c>
      <c r="AA19" s="4">
        <f t="shared" si="10"/>
        <v>1</v>
      </c>
      <c r="AL19" s="1">
        <v>17</v>
      </c>
      <c r="AM19" s="33">
        <v>10</v>
      </c>
      <c r="AN19" s="33">
        <f t="shared" si="4"/>
        <v>1</v>
      </c>
      <c r="AO19" s="33">
        <f t="shared" si="5"/>
        <v>40300</v>
      </c>
      <c r="AP19" s="33">
        <f t="shared" si="6"/>
        <v>10</v>
      </c>
      <c r="AQ19" s="33">
        <f t="shared" si="7"/>
        <v>17600</v>
      </c>
      <c r="AR19" s="33">
        <v>0</v>
      </c>
      <c r="AS19" s="33">
        <f t="shared" si="12"/>
        <v>1</v>
      </c>
      <c r="AT19" s="33">
        <f t="shared" si="13"/>
        <v>0</v>
      </c>
      <c r="AV19" s="35">
        <v>17</v>
      </c>
      <c r="AW19" s="35">
        <v>2</v>
      </c>
      <c r="AX19" s="35">
        <f t="shared" si="14"/>
        <v>1</v>
      </c>
      <c r="AY19" s="35">
        <f t="shared" si="14"/>
        <v>110007</v>
      </c>
      <c r="AZ19" s="35">
        <f t="shared" si="14"/>
        <v>1</v>
      </c>
    </row>
    <row r="20" spans="2:52" x14ac:dyDescent="0.15">
      <c r="B20" s="30" t="s">
        <v>171</v>
      </c>
      <c r="C20" s="4">
        <f>VLOOKUP(B20,宝藏设定!$C$4:$E$14,3,FALSE)*10</f>
        <v>17000</v>
      </c>
      <c r="D20" s="4" t="s">
        <v>171</v>
      </c>
      <c r="E20" s="4">
        <v>1</v>
      </c>
      <c r="F20" s="4">
        <f>IF(E20=1,INDEX(道具ID!$B$4:$B$500,MATCH(D20,道具ID!$C$4:$C$500,0),1),INDEX(道具ID!$J$4:$J$439,MATCH(D20,道具ID!$K$4:$K$439,0),1))</f>
        <v>30010</v>
      </c>
      <c r="G20" s="4">
        <f>VLOOKUP(B20,宝藏设定!$C$4:$D$14,2,FALSE)</f>
        <v>5</v>
      </c>
      <c r="H20" s="4">
        <f t="shared" si="0"/>
        <v>17000</v>
      </c>
      <c r="I20" s="4">
        <v>1</v>
      </c>
      <c r="K20" s="4" t="s">
        <v>353</v>
      </c>
      <c r="L20" s="4">
        <f>VLOOKUP(K20,宝藏设定!$N$4:$P$20,3,FALSE)*10</f>
        <v>2000</v>
      </c>
      <c r="M20" s="4" t="s">
        <v>133</v>
      </c>
      <c r="N20" s="4">
        <v>1</v>
      </c>
      <c r="O20" s="4">
        <f>IF(N20=1,INDEX(道具ID!$B$4:$B$500,MATCH(M20,道具ID!$C$4:$C$500,0),1),INDEX(道具ID!$J$4:$J$439,MATCH(M20,道具ID!$K$4:$K$439,0),1))</f>
        <v>210008</v>
      </c>
      <c r="P20" s="4">
        <f>VLOOKUP(K20,宝藏设定!$N$4:$P$20,2,FALSE)</f>
        <v>1</v>
      </c>
      <c r="Q20" s="4">
        <f t="shared" si="1"/>
        <v>143</v>
      </c>
      <c r="R20" s="4">
        <v>1</v>
      </c>
      <c r="T20" s="4" t="s">
        <v>353</v>
      </c>
      <c r="U20" s="4">
        <f>VLOOKUP(T20,宝藏设定!$N$31:$P$47,3,FALSE)*10</f>
        <v>12000</v>
      </c>
      <c r="V20" s="4" t="str">
        <f t="shared" si="2"/>
        <v>巴克斯</v>
      </c>
      <c r="W20" s="4">
        <v>1</v>
      </c>
      <c r="X20" s="4">
        <f>IF(W20=1,INDEX(道具ID!$B$4:$B$500,MATCH(V20,道具ID!$C$4:$C$500,0),1),INDEX(道具ID!$J$4:$J$439,MATCH(V20,道具ID!$K$4:$K$439,0),1))</f>
        <v>210008</v>
      </c>
      <c r="Y20" s="4">
        <f>VLOOKUP(T20,宝藏设定!$N$31:$P$47,2,FALSE)</f>
        <v>1</v>
      </c>
      <c r="Z20" s="4">
        <f t="shared" si="3"/>
        <v>857</v>
      </c>
      <c r="AA20" s="4">
        <f t="shared" si="10"/>
        <v>1</v>
      </c>
      <c r="AL20" s="1">
        <v>18</v>
      </c>
      <c r="AM20" s="33">
        <v>10</v>
      </c>
      <c r="AN20" s="33">
        <f t="shared" si="4"/>
        <v>1</v>
      </c>
      <c r="AO20" s="33">
        <f t="shared" si="5"/>
        <v>30010</v>
      </c>
      <c r="AP20" s="33">
        <f t="shared" si="6"/>
        <v>5</v>
      </c>
      <c r="AQ20" s="33">
        <f t="shared" si="7"/>
        <v>17000</v>
      </c>
      <c r="AR20" s="33">
        <v>0</v>
      </c>
      <c r="AS20" s="33">
        <f t="shared" si="12"/>
        <v>1</v>
      </c>
      <c r="AT20" s="33">
        <f t="shared" si="13"/>
        <v>0</v>
      </c>
      <c r="AV20" s="36">
        <v>18</v>
      </c>
      <c r="AW20" s="36">
        <v>3</v>
      </c>
      <c r="AX20" s="36">
        <f>N17</f>
        <v>1</v>
      </c>
      <c r="AY20" s="36">
        <f>O17</f>
        <v>210002</v>
      </c>
      <c r="AZ20" s="36">
        <f t="shared" ref="AZ20:AZ40" si="15">COUNTIF($AY$20:$AY$40,AY20)</f>
        <v>3</v>
      </c>
    </row>
    <row r="21" spans="2:52" x14ac:dyDescent="0.15">
      <c r="K21" s="4" t="s">
        <v>353</v>
      </c>
      <c r="L21" s="4">
        <f>VLOOKUP(K21,宝藏设定!$N$4:$P$20,3,FALSE)*10</f>
        <v>2000</v>
      </c>
      <c r="M21" s="4" t="s">
        <v>135</v>
      </c>
      <c r="N21" s="4">
        <v>1</v>
      </c>
      <c r="O21" s="4">
        <f>IF(N21=1,INDEX(道具ID!$B$4:$B$500,MATCH(M21,道具ID!$C$4:$C$500,0),1),INDEX(道具ID!$J$4:$J$439,MATCH(M21,道具ID!$K$4:$K$439,0),1))</f>
        <v>210008</v>
      </c>
      <c r="P21" s="4">
        <f>VLOOKUP(K21,宝藏设定!$N$4:$P$20,2,FALSE)</f>
        <v>1</v>
      </c>
      <c r="Q21" s="4">
        <f t="shared" si="1"/>
        <v>143</v>
      </c>
      <c r="R21" s="4">
        <v>1</v>
      </c>
      <c r="T21" s="4" t="s">
        <v>353</v>
      </c>
      <c r="U21" s="4">
        <f>VLOOKUP(T21,宝藏设定!$N$31:$P$47,3,FALSE)*10</f>
        <v>12000</v>
      </c>
      <c r="V21" s="4" t="str">
        <f t="shared" si="2"/>
        <v>暗黑女神</v>
      </c>
      <c r="W21" s="4">
        <v>1</v>
      </c>
      <c r="X21" s="4">
        <f>IF(W21=1,INDEX(道具ID!$B$4:$B$500,MATCH(V21,道具ID!$C$4:$C$500,0),1),INDEX(道具ID!$J$4:$J$439,MATCH(V21,道具ID!$K$4:$K$439,0),1))</f>
        <v>210008</v>
      </c>
      <c r="Y21" s="4">
        <f>VLOOKUP(T21,宝藏设定!$N$31:$P$47,2,FALSE)</f>
        <v>1</v>
      </c>
      <c r="Z21" s="4">
        <f t="shared" si="3"/>
        <v>857</v>
      </c>
      <c r="AA21" s="4">
        <f t="shared" si="10"/>
        <v>1</v>
      </c>
      <c r="AL21" s="1">
        <v>19</v>
      </c>
      <c r="AM21" s="38">
        <v>11</v>
      </c>
      <c r="AN21" s="38">
        <f>E45</f>
        <v>1</v>
      </c>
      <c r="AO21" s="38">
        <f>F45</f>
        <v>110001</v>
      </c>
      <c r="AP21" s="38">
        <f>G45</f>
        <v>1</v>
      </c>
      <c r="AQ21" s="38">
        <f>H45</f>
        <v>100</v>
      </c>
      <c r="AR21" s="38">
        <v>0</v>
      </c>
      <c r="AS21" s="38">
        <f>I45</f>
        <v>3</v>
      </c>
      <c r="AT21" s="38">
        <f t="shared" si="13"/>
        <v>1</v>
      </c>
      <c r="AV21" s="36">
        <v>19</v>
      </c>
      <c r="AW21" s="36">
        <v>3</v>
      </c>
      <c r="AX21" s="36">
        <f t="shared" ref="AX21:AY21" si="16">N18</f>
        <v>1</v>
      </c>
      <c r="AY21" s="36">
        <f t="shared" si="16"/>
        <v>210006</v>
      </c>
      <c r="AZ21" s="36">
        <f t="shared" si="15"/>
        <v>3</v>
      </c>
    </row>
    <row r="22" spans="2:52" x14ac:dyDescent="0.15">
      <c r="B22" s="15" t="s">
        <v>175</v>
      </c>
      <c r="K22" s="4" t="s">
        <v>353</v>
      </c>
      <c r="L22" s="4">
        <f>VLOOKUP(K22,宝藏设定!$N$4:$P$20,3,FALSE)*10</f>
        <v>2000</v>
      </c>
      <c r="M22" s="4" t="s">
        <v>138</v>
      </c>
      <c r="N22" s="4">
        <v>1</v>
      </c>
      <c r="O22" s="4">
        <f>IF(N22=1,INDEX(道具ID!$B$4:$B$500,MATCH(M22,道具ID!$C$4:$C$500,0),1),INDEX(道具ID!$J$4:$J$439,MATCH(M22,道具ID!$K$4:$K$439,0),1))</f>
        <v>210014</v>
      </c>
      <c r="P22" s="4">
        <f>VLOOKUP(K22,宝藏设定!$N$4:$P$20,2,FALSE)</f>
        <v>1</v>
      </c>
      <c r="Q22" s="4">
        <f t="shared" si="1"/>
        <v>143</v>
      </c>
      <c r="R22" s="4">
        <v>1</v>
      </c>
      <c r="T22" s="4" t="s">
        <v>353</v>
      </c>
      <c r="U22" s="4">
        <f>VLOOKUP(T22,宝藏设定!$N$31:$P$47,3,FALSE)*10</f>
        <v>12000</v>
      </c>
      <c r="V22" s="4" t="str">
        <f t="shared" si="2"/>
        <v>赫尔墨斯</v>
      </c>
      <c r="W22" s="4">
        <v>1</v>
      </c>
      <c r="X22" s="4">
        <f>IF(W22=1,INDEX(道具ID!$B$4:$B$500,MATCH(V22,道具ID!$C$4:$C$500,0),1),INDEX(道具ID!$J$4:$J$439,MATCH(V22,道具ID!$K$4:$K$439,0),1))</f>
        <v>210014</v>
      </c>
      <c r="Y22" s="4">
        <f>VLOOKUP(T22,宝藏设定!$N$31:$P$47,2,FALSE)</f>
        <v>1</v>
      </c>
      <c r="Z22" s="4">
        <f t="shared" si="3"/>
        <v>857</v>
      </c>
      <c r="AA22" s="4">
        <f t="shared" si="10"/>
        <v>1</v>
      </c>
      <c r="AL22" s="1">
        <v>20</v>
      </c>
      <c r="AM22" s="35">
        <v>20</v>
      </c>
      <c r="AN22" s="35">
        <f>E24</f>
        <v>1</v>
      </c>
      <c r="AO22" s="35">
        <f>F24</f>
        <v>110002</v>
      </c>
      <c r="AP22" s="35">
        <f>G24</f>
        <v>1</v>
      </c>
      <c r="AQ22" s="35">
        <f>H24</f>
        <v>120</v>
      </c>
      <c r="AR22" s="35">
        <v>0</v>
      </c>
      <c r="AS22" s="35">
        <f>I24</f>
        <v>3</v>
      </c>
      <c r="AT22" s="35">
        <f t="shared" si="13"/>
        <v>1</v>
      </c>
      <c r="AV22" s="36">
        <v>20</v>
      </c>
      <c r="AW22" s="36">
        <v>3</v>
      </c>
      <c r="AX22" s="36">
        <f t="shared" ref="AX22:AY22" si="17">N19</f>
        <v>1</v>
      </c>
      <c r="AY22" s="36">
        <f t="shared" si="17"/>
        <v>210014</v>
      </c>
      <c r="AZ22" s="36">
        <f t="shared" si="15"/>
        <v>3</v>
      </c>
    </row>
    <row r="23" spans="2:52" ht="33.75" x14ac:dyDescent="0.15">
      <c r="B23" s="29" t="s">
        <v>143</v>
      </c>
      <c r="C23" s="29" t="s">
        <v>174</v>
      </c>
      <c r="D23" s="29" t="s">
        <v>176</v>
      </c>
      <c r="E23" s="29" t="s">
        <v>181</v>
      </c>
      <c r="F23" s="29" t="s">
        <v>208</v>
      </c>
      <c r="G23" s="29" t="s">
        <v>172</v>
      </c>
      <c r="H23" s="29" t="s">
        <v>173</v>
      </c>
      <c r="I23" s="29" t="s">
        <v>209</v>
      </c>
      <c r="K23" s="4" t="s">
        <v>353</v>
      </c>
      <c r="L23" s="4">
        <f>VLOOKUP(K23,宝藏设定!$N$4:$P$20,3,FALSE)*10</f>
        <v>2000</v>
      </c>
      <c r="M23" s="4" t="s">
        <v>183</v>
      </c>
      <c r="N23" s="4">
        <v>1</v>
      </c>
      <c r="O23" s="4">
        <f>IF(N23=1,INDEX(道具ID!$B$4:$B$500,MATCH(M23,道具ID!$C$4:$C$500,0),1),INDEX(道具ID!$J$4:$J$439,MATCH(M23,道具ID!$K$4:$K$439,0),1))</f>
        <v>210002</v>
      </c>
      <c r="P23" s="4">
        <f>VLOOKUP(K23,宝藏设定!$N$4:$P$20,2,FALSE)</f>
        <v>1</v>
      </c>
      <c r="Q23" s="4">
        <f t="shared" si="1"/>
        <v>143</v>
      </c>
      <c r="R23" s="4">
        <v>1</v>
      </c>
      <c r="T23" s="4" t="s">
        <v>353</v>
      </c>
      <c r="U23" s="4">
        <f>VLOOKUP(T23,宝藏设定!$N$31:$P$47,3,FALSE)*10</f>
        <v>12000</v>
      </c>
      <c r="V23" s="4" t="str">
        <f t="shared" si="2"/>
        <v>阿波罗</v>
      </c>
      <c r="W23" s="4">
        <v>1</v>
      </c>
      <c r="X23" s="4">
        <f>IF(W23=1,INDEX(道具ID!$B$4:$B$500,MATCH(V23,道具ID!$C$4:$C$500,0),1),INDEX(道具ID!$J$4:$J$439,MATCH(V23,道具ID!$K$4:$K$439,0),1))</f>
        <v>210002</v>
      </c>
      <c r="Y23" s="4">
        <f>VLOOKUP(T23,宝藏设定!$N$31:$P$47,2,FALSE)</f>
        <v>1</v>
      </c>
      <c r="Z23" s="4">
        <f t="shared" si="3"/>
        <v>857</v>
      </c>
      <c r="AA23" s="4">
        <f t="shared" si="10"/>
        <v>1</v>
      </c>
      <c r="AL23" s="1">
        <v>21</v>
      </c>
      <c r="AM23" s="35">
        <v>20</v>
      </c>
      <c r="AN23" s="35">
        <f t="shared" ref="AN23:AN39" si="18">E25</f>
        <v>1</v>
      </c>
      <c r="AO23" s="35">
        <f t="shared" ref="AO23:AO39" si="19">F25</f>
        <v>110003</v>
      </c>
      <c r="AP23" s="35">
        <f t="shared" ref="AP23:AP39" si="20">G25</f>
        <v>1</v>
      </c>
      <c r="AQ23" s="35">
        <f t="shared" ref="AQ23:AQ39" si="21">H25</f>
        <v>120</v>
      </c>
      <c r="AR23" s="35">
        <v>0</v>
      </c>
      <c r="AS23" s="35">
        <f t="shared" ref="AS23:AS39" si="22">I25</f>
        <v>3</v>
      </c>
      <c r="AT23" s="35">
        <f t="shared" si="13"/>
        <v>1</v>
      </c>
      <c r="AV23" s="36">
        <v>21</v>
      </c>
      <c r="AW23" s="36">
        <v>3</v>
      </c>
      <c r="AX23" s="36">
        <f t="shared" ref="AX23:AY23" si="23">N20</f>
        <v>1</v>
      </c>
      <c r="AY23" s="36">
        <f t="shared" si="23"/>
        <v>210008</v>
      </c>
      <c r="AZ23" s="36">
        <f t="shared" si="15"/>
        <v>2</v>
      </c>
    </row>
    <row r="24" spans="2:52" x14ac:dyDescent="0.15">
      <c r="B24" s="4" t="str">
        <f>B3</f>
        <v>武器之魂</v>
      </c>
      <c r="C24" s="4">
        <f>VLOOKUP(B24,宝藏设定!$C$31:$E$41,3,FALSE)*10</f>
        <v>600</v>
      </c>
      <c r="D24" s="4" t="str">
        <f>D3</f>
        <v>复仇之刃</v>
      </c>
      <c r="E24" s="4">
        <v>1</v>
      </c>
      <c r="F24" s="4">
        <f>IF(E24=1,INDEX(道具ID!$B$4:$B$500,MATCH(D24,道具ID!$C$4:$C$500,0),1),INDEX(道具ID!$J$4:$J$439,MATCH(D24,道具ID!$K$4:$K$439,0),1))</f>
        <v>110002</v>
      </c>
      <c r="G24" s="4">
        <f>VLOOKUP(B24,宝藏设定!$C$31:$E$41,2,FALSE)</f>
        <v>1</v>
      </c>
      <c r="H24" s="4">
        <f t="shared" ref="H24:H41" si="24">C24/COUNTIF($B$24:$B$41,B24)</f>
        <v>120</v>
      </c>
      <c r="I24" s="4">
        <f>I3</f>
        <v>3</v>
      </c>
      <c r="K24" s="4" t="s">
        <v>353</v>
      </c>
      <c r="L24" s="4">
        <f>VLOOKUP(K24,宝藏设定!$N$4:$P$20,3,FALSE)*10</f>
        <v>2000</v>
      </c>
      <c r="M24" s="4" t="s">
        <v>185</v>
      </c>
      <c r="N24" s="4">
        <v>1</v>
      </c>
      <c r="O24" s="4">
        <f>IF(N24=1,INDEX(道具ID!$B$4:$B$500,MATCH(M24,道具ID!$C$4:$C$500,0),1),INDEX(道具ID!$J$4:$J$439,MATCH(M24,道具ID!$K$4:$K$439,0),1))</f>
        <v>210006</v>
      </c>
      <c r="P24" s="4">
        <f>VLOOKUP(K24,宝藏设定!$N$4:$P$20,2,FALSE)</f>
        <v>1</v>
      </c>
      <c r="Q24" s="4">
        <f t="shared" si="1"/>
        <v>143</v>
      </c>
      <c r="R24" s="4">
        <v>1</v>
      </c>
      <c r="T24" s="4" t="s">
        <v>353</v>
      </c>
      <c r="U24" s="4">
        <f>VLOOKUP(T24,宝藏设定!$N$31:$P$47,3,FALSE)*10</f>
        <v>12000</v>
      </c>
      <c r="V24" s="4" t="str">
        <f t="shared" si="2"/>
        <v>哈迪斯</v>
      </c>
      <c r="W24" s="4">
        <v>1</v>
      </c>
      <c r="X24" s="4">
        <f>IF(W24=1,INDEX(道具ID!$B$4:$B$500,MATCH(V24,道具ID!$C$4:$C$500,0),1),INDEX(道具ID!$J$4:$J$439,MATCH(V24,道具ID!$K$4:$K$439,0),1))</f>
        <v>210006</v>
      </c>
      <c r="Y24" s="4">
        <f>VLOOKUP(T24,宝藏设定!$N$31:$P$47,2,FALSE)</f>
        <v>1</v>
      </c>
      <c r="Z24" s="4">
        <f t="shared" si="3"/>
        <v>857</v>
      </c>
      <c r="AA24" s="4">
        <f t="shared" si="10"/>
        <v>1</v>
      </c>
      <c r="AL24" s="1">
        <v>22</v>
      </c>
      <c r="AM24" s="35">
        <v>20</v>
      </c>
      <c r="AN24" s="35">
        <f t="shared" si="18"/>
        <v>1</v>
      </c>
      <c r="AO24" s="35">
        <f t="shared" si="19"/>
        <v>110004</v>
      </c>
      <c r="AP24" s="35">
        <f t="shared" si="20"/>
        <v>1</v>
      </c>
      <c r="AQ24" s="35">
        <f t="shared" si="21"/>
        <v>120</v>
      </c>
      <c r="AR24" s="35">
        <v>0</v>
      </c>
      <c r="AS24" s="35">
        <f t="shared" si="22"/>
        <v>3</v>
      </c>
      <c r="AT24" s="35">
        <f t="shared" si="13"/>
        <v>1</v>
      </c>
      <c r="AV24" s="36">
        <v>22</v>
      </c>
      <c r="AW24" s="36">
        <v>3</v>
      </c>
      <c r="AX24" s="36">
        <f t="shared" ref="AX24:AY24" si="25">N21</f>
        <v>1</v>
      </c>
      <c r="AY24" s="36">
        <f t="shared" si="25"/>
        <v>210008</v>
      </c>
      <c r="AZ24" s="36">
        <f t="shared" si="15"/>
        <v>2</v>
      </c>
    </row>
    <row r="25" spans="2:52" x14ac:dyDescent="0.15">
      <c r="B25" s="4" t="str">
        <f t="shared" ref="B25:B41" si="26">B4</f>
        <v>武器之魂</v>
      </c>
      <c r="C25" s="4">
        <f>VLOOKUP(B25,宝藏设定!$C$31:$E$41,3,FALSE)*10</f>
        <v>600</v>
      </c>
      <c r="D25" s="4" t="str">
        <f t="shared" ref="D25:D41" si="27">D4</f>
        <v>奥林匹斯之剑</v>
      </c>
      <c r="E25" s="4">
        <v>1</v>
      </c>
      <c r="F25" s="4">
        <f>IF(E25=1,INDEX(道具ID!$B$4:$B$500,MATCH(D25,道具ID!$C$4:$C$500,0),1),INDEX(道具ID!$J$4:$J$439,MATCH(D25,道具ID!$K$4:$K$439,0),1))</f>
        <v>110003</v>
      </c>
      <c r="G25" s="4">
        <f>VLOOKUP(B25,宝藏设定!$C$31:$E$41,2,FALSE)</f>
        <v>1</v>
      </c>
      <c r="H25" s="4">
        <f t="shared" si="24"/>
        <v>120</v>
      </c>
      <c r="I25" s="4">
        <f t="shared" ref="I25:I41" si="28">I4</f>
        <v>3</v>
      </c>
      <c r="K25" s="4" t="s">
        <v>353</v>
      </c>
      <c r="L25" s="4">
        <f>VLOOKUP(K25,宝藏设定!$N$4:$P$20,3,FALSE)*10</f>
        <v>2000</v>
      </c>
      <c r="M25" s="4" t="s">
        <v>186</v>
      </c>
      <c r="N25" s="4">
        <v>1</v>
      </c>
      <c r="O25" s="4">
        <f>IF(N25=1,INDEX(道具ID!$B$4:$B$500,MATCH(M25,道具ID!$C$4:$C$500,0),1),INDEX(道具ID!$J$4:$J$439,MATCH(M25,道具ID!$K$4:$K$439,0),1))</f>
        <v>210013</v>
      </c>
      <c r="P25" s="4">
        <f>VLOOKUP(K25,宝藏设定!$N$4:$P$20,2,FALSE)</f>
        <v>1</v>
      </c>
      <c r="Q25" s="4">
        <f t="shared" si="1"/>
        <v>143</v>
      </c>
      <c r="R25" s="4">
        <v>1</v>
      </c>
      <c r="T25" s="4" t="s">
        <v>353</v>
      </c>
      <c r="U25" s="4">
        <f>VLOOKUP(T25,宝藏设定!$N$31:$P$47,3,FALSE)*10</f>
        <v>12000</v>
      </c>
      <c r="V25" s="4" t="str">
        <f t="shared" si="2"/>
        <v>薛西斯</v>
      </c>
      <c r="W25" s="4">
        <v>1</v>
      </c>
      <c r="X25" s="4">
        <f>IF(W25=1,INDEX(道具ID!$B$4:$B$500,MATCH(V25,道具ID!$C$4:$C$500,0),1),INDEX(道具ID!$J$4:$J$439,MATCH(V25,道具ID!$K$4:$K$439,0),1))</f>
        <v>210013</v>
      </c>
      <c r="Y25" s="4">
        <f>VLOOKUP(T25,宝藏设定!$N$31:$P$47,2,FALSE)</f>
        <v>1</v>
      </c>
      <c r="Z25" s="4">
        <f t="shared" si="3"/>
        <v>857</v>
      </c>
      <c r="AA25" s="4">
        <f t="shared" si="10"/>
        <v>1</v>
      </c>
      <c r="AL25" s="1">
        <v>23</v>
      </c>
      <c r="AM25" s="35">
        <v>20</v>
      </c>
      <c r="AN25" s="35">
        <f t="shared" si="18"/>
        <v>1</v>
      </c>
      <c r="AO25" s="35">
        <f t="shared" si="19"/>
        <v>110005</v>
      </c>
      <c r="AP25" s="35">
        <f t="shared" si="20"/>
        <v>1</v>
      </c>
      <c r="AQ25" s="35">
        <f t="shared" si="21"/>
        <v>120</v>
      </c>
      <c r="AR25" s="35">
        <v>0</v>
      </c>
      <c r="AS25" s="35">
        <f t="shared" si="22"/>
        <v>3</v>
      </c>
      <c r="AT25" s="35">
        <f t="shared" si="13"/>
        <v>1</v>
      </c>
      <c r="AU25" s="1">
        <f>SUMIF(AS22:AS39,1,AQ22:AQ39)</f>
        <v>76200</v>
      </c>
      <c r="AV25" s="36">
        <v>23</v>
      </c>
      <c r="AW25" s="36">
        <v>3</v>
      </c>
      <c r="AX25" s="36">
        <f t="shared" ref="AX25:AY25" si="29">N22</f>
        <v>1</v>
      </c>
      <c r="AY25" s="36">
        <f t="shared" si="29"/>
        <v>210014</v>
      </c>
      <c r="AZ25" s="36">
        <f t="shared" si="15"/>
        <v>3</v>
      </c>
    </row>
    <row r="26" spans="2:52" x14ac:dyDescent="0.15">
      <c r="B26" s="4" t="str">
        <f t="shared" si="26"/>
        <v>武器之魂</v>
      </c>
      <c r="C26" s="4">
        <f>VLOOKUP(B26,宝藏设定!$C$31:$E$41,3,FALSE)*10</f>
        <v>600</v>
      </c>
      <c r="D26" s="4" t="str">
        <f t="shared" si="27"/>
        <v>天罚之锤</v>
      </c>
      <c r="E26" s="4">
        <v>1</v>
      </c>
      <c r="F26" s="4">
        <f>IF(E26=1,INDEX(道具ID!$B$4:$B$500,MATCH(D26,道具ID!$C$4:$C$500,0),1),INDEX(道具ID!$J$4:$J$439,MATCH(D26,道具ID!$K$4:$K$439,0),1))</f>
        <v>110004</v>
      </c>
      <c r="G26" s="4">
        <f>VLOOKUP(B26,宝藏设定!$C$31:$E$41,2,FALSE)</f>
        <v>1</v>
      </c>
      <c r="H26" s="4">
        <f t="shared" si="24"/>
        <v>120</v>
      </c>
      <c r="I26" s="4">
        <f t="shared" si="28"/>
        <v>3</v>
      </c>
      <c r="K26" s="4" t="s">
        <v>353</v>
      </c>
      <c r="L26" s="4">
        <f>VLOOKUP(K26,宝藏设定!$N$4:$P$20,3,FALSE)*10</f>
        <v>2000</v>
      </c>
      <c r="M26" s="4" t="s">
        <v>187</v>
      </c>
      <c r="N26" s="4">
        <v>1</v>
      </c>
      <c r="O26" s="4">
        <f>IF(N26=1,INDEX(道具ID!$B$4:$B$500,MATCH(M26,道具ID!$C$4:$C$500,0),1),INDEX(道具ID!$J$4:$J$439,MATCH(M26,道具ID!$K$4:$K$439,0),1))</f>
        <v>210013</v>
      </c>
      <c r="P26" s="4">
        <f>VLOOKUP(K26,宝藏设定!$N$4:$P$20,2,FALSE)</f>
        <v>1</v>
      </c>
      <c r="Q26" s="4">
        <f t="shared" si="1"/>
        <v>143</v>
      </c>
      <c r="R26" s="4">
        <v>1</v>
      </c>
      <c r="T26" s="4" t="s">
        <v>353</v>
      </c>
      <c r="U26" s="4">
        <f>VLOOKUP(T26,宝藏设定!$N$31:$P$47,3,FALSE)*10</f>
        <v>12000</v>
      </c>
      <c r="V26" s="4" t="str">
        <f t="shared" si="2"/>
        <v>波塞冬</v>
      </c>
      <c r="W26" s="4">
        <v>1</v>
      </c>
      <c r="X26" s="4">
        <f>IF(W26=1,INDEX(道具ID!$B$4:$B$500,MATCH(V26,道具ID!$C$4:$C$500,0),1),INDEX(道具ID!$J$4:$J$439,MATCH(V26,道具ID!$K$4:$K$439,0),1))</f>
        <v>210013</v>
      </c>
      <c r="Y26" s="4">
        <f>VLOOKUP(T26,宝藏设定!$N$31:$P$47,2,FALSE)</f>
        <v>1</v>
      </c>
      <c r="Z26" s="4">
        <f t="shared" si="3"/>
        <v>857</v>
      </c>
      <c r="AA26" s="4">
        <f t="shared" si="10"/>
        <v>1</v>
      </c>
      <c r="AL26" s="1">
        <v>24</v>
      </c>
      <c r="AM26" s="35">
        <v>20</v>
      </c>
      <c r="AN26" s="35">
        <f t="shared" si="18"/>
        <v>1</v>
      </c>
      <c r="AO26" s="35">
        <f t="shared" si="19"/>
        <v>110006</v>
      </c>
      <c r="AP26" s="35">
        <f t="shared" si="20"/>
        <v>1</v>
      </c>
      <c r="AQ26" s="35">
        <f t="shared" si="21"/>
        <v>120</v>
      </c>
      <c r="AR26" s="35">
        <v>0</v>
      </c>
      <c r="AS26" s="35">
        <f t="shared" si="22"/>
        <v>3</v>
      </c>
      <c r="AT26" s="35">
        <f t="shared" si="13"/>
        <v>1</v>
      </c>
      <c r="AU26" s="1">
        <f>SUM(AQ22:AQ39)</f>
        <v>100000</v>
      </c>
      <c r="AV26" s="36">
        <v>24</v>
      </c>
      <c r="AW26" s="36">
        <v>3</v>
      </c>
      <c r="AX26" s="36">
        <f t="shared" ref="AX26:AY26" si="30">N23</f>
        <v>1</v>
      </c>
      <c r="AY26" s="36">
        <f t="shared" si="30"/>
        <v>210002</v>
      </c>
      <c r="AZ26" s="36">
        <f t="shared" si="15"/>
        <v>3</v>
      </c>
    </row>
    <row r="27" spans="2:52" x14ac:dyDescent="0.15">
      <c r="B27" s="4" t="str">
        <f t="shared" si="26"/>
        <v>武器之魂</v>
      </c>
      <c r="C27" s="4">
        <f>VLOOKUP(B27,宝藏设定!$C$31:$E$41,3,FALSE)*10</f>
        <v>600</v>
      </c>
      <c r="D27" s="4" t="str">
        <f t="shared" si="27"/>
        <v>列奥尼达武装</v>
      </c>
      <c r="E27" s="4">
        <v>1</v>
      </c>
      <c r="F27" s="4">
        <f>IF(E27=1,INDEX(道具ID!$B$4:$B$500,MATCH(D27,道具ID!$C$4:$C$500,0),1),INDEX(道具ID!$J$4:$J$439,MATCH(D27,道具ID!$K$4:$K$439,0),1))</f>
        <v>110005</v>
      </c>
      <c r="G27" s="4">
        <f>VLOOKUP(B27,宝藏设定!$C$31:$E$41,2,FALSE)</f>
        <v>1</v>
      </c>
      <c r="H27" s="4">
        <f t="shared" si="24"/>
        <v>120</v>
      </c>
      <c r="I27" s="4">
        <f t="shared" si="28"/>
        <v>3</v>
      </c>
      <c r="K27" s="4" t="s">
        <v>353</v>
      </c>
      <c r="L27" s="4">
        <f>VLOOKUP(K27,宝藏设定!$N$4:$P$20,3,FALSE)*10</f>
        <v>2000</v>
      </c>
      <c r="M27" s="4" t="s">
        <v>188</v>
      </c>
      <c r="N27" s="4">
        <v>1</v>
      </c>
      <c r="O27" s="4">
        <f>IF(N27=1,INDEX(道具ID!$B$4:$B$500,MATCH(M27,道具ID!$C$4:$C$500,0),1),INDEX(道具ID!$J$4:$J$439,MATCH(M27,道具ID!$K$4:$K$439,0),1))</f>
        <v>210014</v>
      </c>
      <c r="P27" s="4">
        <f>VLOOKUP(K27,宝藏设定!$N$4:$P$20,2,FALSE)</f>
        <v>1</v>
      </c>
      <c r="Q27" s="4">
        <f t="shared" si="1"/>
        <v>143</v>
      </c>
      <c r="R27" s="4">
        <v>1</v>
      </c>
      <c r="T27" s="4" t="s">
        <v>353</v>
      </c>
      <c r="U27" s="4">
        <f>VLOOKUP(T27,宝藏设定!$N$31:$P$47,3,FALSE)*10</f>
        <v>12000</v>
      </c>
      <c r="V27" s="4" t="str">
        <f t="shared" si="2"/>
        <v>赫菲斯托斯</v>
      </c>
      <c r="W27" s="4">
        <v>1</v>
      </c>
      <c r="X27" s="4">
        <f>IF(W27=1,INDEX(道具ID!$B$4:$B$500,MATCH(V27,道具ID!$C$4:$C$500,0),1),INDEX(道具ID!$J$4:$J$439,MATCH(V27,道具ID!$K$4:$K$439,0),1))</f>
        <v>210014</v>
      </c>
      <c r="Y27" s="4">
        <f>VLOOKUP(T27,宝藏设定!$N$31:$P$47,2,FALSE)</f>
        <v>1</v>
      </c>
      <c r="Z27" s="4">
        <f t="shared" si="3"/>
        <v>857</v>
      </c>
      <c r="AA27" s="4">
        <f t="shared" si="10"/>
        <v>1</v>
      </c>
      <c r="AL27" s="1">
        <v>25</v>
      </c>
      <c r="AM27" s="35">
        <v>20</v>
      </c>
      <c r="AN27" s="35">
        <f t="shared" si="18"/>
        <v>1</v>
      </c>
      <c r="AO27" s="35">
        <f t="shared" si="19"/>
        <v>110008</v>
      </c>
      <c r="AP27" s="35">
        <f t="shared" si="20"/>
        <v>1</v>
      </c>
      <c r="AQ27" s="35">
        <f t="shared" si="21"/>
        <v>600</v>
      </c>
      <c r="AR27" s="35">
        <v>0</v>
      </c>
      <c r="AS27" s="35">
        <f t="shared" si="22"/>
        <v>3</v>
      </c>
      <c r="AT27" s="35">
        <f t="shared" si="13"/>
        <v>1</v>
      </c>
      <c r="AU27" s="1">
        <f>(AU26-AU25)/AU26*9+1</f>
        <v>3.1419999999999999</v>
      </c>
      <c r="AV27" s="36">
        <v>25</v>
      </c>
      <c r="AW27" s="36">
        <v>3</v>
      </c>
      <c r="AX27" s="36">
        <f t="shared" ref="AX27:AY27" si="31">N24</f>
        <v>1</v>
      </c>
      <c r="AY27" s="36">
        <f t="shared" si="31"/>
        <v>210006</v>
      </c>
      <c r="AZ27" s="36">
        <f t="shared" si="15"/>
        <v>3</v>
      </c>
    </row>
    <row r="28" spans="2:52" x14ac:dyDescent="0.15">
      <c r="B28" s="4" t="str">
        <f t="shared" si="26"/>
        <v>武器之魂</v>
      </c>
      <c r="C28" s="4">
        <f>VLOOKUP(B28,宝藏设定!$C$31:$E$41,3,FALSE)*10</f>
        <v>600</v>
      </c>
      <c r="D28" s="4" t="str">
        <f t="shared" si="27"/>
        <v>亚述狂战斧</v>
      </c>
      <c r="E28" s="4">
        <v>1</v>
      </c>
      <c r="F28" s="4">
        <f>IF(E28=1,INDEX(道具ID!$B$4:$B$500,MATCH(D28,道具ID!$C$4:$C$500,0),1),INDEX(道具ID!$J$4:$J$439,MATCH(D28,道具ID!$K$4:$K$439,0),1))</f>
        <v>110006</v>
      </c>
      <c r="G28" s="4">
        <f>VLOOKUP(B28,宝藏设定!$C$31:$E$41,2,FALSE)</f>
        <v>1</v>
      </c>
      <c r="H28" s="4">
        <f t="shared" si="24"/>
        <v>120</v>
      </c>
      <c r="I28" s="4">
        <f t="shared" si="28"/>
        <v>3</v>
      </c>
      <c r="K28" s="4" t="s">
        <v>353</v>
      </c>
      <c r="L28" s="4">
        <f>VLOOKUP(K28,宝藏设定!$N$4:$P$20,3,FALSE)*10</f>
        <v>2000</v>
      </c>
      <c r="M28" s="4" t="s">
        <v>190</v>
      </c>
      <c r="N28" s="4">
        <v>1</v>
      </c>
      <c r="O28" s="4">
        <f>IF(N28=1,INDEX(道具ID!$B$4:$B$500,MATCH(M28,道具ID!$C$4:$C$500,0),1),INDEX(道具ID!$J$4:$J$439,MATCH(M28,道具ID!$K$4:$K$439,0),1))</f>
        <v>210002</v>
      </c>
      <c r="P28" s="4">
        <f>VLOOKUP(K28,宝藏设定!$N$4:$P$20,2,FALSE)</f>
        <v>1</v>
      </c>
      <c r="Q28" s="4">
        <f t="shared" si="1"/>
        <v>143</v>
      </c>
      <c r="R28" s="4">
        <v>1</v>
      </c>
      <c r="T28" s="4" t="s">
        <v>353</v>
      </c>
      <c r="U28" s="4">
        <f>VLOOKUP(T28,宝藏设定!$N$31:$P$47,3,FALSE)*10</f>
        <v>12000</v>
      </c>
      <c r="V28" s="4" t="str">
        <f t="shared" si="2"/>
        <v>宙斯</v>
      </c>
      <c r="W28" s="4">
        <v>1</v>
      </c>
      <c r="X28" s="4">
        <f>IF(W28=1,INDEX(道具ID!$B$4:$B$500,MATCH(V28,道具ID!$C$4:$C$500,0),1),INDEX(道具ID!$J$4:$J$439,MATCH(V28,道具ID!$K$4:$K$439,0),1))</f>
        <v>210002</v>
      </c>
      <c r="Y28" s="4">
        <f>VLOOKUP(T28,宝藏设定!$N$31:$P$47,2,FALSE)</f>
        <v>1</v>
      </c>
      <c r="Z28" s="4">
        <f t="shared" si="3"/>
        <v>857</v>
      </c>
      <c r="AA28" s="4">
        <f t="shared" si="10"/>
        <v>1</v>
      </c>
      <c r="AL28" s="1">
        <v>26</v>
      </c>
      <c r="AM28" s="35">
        <v>20</v>
      </c>
      <c r="AN28" s="35">
        <f t="shared" si="18"/>
        <v>1</v>
      </c>
      <c r="AO28" s="35">
        <f t="shared" si="19"/>
        <v>110007</v>
      </c>
      <c r="AP28" s="35">
        <f t="shared" si="20"/>
        <v>1</v>
      </c>
      <c r="AQ28" s="35">
        <f t="shared" si="21"/>
        <v>600</v>
      </c>
      <c r="AR28" s="35">
        <v>0</v>
      </c>
      <c r="AS28" s="35">
        <f t="shared" si="22"/>
        <v>3</v>
      </c>
      <c r="AT28" s="35">
        <f t="shared" si="13"/>
        <v>1</v>
      </c>
      <c r="AV28" s="36">
        <v>26</v>
      </c>
      <c r="AW28" s="36">
        <v>3</v>
      </c>
      <c r="AX28" s="36">
        <f t="shared" ref="AX28:AY28" si="32">N25</f>
        <v>1</v>
      </c>
      <c r="AY28" s="36">
        <f t="shared" si="32"/>
        <v>210013</v>
      </c>
      <c r="AZ28" s="36">
        <f t="shared" si="15"/>
        <v>3</v>
      </c>
    </row>
    <row r="29" spans="2:52" x14ac:dyDescent="0.15">
      <c r="B29" s="4" t="str">
        <f t="shared" si="26"/>
        <v>神戒之魂</v>
      </c>
      <c r="C29" s="4">
        <f>VLOOKUP(B29,宝藏设定!$C$31:$E$41,3,FALSE)*10</f>
        <v>600</v>
      </c>
      <c r="D29" s="4" t="str">
        <f t="shared" si="27"/>
        <v>神戒碎片</v>
      </c>
      <c r="E29" s="4">
        <v>1</v>
      </c>
      <c r="F29" s="4">
        <f>IF(E29=1,INDEX(道具ID!$B$4:$B$500,MATCH(D29,道具ID!$C$4:$C$500,0),1),INDEX(道具ID!$J$4:$J$439,MATCH(D29,道具ID!$K$4:$K$439,0),1))</f>
        <v>110008</v>
      </c>
      <c r="G29" s="4">
        <f>VLOOKUP(B29,宝藏设定!$C$31:$E$41,2,FALSE)</f>
        <v>1</v>
      </c>
      <c r="H29" s="4">
        <f t="shared" si="24"/>
        <v>600</v>
      </c>
      <c r="I29" s="4">
        <f t="shared" si="28"/>
        <v>3</v>
      </c>
      <c r="K29" s="4" t="s">
        <v>353</v>
      </c>
      <c r="L29" s="4">
        <f>VLOOKUP(K29,宝藏设定!$N$4:$P$20,3,FALSE)*10</f>
        <v>2000</v>
      </c>
      <c r="M29" s="4" t="s">
        <v>191</v>
      </c>
      <c r="N29" s="4">
        <v>1</v>
      </c>
      <c r="O29" s="4">
        <f>IF(N29=1,INDEX(道具ID!$B$4:$B$500,MATCH(M29,道具ID!$C$4:$C$500,0),1),INDEX(道具ID!$J$4:$J$439,MATCH(M29,道具ID!$K$4:$K$439,0),1))</f>
        <v>210006</v>
      </c>
      <c r="P29" s="4">
        <f>VLOOKUP(K29,宝藏设定!$N$4:$P$20,2,FALSE)</f>
        <v>1</v>
      </c>
      <c r="Q29" s="4">
        <f t="shared" si="1"/>
        <v>143</v>
      </c>
      <c r="R29" s="4">
        <v>1</v>
      </c>
      <c r="T29" s="4" t="s">
        <v>353</v>
      </c>
      <c r="U29" s="4">
        <f>VLOOKUP(T29,宝藏设定!$N$31:$P$47,3,FALSE)*10</f>
        <v>12000</v>
      </c>
      <c r="V29" s="4" t="str">
        <f t="shared" si="2"/>
        <v>海格力斯</v>
      </c>
      <c r="W29" s="4">
        <v>1</v>
      </c>
      <c r="X29" s="4">
        <f>IF(W29=1,INDEX(道具ID!$B$4:$B$500,MATCH(V29,道具ID!$C$4:$C$500,0),1),INDEX(道具ID!$J$4:$J$439,MATCH(V29,道具ID!$K$4:$K$439,0),1))</f>
        <v>210006</v>
      </c>
      <c r="Y29" s="4">
        <f>VLOOKUP(T29,宝藏设定!$N$31:$P$47,2,FALSE)</f>
        <v>1</v>
      </c>
      <c r="Z29" s="4">
        <f t="shared" si="3"/>
        <v>857</v>
      </c>
      <c r="AA29" s="4">
        <f t="shared" si="10"/>
        <v>1</v>
      </c>
      <c r="AL29" s="1">
        <v>27</v>
      </c>
      <c r="AM29" s="35">
        <v>20</v>
      </c>
      <c r="AN29" s="35">
        <f t="shared" si="18"/>
        <v>1</v>
      </c>
      <c r="AO29" s="35">
        <f t="shared" si="19"/>
        <v>110001</v>
      </c>
      <c r="AP29" s="35">
        <f t="shared" si="20"/>
        <v>1</v>
      </c>
      <c r="AQ29" s="35">
        <f t="shared" si="21"/>
        <v>1000</v>
      </c>
      <c r="AR29" s="35">
        <v>0</v>
      </c>
      <c r="AS29" s="35">
        <f t="shared" si="22"/>
        <v>3</v>
      </c>
      <c r="AT29" s="35">
        <f t="shared" si="13"/>
        <v>1</v>
      </c>
      <c r="AV29" s="36">
        <v>27</v>
      </c>
      <c r="AW29" s="36">
        <v>3</v>
      </c>
      <c r="AX29" s="36">
        <f t="shared" ref="AX29:AY29" si="33">N26</f>
        <v>1</v>
      </c>
      <c r="AY29" s="36">
        <f t="shared" si="33"/>
        <v>210013</v>
      </c>
      <c r="AZ29" s="36">
        <f t="shared" si="15"/>
        <v>3</v>
      </c>
    </row>
    <row r="30" spans="2:52" x14ac:dyDescent="0.15">
      <c r="B30" s="4" t="str">
        <f t="shared" si="26"/>
        <v>护符之魂</v>
      </c>
      <c r="C30" s="4">
        <f>VLOOKUP(B30,宝藏设定!$C$31:$E$41,3,FALSE)*10</f>
        <v>600</v>
      </c>
      <c r="D30" s="4" t="str">
        <f t="shared" si="27"/>
        <v>护身符碎片</v>
      </c>
      <c r="E30" s="4">
        <v>1</v>
      </c>
      <c r="F30" s="4">
        <f>IF(E30=1,INDEX(道具ID!$B$4:$B$500,MATCH(D30,道具ID!$C$4:$C$500,0),1),INDEX(道具ID!$J$4:$J$439,MATCH(D30,道具ID!$K$4:$K$439,0),1))</f>
        <v>110007</v>
      </c>
      <c r="G30" s="4">
        <f>VLOOKUP(B30,宝藏设定!$C$31:$E$41,2,FALSE)</f>
        <v>1</v>
      </c>
      <c r="H30" s="4">
        <f t="shared" si="24"/>
        <v>600</v>
      </c>
      <c r="I30" s="4">
        <f t="shared" si="28"/>
        <v>3</v>
      </c>
      <c r="K30" s="4" t="s">
        <v>353</v>
      </c>
      <c r="L30" s="4">
        <f>VLOOKUP(K30,宝藏设定!$N$4:$P$20,3,FALSE)*10</f>
        <v>2000</v>
      </c>
      <c r="M30" s="4" t="s">
        <v>192</v>
      </c>
      <c r="N30" s="4">
        <v>1</v>
      </c>
      <c r="O30" s="4">
        <f>IF(N30=1,INDEX(道具ID!$B$4:$B$500,MATCH(M30,道具ID!$C$4:$C$500,0),1),INDEX(道具ID!$J$4:$J$439,MATCH(M30,道具ID!$K$4:$K$439,0),1))</f>
        <v>210013</v>
      </c>
      <c r="P30" s="4">
        <f>VLOOKUP(K30,宝藏设定!$N$4:$P$20,2,FALSE)</f>
        <v>1</v>
      </c>
      <c r="Q30" s="4">
        <f t="shared" si="1"/>
        <v>143</v>
      </c>
      <c r="R30" s="4">
        <v>1</v>
      </c>
      <c r="T30" s="4" t="s">
        <v>353</v>
      </c>
      <c r="U30" s="4">
        <f>VLOOKUP(T30,宝藏设定!$N$31:$P$47,3,FALSE)*10</f>
        <v>12000</v>
      </c>
      <c r="V30" s="4" t="str">
        <f t="shared" si="2"/>
        <v>雅典娜</v>
      </c>
      <c r="W30" s="4">
        <v>1</v>
      </c>
      <c r="X30" s="4">
        <f>IF(W30=1,INDEX(道具ID!$B$4:$B$500,MATCH(V30,道具ID!$C$4:$C$500,0),1),INDEX(道具ID!$J$4:$J$439,MATCH(V30,道具ID!$K$4:$K$439,0),1))</f>
        <v>210013</v>
      </c>
      <c r="Y30" s="4">
        <f>VLOOKUP(T30,宝藏设定!$N$31:$P$47,2,FALSE)</f>
        <v>1</v>
      </c>
      <c r="Z30" s="4">
        <f t="shared" si="3"/>
        <v>857</v>
      </c>
      <c r="AA30" s="4">
        <f t="shared" si="10"/>
        <v>1</v>
      </c>
      <c r="AL30" s="1">
        <v>28</v>
      </c>
      <c r="AM30" s="35">
        <v>20</v>
      </c>
      <c r="AN30" s="35">
        <f t="shared" si="18"/>
        <v>1</v>
      </c>
      <c r="AO30" s="35">
        <f t="shared" si="19"/>
        <v>40000</v>
      </c>
      <c r="AP30" s="35">
        <f t="shared" si="20"/>
        <v>5</v>
      </c>
      <c r="AQ30" s="35">
        <f t="shared" si="21"/>
        <v>19300</v>
      </c>
      <c r="AR30" s="35">
        <v>0</v>
      </c>
      <c r="AS30" s="35">
        <f t="shared" si="22"/>
        <v>1</v>
      </c>
      <c r="AT30" s="35">
        <f t="shared" si="13"/>
        <v>0</v>
      </c>
      <c r="AV30" s="36">
        <v>28</v>
      </c>
      <c r="AW30" s="36">
        <v>3</v>
      </c>
      <c r="AX30" s="36">
        <f t="shared" ref="AX30:AY30" si="34">N27</f>
        <v>1</v>
      </c>
      <c r="AY30" s="36">
        <f t="shared" si="34"/>
        <v>210014</v>
      </c>
      <c r="AZ30" s="36">
        <f t="shared" si="15"/>
        <v>3</v>
      </c>
    </row>
    <row r="31" spans="2:52" x14ac:dyDescent="0.15">
      <c r="B31" s="4" t="str">
        <f t="shared" si="26"/>
        <v>觉醒石</v>
      </c>
      <c r="C31" s="4">
        <f>VLOOKUP(B31,宝藏设定!$C$31:$E$41,3,FALSE)*10</f>
        <v>1000</v>
      </c>
      <c r="D31" s="4" t="str">
        <f t="shared" si="27"/>
        <v>装备觉醒石</v>
      </c>
      <c r="E31" s="4">
        <v>1</v>
      </c>
      <c r="F31" s="4">
        <f>IF(E31=1,INDEX(道具ID!$B$4:$B$500,MATCH(D31,道具ID!$C$4:$C$500,0),1),INDEX(道具ID!$J$4:$J$439,MATCH(D31,道具ID!$K$4:$K$439,0),1))</f>
        <v>110001</v>
      </c>
      <c r="G31" s="4">
        <f>VLOOKUP(B31,宝藏设定!$C$31:$E$41,2,FALSE)</f>
        <v>1</v>
      </c>
      <c r="H31" s="4">
        <f t="shared" si="24"/>
        <v>1000</v>
      </c>
      <c r="I31" s="4">
        <f t="shared" si="28"/>
        <v>3</v>
      </c>
      <c r="K31" s="4" t="s">
        <v>354</v>
      </c>
      <c r="L31" s="4">
        <f>VLOOKUP(K31,宝藏设定!$N$4:$P$20,3,FALSE)*10</f>
        <v>20000</v>
      </c>
      <c r="M31" s="4" t="str">
        <f>M17</f>
        <v>阿尔忒弥斯</v>
      </c>
      <c r="N31" s="4">
        <v>1</v>
      </c>
      <c r="O31" s="4">
        <f>IF(N31=1,INDEX(道具ID!$B$4:$B$500,MATCH(M31,道具ID!$C$4:$C$500,0),1),INDEX(道具ID!$J$4:$J$439,MATCH(M31,道具ID!$K$4:$K$439,0),1))</f>
        <v>210002</v>
      </c>
      <c r="P31" s="4">
        <v>2</v>
      </c>
      <c r="Q31" s="4">
        <f t="shared" ref="Q31:Q58" si="35">ROUND(L31/COUNTIF($K$3:$K$69,K31),0)</f>
        <v>1429</v>
      </c>
      <c r="R31" s="4">
        <v>1</v>
      </c>
      <c r="T31" s="4" t="s">
        <v>354</v>
      </c>
      <c r="U31" s="4">
        <f>VLOOKUP(T31,宝藏设定!$N$31:$P$47,3,FALSE)*10</f>
        <v>20000</v>
      </c>
      <c r="V31" s="4" t="str">
        <f>V17</f>
        <v>阿尔忒弥斯</v>
      </c>
      <c r="W31" s="4">
        <v>1</v>
      </c>
      <c r="X31" s="4">
        <f>IF(W31=1,INDEX(道具ID!$B$4:$B$500,MATCH(V31,道具ID!$C$4:$C$500,0),1),INDEX(道具ID!$J$4:$J$439,MATCH(V31,道具ID!$K$4:$K$439,0),1))</f>
        <v>210002</v>
      </c>
      <c r="Y31" s="4">
        <v>2</v>
      </c>
      <c r="Z31" s="4">
        <f t="shared" ref="Z31:Z58" si="36">ROUND(U31/COUNTIF($T$3:$T$69,T31),0)</f>
        <v>1429</v>
      </c>
      <c r="AA31" s="4">
        <f t="shared" ref="AA31:AA58" si="37">R31</f>
        <v>1</v>
      </c>
      <c r="AL31" s="1">
        <v>29</v>
      </c>
      <c r="AM31" s="35">
        <v>20</v>
      </c>
      <c r="AN31" s="35">
        <f t="shared" si="18"/>
        <v>1</v>
      </c>
      <c r="AO31" s="35">
        <f t="shared" si="19"/>
        <v>40100</v>
      </c>
      <c r="AP31" s="35">
        <f t="shared" si="20"/>
        <v>5</v>
      </c>
      <c r="AQ31" s="35">
        <f t="shared" si="21"/>
        <v>19300</v>
      </c>
      <c r="AR31" s="35">
        <v>0</v>
      </c>
      <c r="AS31" s="35">
        <f t="shared" si="22"/>
        <v>1</v>
      </c>
      <c r="AT31" s="35">
        <f t="shared" si="13"/>
        <v>0</v>
      </c>
      <c r="AV31" s="36">
        <v>29</v>
      </c>
      <c r="AW31" s="36">
        <v>3</v>
      </c>
      <c r="AX31" s="36">
        <f t="shared" ref="AX31:AY31" si="38">N28</f>
        <v>1</v>
      </c>
      <c r="AY31" s="36">
        <f t="shared" si="38"/>
        <v>210002</v>
      </c>
      <c r="AZ31" s="36">
        <f t="shared" si="15"/>
        <v>3</v>
      </c>
    </row>
    <row r="32" spans="2:52" x14ac:dyDescent="0.15">
      <c r="B32" s="4" t="str">
        <f t="shared" si="26"/>
        <v>护符经验</v>
      </c>
      <c r="C32" s="4">
        <f>VLOOKUP(B32,宝藏设定!$C$31:$E$41,3,FALSE)*10</f>
        <v>19300</v>
      </c>
      <c r="D32" s="4" t="str">
        <f t="shared" si="27"/>
        <v>护符之石</v>
      </c>
      <c r="E32" s="4">
        <v>1</v>
      </c>
      <c r="F32" s="4">
        <f>IF(E32=1,INDEX(道具ID!$B$4:$B$500,MATCH(D32,道具ID!$C$4:$C$500,0),1),INDEX(道具ID!$J$4:$J$439,MATCH(D32,道具ID!$K$4:$K$439,0),1))</f>
        <v>40000</v>
      </c>
      <c r="G32" s="4">
        <f>VLOOKUP(B32,宝藏设定!$C$31:$E$41,2,FALSE)</f>
        <v>5</v>
      </c>
      <c r="H32" s="4">
        <f t="shared" si="24"/>
        <v>19300</v>
      </c>
      <c r="I32" s="4">
        <f t="shared" si="28"/>
        <v>1</v>
      </c>
      <c r="K32" s="4" t="s">
        <v>354</v>
      </c>
      <c r="L32" s="4">
        <f>VLOOKUP(K32,宝藏设定!$N$4:$P$20,3,FALSE)*10</f>
        <v>20000</v>
      </c>
      <c r="M32" s="4" t="str">
        <f t="shared" ref="M32:M58" si="39">M18</f>
        <v>赫拉</v>
      </c>
      <c r="N32" s="4">
        <v>1</v>
      </c>
      <c r="O32" s="4">
        <f>IF(N32=1,INDEX(道具ID!$B$4:$B$500,MATCH(M32,道具ID!$C$4:$C$500,0),1),INDEX(道具ID!$J$4:$J$439,MATCH(M32,道具ID!$K$4:$K$439,0),1))</f>
        <v>210006</v>
      </c>
      <c r="P32" s="4">
        <v>2</v>
      </c>
      <c r="Q32" s="4">
        <f t="shared" si="35"/>
        <v>1429</v>
      </c>
      <c r="R32" s="4">
        <v>1</v>
      </c>
      <c r="T32" s="4" t="s">
        <v>354</v>
      </c>
      <c r="U32" s="4">
        <f>VLOOKUP(T32,宝藏设定!$N$31:$P$47,3,FALSE)*10</f>
        <v>20000</v>
      </c>
      <c r="V32" s="4" t="str">
        <f t="shared" ref="V32:V58" si="40">V18</f>
        <v>赫拉</v>
      </c>
      <c r="W32" s="4">
        <v>1</v>
      </c>
      <c r="X32" s="4">
        <f>IF(W32=1,INDEX(道具ID!$B$4:$B$500,MATCH(V32,道具ID!$C$4:$C$500,0),1),INDEX(道具ID!$J$4:$J$439,MATCH(V32,道具ID!$K$4:$K$439,0),1))</f>
        <v>210006</v>
      </c>
      <c r="Y32" s="4">
        <v>2</v>
      </c>
      <c r="Z32" s="4">
        <f t="shared" si="36"/>
        <v>1429</v>
      </c>
      <c r="AA32" s="4">
        <f t="shared" si="37"/>
        <v>1</v>
      </c>
      <c r="AL32" s="1">
        <v>30</v>
      </c>
      <c r="AM32" s="35">
        <v>20</v>
      </c>
      <c r="AN32" s="35">
        <f t="shared" si="18"/>
        <v>1</v>
      </c>
      <c r="AO32" s="35">
        <f t="shared" si="19"/>
        <v>40001</v>
      </c>
      <c r="AP32" s="35">
        <f t="shared" si="20"/>
        <v>2</v>
      </c>
      <c r="AQ32" s="35">
        <f t="shared" si="21"/>
        <v>9000</v>
      </c>
      <c r="AR32" s="35">
        <v>0</v>
      </c>
      <c r="AS32" s="35">
        <f t="shared" si="22"/>
        <v>2</v>
      </c>
      <c r="AT32" s="35">
        <f t="shared" si="13"/>
        <v>0</v>
      </c>
      <c r="AV32" s="36">
        <v>30</v>
      </c>
      <c r="AW32" s="36">
        <v>3</v>
      </c>
      <c r="AX32" s="36">
        <f t="shared" ref="AX32:AY32" si="41">N29</f>
        <v>1</v>
      </c>
      <c r="AY32" s="36">
        <f t="shared" si="41"/>
        <v>210006</v>
      </c>
      <c r="AZ32" s="36">
        <f t="shared" si="15"/>
        <v>3</v>
      </c>
    </row>
    <row r="33" spans="2:52" x14ac:dyDescent="0.15">
      <c r="B33" s="4" t="str">
        <f t="shared" si="26"/>
        <v>神戒经验</v>
      </c>
      <c r="C33" s="4">
        <f>VLOOKUP(B33,宝藏设定!$C$31:$E$41,3,FALSE)*10</f>
        <v>19300</v>
      </c>
      <c r="D33" s="4" t="str">
        <f t="shared" si="27"/>
        <v>神戒之石</v>
      </c>
      <c r="E33" s="4">
        <v>1</v>
      </c>
      <c r="F33" s="4">
        <f>IF(E33=1,INDEX(道具ID!$B$4:$B$500,MATCH(D33,道具ID!$C$4:$C$500,0),1),INDEX(道具ID!$J$4:$J$439,MATCH(D33,道具ID!$K$4:$K$439,0),1))</f>
        <v>40100</v>
      </c>
      <c r="G33" s="4">
        <f>VLOOKUP(B33,宝藏设定!$C$31:$E$41,2,FALSE)</f>
        <v>5</v>
      </c>
      <c r="H33" s="4">
        <f t="shared" si="24"/>
        <v>19300</v>
      </c>
      <c r="I33" s="4">
        <f t="shared" si="28"/>
        <v>1</v>
      </c>
      <c r="K33" s="4" t="s">
        <v>354</v>
      </c>
      <c r="L33" s="4">
        <f>VLOOKUP(K33,宝藏设定!$N$4:$P$20,3,FALSE)*10</f>
        <v>20000</v>
      </c>
      <c r="M33" s="4" t="str">
        <f t="shared" si="39"/>
        <v>复仇女神</v>
      </c>
      <c r="N33" s="4">
        <v>1</v>
      </c>
      <c r="O33" s="4">
        <f>IF(N33=1,INDEX(道具ID!$B$4:$B$500,MATCH(M33,道具ID!$C$4:$C$500,0),1),INDEX(道具ID!$J$4:$J$439,MATCH(M33,道具ID!$K$4:$K$439,0),1))</f>
        <v>210014</v>
      </c>
      <c r="P33" s="4">
        <v>2</v>
      </c>
      <c r="Q33" s="4">
        <f t="shared" si="35"/>
        <v>1429</v>
      </c>
      <c r="R33" s="4">
        <v>1</v>
      </c>
      <c r="T33" s="4" t="s">
        <v>354</v>
      </c>
      <c r="U33" s="4">
        <f>VLOOKUP(T33,宝藏设定!$N$31:$P$47,3,FALSE)*10</f>
        <v>20000</v>
      </c>
      <c r="V33" s="4" t="str">
        <f t="shared" si="40"/>
        <v>复仇女神</v>
      </c>
      <c r="W33" s="4">
        <v>1</v>
      </c>
      <c r="X33" s="4">
        <f>IF(W33=1,INDEX(道具ID!$B$4:$B$500,MATCH(V33,道具ID!$C$4:$C$500,0),1),INDEX(道具ID!$J$4:$J$439,MATCH(V33,道具ID!$K$4:$K$439,0),1))</f>
        <v>210014</v>
      </c>
      <c r="Y33" s="4">
        <v>2</v>
      </c>
      <c r="Z33" s="4">
        <f t="shared" si="36"/>
        <v>1429</v>
      </c>
      <c r="AA33" s="4">
        <f t="shared" si="37"/>
        <v>1</v>
      </c>
      <c r="AL33" s="1">
        <v>31</v>
      </c>
      <c r="AM33" s="35">
        <v>20</v>
      </c>
      <c r="AN33" s="35">
        <f t="shared" si="18"/>
        <v>1</v>
      </c>
      <c r="AO33" s="35">
        <f t="shared" si="19"/>
        <v>40101</v>
      </c>
      <c r="AP33" s="35">
        <f t="shared" si="20"/>
        <v>2</v>
      </c>
      <c r="AQ33" s="35">
        <f t="shared" si="21"/>
        <v>9000</v>
      </c>
      <c r="AR33" s="35">
        <v>0</v>
      </c>
      <c r="AS33" s="35">
        <f t="shared" si="22"/>
        <v>2</v>
      </c>
      <c r="AT33" s="35">
        <f t="shared" si="13"/>
        <v>0</v>
      </c>
      <c r="AV33" s="36">
        <v>31</v>
      </c>
      <c r="AW33" s="36">
        <v>3</v>
      </c>
      <c r="AX33" s="36">
        <f t="shared" ref="AX33:AY33" si="42">N30</f>
        <v>1</v>
      </c>
      <c r="AY33" s="36">
        <f t="shared" si="42"/>
        <v>210013</v>
      </c>
      <c r="AZ33" s="36">
        <f t="shared" si="15"/>
        <v>3</v>
      </c>
    </row>
    <row r="34" spans="2:52" x14ac:dyDescent="0.15">
      <c r="B34" s="4" t="str">
        <f t="shared" si="26"/>
        <v>护符徽章</v>
      </c>
      <c r="C34" s="4">
        <f>VLOOKUP(B34,宝藏设定!$C$31:$E$41,3,FALSE)*10</f>
        <v>9000</v>
      </c>
      <c r="D34" s="4" t="str">
        <f t="shared" si="27"/>
        <v>护符之印</v>
      </c>
      <c r="E34" s="4">
        <v>1</v>
      </c>
      <c r="F34" s="4">
        <f>IF(E34=1,INDEX(道具ID!$B$4:$B$500,MATCH(D34,道具ID!$C$4:$C$500,0),1),INDEX(道具ID!$J$4:$J$439,MATCH(D34,道具ID!$K$4:$K$439,0),1))</f>
        <v>40001</v>
      </c>
      <c r="G34" s="4">
        <f>VLOOKUP(B34,宝藏设定!$C$31:$E$41,2,FALSE)</f>
        <v>2</v>
      </c>
      <c r="H34" s="4">
        <f t="shared" si="24"/>
        <v>9000</v>
      </c>
      <c r="I34" s="4">
        <f t="shared" si="28"/>
        <v>2</v>
      </c>
      <c r="K34" s="4" t="s">
        <v>354</v>
      </c>
      <c r="L34" s="4">
        <f>VLOOKUP(K34,宝藏设定!$N$4:$P$20,3,FALSE)*10</f>
        <v>20000</v>
      </c>
      <c r="M34" s="4" t="str">
        <f t="shared" si="39"/>
        <v>巴克斯</v>
      </c>
      <c r="N34" s="4">
        <v>1</v>
      </c>
      <c r="O34" s="4">
        <f>IF(N34=1,INDEX(道具ID!$B$4:$B$500,MATCH(M34,道具ID!$C$4:$C$500,0),1),INDEX(道具ID!$J$4:$J$439,MATCH(M34,道具ID!$K$4:$K$439,0),1))</f>
        <v>210008</v>
      </c>
      <c r="P34" s="4">
        <v>2</v>
      </c>
      <c r="Q34" s="4">
        <f t="shared" si="35"/>
        <v>1429</v>
      </c>
      <c r="R34" s="4">
        <v>1</v>
      </c>
      <c r="T34" s="4" t="s">
        <v>354</v>
      </c>
      <c r="U34" s="4">
        <f>VLOOKUP(T34,宝藏设定!$N$31:$P$47,3,FALSE)*10</f>
        <v>20000</v>
      </c>
      <c r="V34" s="4" t="str">
        <f t="shared" si="40"/>
        <v>巴克斯</v>
      </c>
      <c r="W34" s="4">
        <v>1</v>
      </c>
      <c r="X34" s="4">
        <f>IF(W34=1,INDEX(道具ID!$B$4:$B$500,MATCH(V34,道具ID!$C$4:$C$500,0),1),INDEX(道具ID!$J$4:$J$439,MATCH(V34,道具ID!$K$4:$K$439,0),1))</f>
        <v>210008</v>
      </c>
      <c r="Y34" s="4">
        <v>2</v>
      </c>
      <c r="Z34" s="4">
        <f t="shared" si="36"/>
        <v>1429</v>
      </c>
      <c r="AA34" s="4">
        <f t="shared" si="37"/>
        <v>1</v>
      </c>
      <c r="AL34" s="1">
        <v>32</v>
      </c>
      <c r="AM34" s="35">
        <v>20</v>
      </c>
      <c r="AN34" s="35">
        <f t="shared" si="18"/>
        <v>1</v>
      </c>
      <c r="AO34" s="35">
        <f t="shared" si="19"/>
        <v>40201</v>
      </c>
      <c r="AP34" s="35">
        <f t="shared" si="20"/>
        <v>1</v>
      </c>
      <c r="AQ34" s="35">
        <f t="shared" si="21"/>
        <v>750</v>
      </c>
      <c r="AR34" s="35">
        <v>0</v>
      </c>
      <c r="AS34" s="35">
        <f t="shared" si="22"/>
        <v>2</v>
      </c>
      <c r="AT34" s="35">
        <f t="shared" si="13"/>
        <v>0</v>
      </c>
      <c r="AV34" s="36">
        <v>32</v>
      </c>
      <c r="AW34" s="36">
        <v>3</v>
      </c>
      <c r="AX34" s="36">
        <f t="shared" ref="AX34:AY37" si="43">N59</f>
        <v>1</v>
      </c>
      <c r="AY34" s="36">
        <f t="shared" si="43"/>
        <v>20000</v>
      </c>
      <c r="AZ34" s="36">
        <f t="shared" si="15"/>
        <v>1</v>
      </c>
    </row>
    <row r="35" spans="2:52" x14ac:dyDescent="0.15">
      <c r="B35" s="4" t="str">
        <f t="shared" si="26"/>
        <v>神戒徽章</v>
      </c>
      <c r="C35" s="4">
        <f>VLOOKUP(B35,宝藏设定!$C$31:$E$41,3,FALSE)*10</f>
        <v>9000</v>
      </c>
      <c r="D35" s="4" t="str">
        <f t="shared" si="27"/>
        <v>神戒之印</v>
      </c>
      <c r="E35" s="4">
        <v>1</v>
      </c>
      <c r="F35" s="4">
        <f>IF(E35=1,INDEX(道具ID!$B$4:$B$500,MATCH(D35,道具ID!$C$4:$C$500,0),1),INDEX(道具ID!$J$4:$J$439,MATCH(D35,道具ID!$K$4:$K$439,0),1))</f>
        <v>40101</v>
      </c>
      <c r="G35" s="4">
        <f>VLOOKUP(B35,宝藏设定!$C$31:$E$41,2,FALSE)</f>
        <v>2</v>
      </c>
      <c r="H35" s="4">
        <f t="shared" si="24"/>
        <v>9000</v>
      </c>
      <c r="I35" s="4">
        <f t="shared" si="28"/>
        <v>2</v>
      </c>
      <c r="K35" s="4" t="s">
        <v>354</v>
      </c>
      <c r="L35" s="4">
        <f>VLOOKUP(K35,宝藏设定!$N$4:$P$20,3,FALSE)*10</f>
        <v>20000</v>
      </c>
      <c r="M35" s="4" t="str">
        <f t="shared" si="39"/>
        <v>暗黑女神</v>
      </c>
      <c r="N35" s="4">
        <v>1</v>
      </c>
      <c r="O35" s="4">
        <f>IF(N35=1,INDEX(道具ID!$B$4:$B$500,MATCH(M35,道具ID!$C$4:$C$500,0),1),INDEX(道具ID!$J$4:$J$439,MATCH(M35,道具ID!$K$4:$K$439,0),1))</f>
        <v>210008</v>
      </c>
      <c r="P35" s="4">
        <v>2</v>
      </c>
      <c r="Q35" s="4">
        <f t="shared" si="35"/>
        <v>1429</v>
      </c>
      <c r="R35" s="4">
        <v>1</v>
      </c>
      <c r="T35" s="4" t="s">
        <v>354</v>
      </c>
      <c r="U35" s="4">
        <f>VLOOKUP(T35,宝藏设定!$N$31:$P$47,3,FALSE)*10</f>
        <v>20000</v>
      </c>
      <c r="V35" s="4" t="str">
        <f t="shared" si="40"/>
        <v>暗黑女神</v>
      </c>
      <c r="W35" s="4">
        <v>1</v>
      </c>
      <c r="X35" s="4">
        <f>IF(W35=1,INDEX(道具ID!$B$4:$B$500,MATCH(V35,道具ID!$C$4:$C$500,0),1),INDEX(道具ID!$J$4:$J$439,MATCH(V35,道具ID!$K$4:$K$439,0),1))</f>
        <v>210008</v>
      </c>
      <c r="Y35" s="4">
        <v>2</v>
      </c>
      <c r="Z35" s="4">
        <f t="shared" si="36"/>
        <v>1429</v>
      </c>
      <c r="AA35" s="4">
        <f t="shared" si="37"/>
        <v>1</v>
      </c>
      <c r="AL35" s="1">
        <v>33</v>
      </c>
      <c r="AM35" s="35">
        <v>20</v>
      </c>
      <c r="AN35" s="35">
        <f t="shared" si="18"/>
        <v>1</v>
      </c>
      <c r="AO35" s="35">
        <f t="shared" si="19"/>
        <v>40202</v>
      </c>
      <c r="AP35" s="35">
        <f t="shared" si="20"/>
        <v>1</v>
      </c>
      <c r="AQ35" s="35">
        <f t="shared" si="21"/>
        <v>750</v>
      </c>
      <c r="AR35" s="35">
        <v>0</v>
      </c>
      <c r="AS35" s="35">
        <f t="shared" si="22"/>
        <v>2</v>
      </c>
      <c r="AT35" s="35">
        <f t="shared" si="13"/>
        <v>0</v>
      </c>
      <c r="AV35" s="36">
        <v>33</v>
      </c>
      <c r="AW35" s="36">
        <v>3</v>
      </c>
      <c r="AX35" s="36">
        <f t="shared" si="43"/>
        <v>1</v>
      </c>
      <c r="AY35" s="36">
        <f t="shared" si="43"/>
        <v>20001</v>
      </c>
      <c r="AZ35" s="36">
        <f t="shared" si="15"/>
        <v>1</v>
      </c>
    </row>
    <row r="36" spans="2:52" x14ac:dyDescent="0.15">
      <c r="B36" s="4" t="str">
        <f t="shared" si="26"/>
        <v>铭文碎片</v>
      </c>
      <c r="C36" s="4">
        <f>VLOOKUP(B36,宝藏设定!$C$31:$E$41,3,FALSE)*10</f>
        <v>3000</v>
      </c>
      <c r="D36" s="4" t="str">
        <f t="shared" si="27"/>
        <v>链刃铭文石</v>
      </c>
      <c r="E36" s="4">
        <v>1</v>
      </c>
      <c r="F36" s="4">
        <f>IF(E36=1,INDEX(道具ID!$B$4:$B$500,MATCH(D36,道具ID!$C$4:$C$500,0),1),INDEX(道具ID!$J$4:$J$439,MATCH(D36,道具ID!$K$4:$K$439,0),1))</f>
        <v>40201</v>
      </c>
      <c r="G36" s="4">
        <f>VLOOKUP(B36,宝藏设定!$C$31:$E$41,2,FALSE)</f>
        <v>1</v>
      </c>
      <c r="H36" s="4">
        <f t="shared" si="24"/>
        <v>750</v>
      </c>
      <c r="I36" s="4">
        <f t="shared" si="28"/>
        <v>2</v>
      </c>
      <c r="K36" s="4" t="s">
        <v>354</v>
      </c>
      <c r="L36" s="4">
        <f>VLOOKUP(K36,宝藏设定!$N$4:$P$20,3,FALSE)*10</f>
        <v>20000</v>
      </c>
      <c r="M36" s="4" t="str">
        <f t="shared" si="39"/>
        <v>赫尔墨斯</v>
      </c>
      <c r="N36" s="4">
        <v>1</v>
      </c>
      <c r="O36" s="4">
        <f>IF(N36=1,INDEX(道具ID!$B$4:$B$500,MATCH(M36,道具ID!$C$4:$C$500,0),1),INDEX(道具ID!$J$4:$J$439,MATCH(M36,道具ID!$K$4:$K$439,0),1))</f>
        <v>210014</v>
      </c>
      <c r="P36" s="4">
        <v>2</v>
      </c>
      <c r="Q36" s="4">
        <f t="shared" si="35"/>
        <v>1429</v>
      </c>
      <c r="R36" s="4">
        <v>1</v>
      </c>
      <c r="T36" s="4" t="s">
        <v>354</v>
      </c>
      <c r="U36" s="4">
        <f>VLOOKUP(T36,宝藏设定!$N$31:$P$47,3,FALSE)*10</f>
        <v>20000</v>
      </c>
      <c r="V36" s="4" t="str">
        <f t="shared" si="40"/>
        <v>赫尔墨斯</v>
      </c>
      <c r="W36" s="4">
        <v>1</v>
      </c>
      <c r="X36" s="4">
        <f>IF(W36=1,INDEX(道具ID!$B$4:$B$500,MATCH(V36,道具ID!$C$4:$C$500,0),1),INDEX(道具ID!$J$4:$J$439,MATCH(V36,道具ID!$K$4:$K$439,0),1))</f>
        <v>210014</v>
      </c>
      <c r="Y36" s="4">
        <v>2</v>
      </c>
      <c r="Z36" s="4">
        <f t="shared" si="36"/>
        <v>1429</v>
      </c>
      <c r="AA36" s="4">
        <f t="shared" si="37"/>
        <v>1</v>
      </c>
      <c r="AL36" s="1">
        <v>34</v>
      </c>
      <c r="AM36" s="35">
        <v>20</v>
      </c>
      <c r="AN36" s="35">
        <f t="shared" si="18"/>
        <v>1</v>
      </c>
      <c r="AO36" s="35">
        <f t="shared" si="19"/>
        <v>40203</v>
      </c>
      <c r="AP36" s="35">
        <f t="shared" si="20"/>
        <v>1</v>
      </c>
      <c r="AQ36" s="35">
        <f t="shared" si="21"/>
        <v>750</v>
      </c>
      <c r="AR36" s="35">
        <v>0</v>
      </c>
      <c r="AS36" s="35">
        <f t="shared" si="22"/>
        <v>2</v>
      </c>
      <c r="AT36" s="35">
        <f t="shared" si="13"/>
        <v>0</v>
      </c>
      <c r="AV36" s="36">
        <v>34</v>
      </c>
      <c r="AW36" s="36">
        <v>3</v>
      </c>
      <c r="AX36" s="36">
        <f t="shared" si="43"/>
        <v>1</v>
      </c>
      <c r="AY36" s="36">
        <f t="shared" si="43"/>
        <v>20002</v>
      </c>
      <c r="AZ36" s="36">
        <f t="shared" si="15"/>
        <v>1</v>
      </c>
    </row>
    <row r="37" spans="2:52" x14ac:dyDescent="0.15">
      <c r="B37" s="4" t="str">
        <f t="shared" si="26"/>
        <v>铭文碎片</v>
      </c>
      <c r="C37" s="4">
        <f>VLOOKUP(B37,宝藏设定!$C$31:$E$41,3,FALSE)*10</f>
        <v>3000</v>
      </c>
      <c r="D37" s="4" t="str">
        <f t="shared" si="27"/>
        <v>大剑铭文石</v>
      </c>
      <c r="E37" s="4">
        <v>1</v>
      </c>
      <c r="F37" s="4">
        <f>IF(E37=1,INDEX(道具ID!$B$4:$B$500,MATCH(D37,道具ID!$C$4:$C$500,0),1),INDEX(道具ID!$J$4:$J$439,MATCH(D37,道具ID!$K$4:$K$439,0),1))</f>
        <v>40202</v>
      </c>
      <c r="G37" s="4">
        <f>VLOOKUP(B37,宝藏设定!$C$31:$E$41,2,FALSE)</f>
        <v>1</v>
      </c>
      <c r="H37" s="4">
        <f t="shared" si="24"/>
        <v>750</v>
      </c>
      <c r="I37" s="4">
        <f t="shared" si="28"/>
        <v>2</v>
      </c>
      <c r="K37" s="4" t="s">
        <v>354</v>
      </c>
      <c r="L37" s="4">
        <f>VLOOKUP(K37,宝藏设定!$N$4:$P$20,3,FALSE)*10</f>
        <v>20000</v>
      </c>
      <c r="M37" s="4" t="str">
        <f t="shared" si="39"/>
        <v>阿波罗</v>
      </c>
      <c r="N37" s="4">
        <v>1</v>
      </c>
      <c r="O37" s="4">
        <f>IF(N37=1,INDEX(道具ID!$B$4:$B$500,MATCH(M37,道具ID!$C$4:$C$500,0),1),INDEX(道具ID!$J$4:$J$439,MATCH(M37,道具ID!$K$4:$K$439,0),1))</f>
        <v>210002</v>
      </c>
      <c r="P37" s="4">
        <v>2</v>
      </c>
      <c r="Q37" s="4">
        <f t="shared" si="35"/>
        <v>1429</v>
      </c>
      <c r="R37" s="4">
        <v>1</v>
      </c>
      <c r="T37" s="4" t="s">
        <v>354</v>
      </c>
      <c r="U37" s="4">
        <f>VLOOKUP(T37,宝藏设定!$N$31:$P$47,3,FALSE)*10</f>
        <v>20000</v>
      </c>
      <c r="V37" s="4" t="str">
        <f t="shared" si="40"/>
        <v>阿波罗</v>
      </c>
      <c r="W37" s="4">
        <v>1</v>
      </c>
      <c r="X37" s="4">
        <f>IF(W37=1,INDEX(道具ID!$B$4:$B$500,MATCH(V37,道具ID!$C$4:$C$500,0),1),INDEX(道具ID!$J$4:$J$439,MATCH(V37,道具ID!$K$4:$K$439,0),1))</f>
        <v>210002</v>
      </c>
      <c r="Y37" s="4">
        <v>2</v>
      </c>
      <c r="Z37" s="4">
        <f t="shared" si="36"/>
        <v>1429</v>
      </c>
      <c r="AA37" s="4">
        <f t="shared" si="37"/>
        <v>1</v>
      </c>
      <c r="AL37" s="1">
        <v>35</v>
      </c>
      <c r="AM37" s="35">
        <v>20</v>
      </c>
      <c r="AN37" s="35">
        <f t="shared" si="18"/>
        <v>1</v>
      </c>
      <c r="AO37" s="35">
        <f t="shared" si="19"/>
        <v>40204</v>
      </c>
      <c r="AP37" s="35">
        <f t="shared" si="20"/>
        <v>1</v>
      </c>
      <c r="AQ37" s="35">
        <f t="shared" si="21"/>
        <v>750</v>
      </c>
      <c r="AR37" s="35">
        <v>0</v>
      </c>
      <c r="AS37" s="35">
        <f t="shared" si="22"/>
        <v>2</v>
      </c>
      <c r="AT37" s="35">
        <f t="shared" si="13"/>
        <v>0</v>
      </c>
      <c r="AV37" s="36">
        <v>35</v>
      </c>
      <c r="AW37" s="36">
        <v>3</v>
      </c>
      <c r="AX37" s="36">
        <f t="shared" si="43"/>
        <v>1</v>
      </c>
      <c r="AY37" s="36">
        <f t="shared" si="43"/>
        <v>20003</v>
      </c>
      <c r="AZ37" s="36">
        <f t="shared" si="15"/>
        <v>1</v>
      </c>
    </row>
    <row r="38" spans="2:52" x14ac:dyDescent="0.15">
      <c r="B38" s="4" t="str">
        <f t="shared" si="26"/>
        <v>铭文碎片</v>
      </c>
      <c r="C38" s="4">
        <f>VLOOKUP(B38,宝藏设定!$C$31:$E$41,3,FALSE)*10</f>
        <v>3000</v>
      </c>
      <c r="D38" s="4" t="str">
        <f t="shared" si="27"/>
        <v>蛮锤铭文石</v>
      </c>
      <c r="E38" s="4">
        <v>1</v>
      </c>
      <c r="F38" s="4">
        <f>IF(E38=1,INDEX(道具ID!$B$4:$B$500,MATCH(D38,道具ID!$C$4:$C$500,0),1),INDEX(道具ID!$J$4:$J$439,MATCH(D38,道具ID!$K$4:$K$439,0),1))</f>
        <v>40203</v>
      </c>
      <c r="G38" s="4">
        <f>VLOOKUP(B38,宝藏设定!$C$31:$E$41,2,FALSE)</f>
        <v>1</v>
      </c>
      <c r="H38" s="4">
        <f t="shared" si="24"/>
        <v>750</v>
      </c>
      <c r="I38" s="4">
        <f t="shared" si="28"/>
        <v>2</v>
      </c>
      <c r="K38" s="4" t="s">
        <v>354</v>
      </c>
      <c r="L38" s="4">
        <f>VLOOKUP(K38,宝藏设定!$N$4:$P$20,3,FALSE)*10</f>
        <v>20000</v>
      </c>
      <c r="M38" s="4" t="str">
        <f t="shared" si="39"/>
        <v>哈迪斯</v>
      </c>
      <c r="N38" s="4">
        <v>1</v>
      </c>
      <c r="O38" s="4">
        <f>IF(N38=1,INDEX(道具ID!$B$4:$B$500,MATCH(M38,道具ID!$C$4:$C$500,0),1),INDEX(道具ID!$J$4:$J$439,MATCH(M38,道具ID!$K$4:$K$439,0),1))</f>
        <v>210006</v>
      </c>
      <c r="P38" s="4">
        <v>2</v>
      </c>
      <c r="Q38" s="4">
        <f t="shared" si="35"/>
        <v>1429</v>
      </c>
      <c r="R38" s="4">
        <v>1</v>
      </c>
      <c r="T38" s="4" t="s">
        <v>354</v>
      </c>
      <c r="U38" s="4">
        <f>VLOOKUP(T38,宝藏设定!$N$31:$P$47,3,FALSE)*10</f>
        <v>20000</v>
      </c>
      <c r="V38" s="4" t="str">
        <f t="shared" si="40"/>
        <v>哈迪斯</v>
      </c>
      <c r="W38" s="4">
        <v>1</v>
      </c>
      <c r="X38" s="4">
        <f>IF(W38=1,INDEX(道具ID!$B$4:$B$500,MATCH(V38,道具ID!$C$4:$C$500,0),1),INDEX(道具ID!$J$4:$J$439,MATCH(V38,道具ID!$K$4:$K$439,0),1))</f>
        <v>210006</v>
      </c>
      <c r="Y38" s="4">
        <v>2</v>
      </c>
      <c r="Z38" s="4">
        <f t="shared" si="36"/>
        <v>1429</v>
      </c>
      <c r="AA38" s="4">
        <f t="shared" si="37"/>
        <v>1</v>
      </c>
      <c r="AL38" s="1">
        <v>36</v>
      </c>
      <c r="AM38" s="35">
        <v>20</v>
      </c>
      <c r="AN38" s="35">
        <f t="shared" si="18"/>
        <v>1</v>
      </c>
      <c r="AO38" s="35">
        <f t="shared" si="19"/>
        <v>40300</v>
      </c>
      <c r="AP38" s="35">
        <f t="shared" si="20"/>
        <v>10</v>
      </c>
      <c r="AQ38" s="35">
        <f t="shared" si="21"/>
        <v>17600</v>
      </c>
      <c r="AR38" s="35">
        <v>0</v>
      </c>
      <c r="AS38" s="35">
        <f t="shared" si="22"/>
        <v>1</v>
      </c>
      <c r="AT38" s="35">
        <f t="shared" si="13"/>
        <v>0</v>
      </c>
      <c r="AV38" s="36">
        <v>36</v>
      </c>
      <c r="AW38" s="36">
        <v>3</v>
      </c>
      <c r="AX38" s="36">
        <f>N65</f>
        <v>1</v>
      </c>
      <c r="AY38" s="36">
        <f>O65</f>
        <v>40000</v>
      </c>
      <c r="AZ38" s="36">
        <f t="shared" si="15"/>
        <v>1</v>
      </c>
    </row>
    <row r="39" spans="2:52" x14ac:dyDescent="0.15">
      <c r="B39" s="4" t="str">
        <f t="shared" si="26"/>
        <v>铭文碎片</v>
      </c>
      <c r="C39" s="4">
        <f>VLOOKUP(B39,宝藏设定!$C$31:$E$41,3,FALSE)*10</f>
        <v>3000</v>
      </c>
      <c r="D39" s="4" t="str">
        <f t="shared" si="27"/>
        <v>战矛铭文石</v>
      </c>
      <c r="E39" s="4">
        <v>1</v>
      </c>
      <c r="F39" s="4">
        <f>IF(E39=1,INDEX(道具ID!$B$4:$B$500,MATCH(D39,道具ID!$C$4:$C$500,0),1),INDEX(道具ID!$J$4:$J$439,MATCH(D39,道具ID!$K$4:$K$439,0),1))</f>
        <v>40204</v>
      </c>
      <c r="G39" s="4">
        <f>VLOOKUP(B39,宝藏设定!$C$31:$E$41,2,FALSE)</f>
        <v>1</v>
      </c>
      <c r="H39" s="4">
        <f t="shared" si="24"/>
        <v>750</v>
      </c>
      <c r="I39" s="4">
        <f t="shared" si="28"/>
        <v>2</v>
      </c>
      <c r="K39" s="4" t="s">
        <v>354</v>
      </c>
      <c r="L39" s="4">
        <f>VLOOKUP(K39,宝藏设定!$N$4:$P$20,3,FALSE)*10</f>
        <v>20000</v>
      </c>
      <c r="M39" s="4" t="str">
        <f t="shared" si="39"/>
        <v>薛西斯</v>
      </c>
      <c r="N39" s="4">
        <v>1</v>
      </c>
      <c r="O39" s="4">
        <f>IF(N39=1,INDEX(道具ID!$B$4:$B$500,MATCH(M39,道具ID!$C$4:$C$500,0),1),INDEX(道具ID!$J$4:$J$439,MATCH(M39,道具ID!$K$4:$K$439,0),1))</f>
        <v>210013</v>
      </c>
      <c r="P39" s="4">
        <v>2</v>
      </c>
      <c r="Q39" s="4">
        <f t="shared" si="35"/>
        <v>1429</v>
      </c>
      <c r="R39" s="4">
        <v>1</v>
      </c>
      <c r="T39" s="4" t="s">
        <v>354</v>
      </c>
      <c r="U39" s="4">
        <f>VLOOKUP(T39,宝藏设定!$N$31:$P$47,3,FALSE)*10</f>
        <v>20000</v>
      </c>
      <c r="V39" s="4" t="str">
        <f t="shared" si="40"/>
        <v>薛西斯</v>
      </c>
      <c r="W39" s="4">
        <v>1</v>
      </c>
      <c r="X39" s="4">
        <f>IF(W39=1,INDEX(道具ID!$B$4:$B$500,MATCH(V39,道具ID!$C$4:$C$500,0),1),INDEX(道具ID!$J$4:$J$439,MATCH(V39,道具ID!$K$4:$K$439,0),1))</f>
        <v>210013</v>
      </c>
      <c r="Y39" s="4">
        <v>2</v>
      </c>
      <c r="Z39" s="4">
        <f t="shared" si="36"/>
        <v>1429</v>
      </c>
      <c r="AA39" s="4">
        <f t="shared" si="37"/>
        <v>1</v>
      </c>
      <c r="AL39" s="1">
        <v>37</v>
      </c>
      <c r="AM39" s="35">
        <v>20</v>
      </c>
      <c r="AN39" s="35">
        <f t="shared" si="18"/>
        <v>1</v>
      </c>
      <c r="AO39" s="35">
        <f t="shared" si="19"/>
        <v>30010</v>
      </c>
      <c r="AP39" s="35">
        <f t="shared" si="20"/>
        <v>5</v>
      </c>
      <c r="AQ39" s="35">
        <f t="shared" si="21"/>
        <v>20000</v>
      </c>
      <c r="AR39" s="35">
        <v>0</v>
      </c>
      <c r="AS39" s="35">
        <f t="shared" si="22"/>
        <v>1</v>
      </c>
      <c r="AT39" s="35">
        <f t="shared" si="13"/>
        <v>0</v>
      </c>
      <c r="AV39" s="36">
        <v>37</v>
      </c>
      <c r="AW39" s="36">
        <v>3</v>
      </c>
      <c r="AX39" s="36">
        <f>N67</f>
        <v>1</v>
      </c>
      <c r="AY39" s="36">
        <f>O67</f>
        <v>40100</v>
      </c>
      <c r="AZ39" s="36">
        <f t="shared" si="15"/>
        <v>1</v>
      </c>
    </row>
    <row r="40" spans="2:52" x14ac:dyDescent="0.15">
      <c r="B40" s="4" t="str">
        <f>B19</f>
        <v>神器碎片</v>
      </c>
      <c r="C40" s="4">
        <f>VLOOKUP(B40,宝藏设定!$C$31:$E$41,3,FALSE)*10</f>
        <v>17600</v>
      </c>
      <c r="D40" s="4" t="str">
        <f t="shared" si="27"/>
        <v>神器碎片</v>
      </c>
      <c r="E40" s="4">
        <v>1</v>
      </c>
      <c r="F40" s="4">
        <f>IF(E40=1,INDEX(道具ID!$B$4:$B$500,MATCH(D40,道具ID!$C$4:$C$500,0),1),INDEX(道具ID!$J$4:$J$439,MATCH(D40,道具ID!$K$4:$K$439,0),1))</f>
        <v>40300</v>
      </c>
      <c r="G40" s="4">
        <f>VLOOKUP(B40,宝藏设定!$C$31:$E$41,2,FALSE)</f>
        <v>10</v>
      </c>
      <c r="H40" s="4">
        <f t="shared" si="24"/>
        <v>17600</v>
      </c>
      <c r="I40" s="4">
        <f t="shared" si="28"/>
        <v>1</v>
      </c>
      <c r="K40" s="4" t="s">
        <v>354</v>
      </c>
      <c r="L40" s="4">
        <f>VLOOKUP(K40,宝藏设定!$N$4:$P$20,3,FALSE)*10</f>
        <v>20000</v>
      </c>
      <c r="M40" s="4" t="str">
        <f t="shared" si="39"/>
        <v>波塞冬</v>
      </c>
      <c r="N40" s="4">
        <v>1</v>
      </c>
      <c r="O40" s="4">
        <f>IF(N40=1,INDEX(道具ID!$B$4:$B$500,MATCH(M40,道具ID!$C$4:$C$500,0),1),INDEX(道具ID!$J$4:$J$439,MATCH(M40,道具ID!$K$4:$K$439,0),1))</f>
        <v>210013</v>
      </c>
      <c r="P40" s="4">
        <v>2</v>
      </c>
      <c r="Q40" s="4">
        <f t="shared" si="35"/>
        <v>1429</v>
      </c>
      <c r="R40" s="4">
        <v>1</v>
      </c>
      <c r="T40" s="4" t="s">
        <v>354</v>
      </c>
      <c r="U40" s="4">
        <f>VLOOKUP(T40,宝藏设定!$N$31:$P$47,3,FALSE)*10</f>
        <v>20000</v>
      </c>
      <c r="V40" s="4" t="str">
        <f t="shared" si="40"/>
        <v>波塞冬</v>
      </c>
      <c r="W40" s="4">
        <v>1</v>
      </c>
      <c r="X40" s="4">
        <f>IF(W40=1,INDEX(道具ID!$B$4:$B$500,MATCH(V40,道具ID!$C$4:$C$500,0),1),INDEX(道具ID!$J$4:$J$439,MATCH(V40,道具ID!$K$4:$K$439,0),1))</f>
        <v>210013</v>
      </c>
      <c r="Y40" s="4">
        <v>2</v>
      </c>
      <c r="Z40" s="4">
        <f t="shared" si="36"/>
        <v>1429</v>
      </c>
      <c r="AA40" s="4">
        <f t="shared" si="37"/>
        <v>1</v>
      </c>
      <c r="AL40" s="1">
        <v>38</v>
      </c>
      <c r="AM40" s="38">
        <v>21</v>
      </c>
      <c r="AN40" s="38">
        <f>E49</f>
        <v>1</v>
      </c>
      <c r="AO40" s="38">
        <f>F49</f>
        <v>110001</v>
      </c>
      <c r="AP40" s="38">
        <f>G49</f>
        <v>1</v>
      </c>
      <c r="AQ40" s="38">
        <f>H49</f>
        <v>100</v>
      </c>
      <c r="AR40" s="38">
        <v>0</v>
      </c>
      <c r="AS40" s="38">
        <f>I49</f>
        <v>3</v>
      </c>
      <c r="AT40" s="38">
        <f t="shared" si="13"/>
        <v>1</v>
      </c>
      <c r="AV40" s="36">
        <v>38</v>
      </c>
      <c r="AW40" s="36">
        <v>3</v>
      </c>
      <c r="AX40" s="36">
        <f>N68</f>
        <v>1</v>
      </c>
      <c r="AY40" s="36">
        <f>O68</f>
        <v>40001</v>
      </c>
      <c r="AZ40" s="36">
        <f t="shared" si="15"/>
        <v>1</v>
      </c>
    </row>
    <row r="41" spans="2:52" x14ac:dyDescent="0.15">
      <c r="B41" s="4" t="str">
        <f t="shared" si="26"/>
        <v>圣火石</v>
      </c>
      <c r="C41" s="4">
        <f>VLOOKUP(B41,宝藏设定!$C$31:$E$41,3,FALSE)*10</f>
        <v>20000</v>
      </c>
      <c r="D41" s="4" t="str">
        <f t="shared" si="27"/>
        <v>圣火石</v>
      </c>
      <c r="E41" s="4">
        <v>1</v>
      </c>
      <c r="F41" s="4">
        <f>IF(E41=1,INDEX(道具ID!$B$4:$B$500,MATCH(D41,道具ID!$C$4:$C$500,0),1),INDEX(道具ID!$J$4:$J$439,MATCH(D41,道具ID!$K$4:$K$439,0),1))</f>
        <v>30010</v>
      </c>
      <c r="G41" s="4">
        <f>VLOOKUP(B41,宝藏设定!$C$31:$E$41,2,FALSE)</f>
        <v>5</v>
      </c>
      <c r="H41" s="4">
        <f t="shared" si="24"/>
        <v>20000</v>
      </c>
      <c r="I41" s="4">
        <f t="shared" si="28"/>
        <v>1</v>
      </c>
      <c r="K41" s="4" t="s">
        <v>354</v>
      </c>
      <c r="L41" s="4">
        <f>VLOOKUP(K41,宝藏设定!$N$4:$P$20,3,FALSE)*10</f>
        <v>20000</v>
      </c>
      <c r="M41" s="4" t="str">
        <f t="shared" si="39"/>
        <v>赫菲斯托斯</v>
      </c>
      <c r="N41" s="4">
        <v>1</v>
      </c>
      <c r="O41" s="4">
        <f>IF(N41=1,INDEX(道具ID!$B$4:$B$500,MATCH(M41,道具ID!$C$4:$C$500,0),1),INDEX(道具ID!$J$4:$J$439,MATCH(M41,道具ID!$K$4:$K$439,0),1))</f>
        <v>210014</v>
      </c>
      <c r="P41" s="4">
        <v>2</v>
      </c>
      <c r="Q41" s="4">
        <f t="shared" si="35"/>
        <v>1429</v>
      </c>
      <c r="R41" s="4">
        <v>1</v>
      </c>
      <c r="T41" s="4" t="s">
        <v>354</v>
      </c>
      <c r="U41" s="4">
        <f>VLOOKUP(T41,宝藏设定!$N$31:$P$47,3,FALSE)*10</f>
        <v>20000</v>
      </c>
      <c r="V41" s="4" t="str">
        <f t="shared" si="40"/>
        <v>赫菲斯托斯</v>
      </c>
      <c r="W41" s="4">
        <v>1</v>
      </c>
      <c r="X41" s="4">
        <f>IF(W41=1,INDEX(道具ID!$B$4:$B$500,MATCH(V41,道具ID!$C$4:$C$500,0),1),INDEX(道具ID!$J$4:$J$439,MATCH(V41,道具ID!$K$4:$K$439,0),1))</f>
        <v>210014</v>
      </c>
      <c r="Y41" s="4">
        <v>2</v>
      </c>
      <c r="Z41" s="4">
        <f t="shared" si="36"/>
        <v>1429</v>
      </c>
      <c r="AA41" s="4">
        <f t="shared" si="37"/>
        <v>1</v>
      </c>
      <c r="AL41" s="1">
        <v>39</v>
      </c>
      <c r="AM41" s="36">
        <v>30</v>
      </c>
      <c r="AN41" s="36">
        <f t="shared" ref="AN41:AQ42" si="44">N3</f>
        <v>2</v>
      </c>
      <c r="AO41" s="36" t="str">
        <f t="shared" si="44"/>
        <v>cw_2</v>
      </c>
      <c r="AP41" s="36">
        <f t="shared" si="44"/>
        <v>1</v>
      </c>
      <c r="AQ41" s="36">
        <f t="shared" si="44"/>
        <v>1333</v>
      </c>
      <c r="AR41" s="36">
        <v>0</v>
      </c>
      <c r="AS41" s="36">
        <f>R3</f>
        <v>3</v>
      </c>
      <c r="AT41" s="36">
        <f t="shared" si="13"/>
        <v>1</v>
      </c>
      <c r="AV41" s="37">
        <v>39</v>
      </c>
      <c r="AW41" s="37">
        <v>4</v>
      </c>
      <c r="AX41" s="37">
        <f t="shared" ref="AX41:AX54" si="45">W3</f>
        <v>2</v>
      </c>
      <c r="AY41" s="37" t="str">
        <f t="shared" ref="AY41:AY54" si="46">X3</f>
        <v>cw_2</v>
      </c>
      <c r="AZ41" s="37">
        <f t="shared" ref="AZ41:AZ54" si="47">Y3</f>
        <v>1</v>
      </c>
    </row>
    <row r="42" spans="2:52" x14ac:dyDescent="0.15">
      <c r="K42" s="4" t="s">
        <v>354</v>
      </c>
      <c r="L42" s="4">
        <f>VLOOKUP(K42,宝藏设定!$N$4:$P$20,3,FALSE)*10</f>
        <v>20000</v>
      </c>
      <c r="M42" s="4" t="str">
        <f t="shared" si="39"/>
        <v>宙斯</v>
      </c>
      <c r="N42" s="4">
        <v>1</v>
      </c>
      <c r="O42" s="4">
        <f>IF(N42=1,INDEX(道具ID!$B$4:$B$500,MATCH(M42,道具ID!$C$4:$C$500,0),1),INDEX(道具ID!$J$4:$J$439,MATCH(M42,道具ID!$K$4:$K$439,0),1))</f>
        <v>210002</v>
      </c>
      <c r="P42" s="4">
        <v>2</v>
      </c>
      <c r="Q42" s="4">
        <f t="shared" si="35"/>
        <v>1429</v>
      </c>
      <c r="R42" s="4">
        <v>1</v>
      </c>
      <c r="T42" s="4" t="s">
        <v>354</v>
      </c>
      <c r="U42" s="4">
        <f>VLOOKUP(T42,宝藏设定!$N$31:$P$47,3,FALSE)*10</f>
        <v>20000</v>
      </c>
      <c r="V42" s="4" t="str">
        <f t="shared" si="40"/>
        <v>宙斯</v>
      </c>
      <c r="W42" s="4">
        <v>1</v>
      </c>
      <c r="X42" s="4">
        <f>IF(W42=1,INDEX(道具ID!$B$4:$B$500,MATCH(V42,道具ID!$C$4:$C$500,0),1),INDEX(道具ID!$J$4:$J$439,MATCH(V42,道具ID!$K$4:$K$439,0),1))</f>
        <v>210002</v>
      </c>
      <c r="Y42" s="4">
        <v>2</v>
      </c>
      <c r="Z42" s="4">
        <f t="shared" si="36"/>
        <v>1429</v>
      </c>
      <c r="AA42" s="4">
        <f t="shared" si="37"/>
        <v>1</v>
      </c>
      <c r="AL42" s="1">
        <v>40</v>
      </c>
      <c r="AM42" s="36">
        <v>30</v>
      </c>
      <c r="AN42" s="36">
        <f t="shared" si="44"/>
        <v>2</v>
      </c>
      <c r="AO42" s="36" t="str">
        <f t="shared" si="44"/>
        <v>cw_6</v>
      </c>
      <c r="AP42" s="36">
        <f t="shared" si="44"/>
        <v>1</v>
      </c>
      <c r="AQ42" s="36">
        <f t="shared" si="44"/>
        <v>1333</v>
      </c>
      <c r="AR42" s="36">
        <v>0</v>
      </c>
      <c r="AS42" s="36">
        <f>R4</f>
        <v>3</v>
      </c>
      <c r="AT42" s="36">
        <f t="shared" si="13"/>
        <v>1</v>
      </c>
      <c r="AV42" s="37">
        <v>40</v>
      </c>
      <c r="AW42" s="37">
        <v>4</v>
      </c>
      <c r="AX42" s="37">
        <f t="shared" si="45"/>
        <v>2</v>
      </c>
      <c r="AY42" s="37" t="str">
        <f t="shared" si="46"/>
        <v>cw_6</v>
      </c>
      <c r="AZ42" s="37">
        <f t="shared" si="47"/>
        <v>1</v>
      </c>
    </row>
    <row r="43" spans="2:52" x14ac:dyDescent="0.15">
      <c r="B43" s="15" t="s">
        <v>210</v>
      </c>
      <c r="K43" s="4" t="s">
        <v>354</v>
      </c>
      <c r="L43" s="4">
        <f>VLOOKUP(K43,宝藏设定!$N$4:$P$20,3,FALSE)*10</f>
        <v>20000</v>
      </c>
      <c r="M43" s="4" t="str">
        <f t="shared" si="39"/>
        <v>海格力斯</v>
      </c>
      <c r="N43" s="4">
        <v>1</v>
      </c>
      <c r="O43" s="4">
        <f>IF(N43=1,INDEX(道具ID!$B$4:$B$500,MATCH(M43,道具ID!$C$4:$C$500,0),1),INDEX(道具ID!$J$4:$J$439,MATCH(M43,道具ID!$K$4:$K$439,0),1))</f>
        <v>210006</v>
      </c>
      <c r="P43" s="4">
        <v>2</v>
      </c>
      <c r="Q43" s="4">
        <f t="shared" si="35"/>
        <v>1429</v>
      </c>
      <c r="R43" s="4">
        <v>1</v>
      </c>
      <c r="T43" s="4" t="s">
        <v>354</v>
      </c>
      <c r="U43" s="4">
        <f>VLOOKUP(T43,宝藏设定!$N$31:$P$47,3,FALSE)*10</f>
        <v>20000</v>
      </c>
      <c r="V43" s="4" t="str">
        <f t="shared" si="40"/>
        <v>海格力斯</v>
      </c>
      <c r="W43" s="4">
        <v>1</v>
      </c>
      <c r="X43" s="4">
        <f>IF(W43=1,INDEX(道具ID!$B$4:$B$500,MATCH(V43,道具ID!$C$4:$C$500,0),1),INDEX(道具ID!$J$4:$J$439,MATCH(V43,道具ID!$K$4:$K$439,0),1))</f>
        <v>210006</v>
      </c>
      <c r="Y43" s="4">
        <v>2</v>
      </c>
      <c r="Z43" s="4">
        <f t="shared" si="36"/>
        <v>1429</v>
      </c>
      <c r="AA43" s="4">
        <f t="shared" si="37"/>
        <v>1</v>
      </c>
      <c r="AL43" s="1">
        <v>41</v>
      </c>
      <c r="AM43" s="36">
        <v>30</v>
      </c>
      <c r="AN43" s="36">
        <f t="shared" ref="AN43:AQ43" si="48">N5</f>
        <v>2</v>
      </c>
      <c r="AO43" s="36" t="str">
        <f t="shared" si="48"/>
        <v>cw_14</v>
      </c>
      <c r="AP43" s="36">
        <f t="shared" si="48"/>
        <v>1</v>
      </c>
      <c r="AQ43" s="36">
        <f t="shared" si="48"/>
        <v>1333</v>
      </c>
      <c r="AR43" s="36">
        <v>0</v>
      </c>
      <c r="AS43" s="36">
        <f t="shared" ref="AS43:AS106" si="49">R5</f>
        <v>3</v>
      </c>
      <c r="AT43" s="36">
        <f t="shared" si="13"/>
        <v>1</v>
      </c>
      <c r="AV43" s="37">
        <v>41</v>
      </c>
      <c r="AW43" s="37">
        <v>4</v>
      </c>
      <c r="AX43" s="37">
        <f t="shared" si="45"/>
        <v>2</v>
      </c>
      <c r="AY43" s="37" t="str">
        <f t="shared" si="46"/>
        <v>cw_14</v>
      </c>
      <c r="AZ43" s="37">
        <f t="shared" si="47"/>
        <v>1</v>
      </c>
    </row>
    <row r="44" spans="2:52" ht="33.75" x14ac:dyDescent="0.15">
      <c r="B44" s="29" t="s">
        <v>143</v>
      </c>
      <c r="C44" s="29" t="s">
        <v>174</v>
      </c>
      <c r="D44" s="29" t="s">
        <v>176</v>
      </c>
      <c r="E44" s="29" t="s">
        <v>181</v>
      </c>
      <c r="F44" s="29" t="s">
        <v>208</v>
      </c>
      <c r="G44" s="29" t="s">
        <v>172</v>
      </c>
      <c r="H44" s="29" t="s">
        <v>173</v>
      </c>
      <c r="I44" s="29" t="s">
        <v>209</v>
      </c>
      <c r="K44" s="4" t="s">
        <v>354</v>
      </c>
      <c r="L44" s="4">
        <f>VLOOKUP(K44,宝藏设定!$N$4:$P$20,3,FALSE)*10</f>
        <v>20000</v>
      </c>
      <c r="M44" s="4" t="str">
        <f t="shared" si="39"/>
        <v>雅典娜</v>
      </c>
      <c r="N44" s="4">
        <v>1</v>
      </c>
      <c r="O44" s="4">
        <f>IF(N44=1,INDEX(道具ID!$B$4:$B$500,MATCH(M44,道具ID!$C$4:$C$500,0),1),INDEX(道具ID!$J$4:$J$439,MATCH(M44,道具ID!$K$4:$K$439,0),1))</f>
        <v>210013</v>
      </c>
      <c r="P44" s="4">
        <v>2</v>
      </c>
      <c r="Q44" s="4">
        <f t="shared" si="35"/>
        <v>1429</v>
      </c>
      <c r="R44" s="4">
        <v>1</v>
      </c>
      <c r="T44" s="4" t="s">
        <v>354</v>
      </c>
      <c r="U44" s="4">
        <f>VLOOKUP(T44,宝藏设定!$N$31:$P$47,3,FALSE)*10</f>
        <v>20000</v>
      </c>
      <c r="V44" s="4" t="str">
        <f t="shared" si="40"/>
        <v>雅典娜</v>
      </c>
      <c r="W44" s="4">
        <v>1</v>
      </c>
      <c r="X44" s="4">
        <f>IF(W44=1,INDEX(道具ID!$B$4:$B$500,MATCH(V44,道具ID!$C$4:$C$500,0),1),INDEX(道具ID!$J$4:$J$439,MATCH(V44,道具ID!$K$4:$K$439,0),1))</f>
        <v>210013</v>
      </c>
      <c r="Y44" s="4">
        <v>2</v>
      </c>
      <c r="Z44" s="4">
        <f t="shared" si="36"/>
        <v>1429</v>
      </c>
      <c r="AA44" s="4">
        <f t="shared" si="37"/>
        <v>1</v>
      </c>
      <c r="AL44" s="1">
        <v>42</v>
      </c>
      <c r="AM44" s="36">
        <v>30</v>
      </c>
      <c r="AN44" s="36">
        <f t="shared" ref="AN44:AQ44" si="50">N6</f>
        <v>2</v>
      </c>
      <c r="AO44" s="36" t="str">
        <f t="shared" si="50"/>
        <v>cw_8</v>
      </c>
      <c r="AP44" s="36">
        <f t="shared" si="50"/>
        <v>1</v>
      </c>
      <c r="AQ44" s="36">
        <f t="shared" si="50"/>
        <v>1333</v>
      </c>
      <c r="AR44" s="36">
        <v>0</v>
      </c>
      <c r="AS44" s="36">
        <f t="shared" si="49"/>
        <v>3</v>
      </c>
      <c r="AT44" s="36">
        <f t="shared" si="13"/>
        <v>1</v>
      </c>
      <c r="AV44" s="37">
        <v>42</v>
      </c>
      <c r="AW44" s="37">
        <v>4</v>
      </c>
      <c r="AX44" s="37">
        <f t="shared" si="45"/>
        <v>2</v>
      </c>
      <c r="AY44" s="37" t="str">
        <f t="shared" si="46"/>
        <v>cw_8</v>
      </c>
      <c r="AZ44" s="37">
        <f t="shared" si="47"/>
        <v>1</v>
      </c>
    </row>
    <row r="45" spans="2:52" x14ac:dyDescent="0.15">
      <c r="B45" s="4" t="s">
        <v>155</v>
      </c>
      <c r="C45" s="4">
        <v>100</v>
      </c>
      <c r="D45" s="4" t="s">
        <v>156</v>
      </c>
      <c r="E45" s="4">
        <v>1</v>
      </c>
      <c r="F45" s="4">
        <f>IF(E45=1,INDEX(道具ID!$B$4:$B$500,MATCH(D45,道具ID!$C$4:$C$500,0),1),INDEX(道具ID!$J$4:$J$439,MATCH(D45,道具ID!$K$4:$K$439,0),1))</f>
        <v>110001</v>
      </c>
      <c r="G45" s="4">
        <v>1</v>
      </c>
      <c r="H45" s="4">
        <v>100</v>
      </c>
      <c r="I45" s="4">
        <v>3</v>
      </c>
      <c r="K45" s="4" t="s">
        <v>355</v>
      </c>
      <c r="L45" s="4">
        <f>VLOOKUP(K45,宝藏设定!$N$4:$P$20,3,FALSE)*10</f>
        <v>20000</v>
      </c>
      <c r="M45" s="4" t="str">
        <f t="shared" si="39"/>
        <v>阿尔忒弥斯</v>
      </c>
      <c r="N45" s="4">
        <v>1</v>
      </c>
      <c r="O45" s="4">
        <f>IF(N45=1,INDEX(道具ID!$B$4:$B$500,MATCH(M45,道具ID!$C$4:$C$500,0),1),INDEX(道具ID!$J$4:$J$439,MATCH(M45,道具ID!$K$4:$K$439,0),1))</f>
        <v>210002</v>
      </c>
      <c r="P45" s="4">
        <v>4</v>
      </c>
      <c r="Q45" s="4">
        <f t="shared" si="35"/>
        <v>1429</v>
      </c>
      <c r="R45" s="4">
        <v>1</v>
      </c>
      <c r="T45" s="4" t="s">
        <v>355</v>
      </c>
      <c r="U45" s="4">
        <f>VLOOKUP(T45,宝藏设定!$N$31:$P$47,3,FALSE)*10</f>
        <v>20000</v>
      </c>
      <c r="V45" s="4" t="str">
        <f t="shared" si="40"/>
        <v>阿尔忒弥斯</v>
      </c>
      <c r="W45" s="4">
        <v>1</v>
      </c>
      <c r="X45" s="4">
        <f>IF(W45=1,INDEX(道具ID!$B$4:$B$500,MATCH(V45,道具ID!$C$4:$C$500,0),1),INDEX(道具ID!$J$4:$J$439,MATCH(V45,道具ID!$K$4:$K$439,0),1))</f>
        <v>210002</v>
      </c>
      <c r="Y45" s="4">
        <v>4</v>
      </c>
      <c r="Z45" s="4">
        <f t="shared" si="36"/>
        <v>1429</v>
      </c>
      <c r="AA45" s="4">
        <f t="shared" si="37"/>
        <v>1</v>
      </c>
      <c r="AL45" s="1">
        <v>43</v>
      </c>
      <c r="AM45" s="36">
        <v>30</v>
      </c>
      <c r="AN45" s="36">
        <f t="shared" ref="AN45:AQ45" si="51">N7</f>
        <v>2</v>
      </c>
      <c r="AO45" s="36" t="str">
        <f t="shared" si="51"/>
        <v>cw_8</v>
      </c>
      <c r="AP45" s="36">
        <f t="shared" si="51"/>
        <v>1</v>
      </c>
      <c r="AQ45" s="36">
        <f t="shared" si="51"/>
        <v>1333</v>
      </c>
      <c r="AR45" s="36">
        <v>0</v>
      </c>
      <c r="AS45" s="36">
        <f t="shared" si="49"/>
        <v>3</v>
      </c>
      <c r="AT45" s="36">
        <f t="shared" si="13"/>
        <v>1</v>
      </c>
      <c r="AV45" s="37">
        <v>43</v>
      </c>
      <c r="AW45" s="37">
        <v>4</v>
      </c>
      <c r="AX45" s="37">
        <f t="shared" si="45"/>
        <v>2</v>
      </c>
      <c r="AY45" s="37" t="str">
        <f t="shared" si="46"/>
        <v>cw_8</v>
      </c>
      <c r="AZ45" s="37">
        <f t="shared" si="47"/>
        <v>1</v>
      </c>
    </row>
    <row r="46" spans="2:52" x14ac:dyDescent="0.15">
      <c r="K46" s="4" t="s">
        <v>355</v>
      </c>
      <c r="L46" s="4">
        <f>VLOOKUP(K46,宝藏设定!$N$4:$P$20,3,FALSE)*10</f>
        <v>20000</v>
      </c>
      <c r="M46" s="4" t="str">
        <f t="shared" si="39"/>
        <v>赫拉</v>
      </c>
      <c r="N46" s="4">
        <v>1</v>
      </c>
      <c r="O46" s="4">
        <f>IF(N46=1,INDEX(道具ID!$B$4:$B$500,MATCH(M46,道具ID!$C$4:$C$500,0),1),INDEX(道具ID!$J$4:$J$439,MATCH(M46,道具ID!$K$4:$K$439,0),1))</f>
        <v>210006</v>
      </c>
      <c r="P46" s="4">
        <v>4</v>
      </c>
      <c r="Q46" s="4">
        <f t="shared" si="35"/>
        <v>1429</v>
      </c>
      <c r="R46" s="4">
        <v>1</v>
      </c>
      <c r="T46" s="4" t="s">
        <v>355</v>
      </c>
      <c r="U46" s="4">
        <f>VLOOKUP(T46,宝藏设定!$N$31:$P$47,3,FALSE)*10</f>
        <v>20000</v>
      </c>
      <c r="V46" s="4" t="str">
        <f t="shared" si="40"/>
        <v>赫拉</v>
      </c>
      <c r="W46" s="4">
        <v>1</v>
      </c>
      <c r="X46" s="4">
        <f>IF(W46=1,INDEX(道具ID!$B$4:$B$500,MATCH(V46,道具ID!$C$4:$C$500,0),1),INDEX(道具ID!$J$4:$J$439,MATCH(V46,道具ID!$K$4:$K$439,0),1))</f>
        <v>210006</v>
      </c>
      <c r="Y46" s="4">
        <v>4</v>
      </c>
      <c r="Z46" s="4">
        <f t="shared" si="36"/>
        <v>1429</v>
      </c>
      <c r="AA46" s="4">
        <f t="shared" si="37"/>
        <v>1</v>
      </c>
      <c r="AL46" s="1">
        <v>44</v>
      </c>
      <c r="AM46" s="36">
        <v>30</v>
      </c>
      <c r="AN46" s="36">
        <f t="shared" ref="AN46:AQ46" si="52">N8</f>
        <v>2</v>
      </c>
      <c r="AO46" s="36" t="str">
        <f t="shared" si="52"/>
        <v>cw_14</v>
      </c>
      <c r="AP46" s="36">
        <f t="shared" si="52"/>
        <v>1</v>
      </c>
      <c r="AQ46" s="36">
        <f t="shared" si="52"/>
        <v>1333</v>
      </c>
      <c r="AR46" s="36">
        <v>0</v>
      </c>
      <c r="AS46" s="36">
        <f t="shared" si="49"/>
        <v>3</v>
      </c>
      <c r="AT46" s="36">
        <f t="shared" si="13"/>
        <v>1</v>
      </c>
      <c r="AV46" s="37">
        <v>44</v>
      </c>
      <c r="AW46" s="37">
        <v>4</v>
      </c>
      <c r="AX46" s="37">
        <f t="shared" si="45"/>
        <v>2</v>
      </c>
      <c r="AY46" s="37" t="str">
        <f t="shared" si="46"/>
        <v>cw_14</v>
      </c>
      <c r="AZ46" s="37">
        <f t="shared" si="47"/>
        <v>1</v>
      </c>
    </row>
    <row r="47" spans="2:52" x14ac:dyDescent="0.15">
      <c r="B47" s="15" t="s">
        <v>219</v>
      </c>
      <c r="K47" s="4" t="s">
        <v>355</v>
      </c>
      <c r="L47" s="4">
        <f>VLOOKUP(K47,宝藏设定!$N$4:$P$20,3,FALSE)*10</f>
        <v>20000</v>
      </c>
      <c r="M47" s="4" t="str">
        <f t="shared" si="39"/>
        <v>复仇女神</v>
      </c>
      <c r="N47" s="4">
        <v>1</v>
      </c>
      <c r="O47" s="4">
        <f>IF(N47=1,INDEX(道具ID!$B$4:$B$500,MATCH(M47,道具ID!$C$4:$C$500,0),1),INDEX(道具ID!$J$4:$J$439,MATCH(M47,道具ID!$K$4:$K$439,0),1))</f>
        <v>210014</v>
      </c>
      <c r="P47" s="4">
        <v>4</v>
      </c>
      <c r="Q47" s="4">
        <f t="shared" si="35"/>
        <v>1429</v>
      </c>
      <c r="R47" s="4">
        <v>1</v>
      </c>
      <c r="T47" s="4" t="s">
        <v>355</v>
      </c>
      <c r="U47" s="4">
        <f>VLOOKUP(T47,宝藏设定!$N$31:$P$47,3,FALSE)*10</f>
        <v>20000</v>
      </c>
      <c r="V47" s="4" t="str">
        <f t="shared" si="40"/>
        <v>复仇女神</v>
      </c>
      <c r="W47" s="4">
        <v>1</v>
      </c>
      <c r="X47" s="4">
        <f>IF(W47=1,INDEX(道具ID!$B$4:$B$500,MATCH(V47,道具ID!$C$4:$C$500,0),1),INDEX(道具ID!$J$4:$J$439,MATCH(V47,道具ID!$K$4:$K$439,0),1))</f>
        <v>210014</v>
      </c>
      <c r="Y47" s="4">
        <v>4</v>
      </c>
      <c r="Z47" s="4">
        <f t="shared" si="36"/>
        <v>1429</v>
      </c>
      <c r="AA47" s="4">
        <f t="shared" si="37"/>
        <v>1</v>
      </c>
      <c r="AL47" s="1">
        <v>45</v>
      </c>
      <c r="AM47" s="36">
        <v>30</v>
      </c>
      <c r="AN47" s="36">
        <f t="shared" ref="AN47:AQ47" si="53">N9</f>
        <v>2</v>
      </c>
      <c r="AO47" s="36" t="str">
        <f t="shared" si="53"/>
        <v>cw_2</v>
      </c>
      <c r="AP47" s="36">
        <f t="shared" si="53"/>
        <v>1</v>
      </c>
      <c r="AQ47" s="36">
        <f t="shared" si="53"/>
        <v>1000</v>
      </c>
      <c r="AR47" s="36">
        <v>0</v>
      </c>
      <c r="AS47" s="36">
        <f t="shared" si="49"/>
        <v>3</v>
      </c>
      <c r="AT47" s="36">
        <f t="shared" si="13"/>
        <v>1</v>
      </c>
      <c r="AV47" s="37">
        <v>45</v>
      </c>
      <c r="AW47" s="37">
        <v>4</v>
      </c>
      <c r="AX47" s="37">
        <f t="shared" si="45"/>
        <v>2</v>
      </c>
      <c r="AY47" s="37" t="str">
        <f t="shared" si="46"/>
        <v>cw_2</v>
      </c>
      <c r="AZ47" s="37">
        <f t="shared" si="47"/>
        <v>1</v>
      </c>
    </row>
    <row r="48" spans="2:52" ht="33.75" x14ac:dyDescent="0.15">
      <c r="B48" s="29" t="s">
        <v>143</v>
      </c>
      <c r="C48" s="29" t="s">
        <v>174</v>
      </c>
      <c r="D48" s="29" t="s">
        <v>176</v>
      </c>
      <c r="E48" s="29" t="s">
        <v>181</v>
      </c>
      <c r="F48" s="29" t="s">
        <v>208</v>
      </c>
      <c r="G48" s="29" t="s">
        <v>172</v>
      </c>
      <c r="H48" s="29" t="s">
        <v>173</v>
      </c>
      <c r="I48" s="29" t="s">
        <v>209</v>
      </c>
      <c r="K48" s="4" t="s">
        <v>355</v>
      </c>
      <c r="L48" s="4">
        <f>VLOOKUP(K48,宝藏设定!$N$4:$P$20,3,FALSE)*10</f>
        <v>20000</v>
      </c>
      <c r="M48" s="4" t="str">
        <f t="shared" si="39"/>
        <v>巴克斯</v>
      </c>
      <c r="N48" s="4">
        <v>1</v>
      </c>
      <c r="O48" s="4">
        <f>IF(N48=1,INDEX(道具ID!$B$4:$B$500,MATCH(M48,道具ID!$C$4:$C$500,0),1),INDEX(道具ID!$J$4:$J$439,MATCH(M48,道具ID!$K$4:$K$439,0),1))</f>
        <v>210008</v>
      </c>
      <c r="P48" s="4">
        <v>4</v>
      </c>
      <c r="Q48" s="4">
        <f t="shared" si="35"/>
        <v>1429</v>
      </c>
      <c r="R48" s="4">
        <v>1</v>
      </c>
      <c r="T48" s="4" t="s">
        <v>355</v>
      </c>
      <c r="U48" s="4">
        <f>VLOOKUP(T48,宝藏设定!$N$31:$P$47,3,FALSE)*10</f>
        <v>20000</v>
      </c>
      <c r="V48" s="4" t="str">
        <f t="shared" si="40"/>
        <v>巴克斯</v>
      </c>
      <c r="W48" s="4">
        <v>1</v>
      </c>
      <c r="X48" s="4">
        <f>IF(W48=1,INDEX(道具ID!$B$4:$B$500,MATCH(V48,道具ID!$C$4:$C$500,0),1),INDEX(道具ID!$J$4:$J$439,MATCH(V48,道具ID!$K$4:$K$439,0),1))</f>
        <v>210008</v>
      </c>
      <c r="Y48" s="4">
        <v>4</v>
      </c>
      <c r="Z48" s="4">
        <f t="shared" si="36"/>
        <v>1429</v>
      </c>
      <c r="AA48" s="4">
        <f t="shared" si="37"/>
        <v>1</v>
      </c>
      <c r="AL48" s="1">
        <v>46</v>
      </c>
      <c r="AM48" s="36">
        <v>30</v>
      </c>
      <c r="AN48" s="36">
        <f t="shared" ref="AN48:AQ48" si="54">N10</f>
        <v>2</v>
      </c>
      <c r="AO48" s="36" t="str">
        <f t="shared" si="54"/>
        <v>cw_6</v>
      </c>
      <c r="AP48" s="36">
        <f t="shared" si="54"/>
        <v>1</v>
      </c>
      <c r="AQ48" s="36">
        <f t="shared" si="54"/>
        <v>1000</v>
      </c>
      <c r="AR48" s="36">
        <v>0</v>
      </c>
      <c r="AS48" s="36">
        <f t="shared" si="49"/>
        <v>3</v>
      </c>
      <c r="AT48" s="36">
        <f t="shared" si="13"/>
        <v>1</v>
      </c>
      <c r="AV48" s="37">
        <v>46</v>
      </c>
      <c r="AW48" s="37">
        <v>4</v>
      </c>
      <c r="AX48" s="37">
        <f t="shared" si="45"/>
        <v>2</v>
      </c>
      <c r="AY48" s="37" t="str">
        <f t="shared" si="46"/>
        <v>cw_6</v>
      </c>
      <c r="AZ48" s="37">
        <f t="shared" si="47"/>
        <v>1</v>
      </c>
    </row>
    <row r="49" spans="2:52" x14ac:dyDescent="0.15">
      <c r="B49" s="4" t="s">
        <v>155</v>
      </c>
      <c r="C49" s="4">
        <v>100</v>
      </c>
      <c r="D49" s="4" t="s">
        <v>156</v>
      </c>
      <c r="E49" s="4">
        <v>1</v>
      </c>
      <c r="F49" s="4">
        <f>IF(E49=1,INDEX(道具ID!$B$4:$B$500,MATCH(D49,道具ID!$C$4:$C$500,0),1),INDEX(道具ID!$J$4:$J$439,MATCH(D49,道具ID!$K$4:$K$439,0),1))</f>
        <v>110001</v>
      </c>
      <c r="G49" s="4">
        <v>1</v>
      </c>
      <c r="H49" s="4">
        <v>100</v>
      </c>
      <c r="I49" s="4">
        <v>3</v>
      </c>
      <c r="K49" s="4" t="s">
        <v>355</v>
      </c>
      <c r="L49" s="4">
        <f>VLOOKUP(K49,宝藏设定!$N$4:$P$20,3,FALSE)*10</f>
        <v>20000</v>
      </c>
      <c r="M49" s="4" t="str">
        <f t="shared" si="39"/>
        <v>暗黑女神</v>
      </c>
      <c r="N49" s="4">
        <v>1</v>
      </c>
      <c r="O49" s="4">
        <f>IF(N49=1,INDEX(道具ID!$B$4:$B$500,MATCH(M49,道具ID!$C$4:$C$500,0),1),INDEX(道具ID!$J$4:$J$439,MATCH(M49,道具ID!$K$4:$K$439,0),1))</f>
        <v>210008</v>
      </c>
      <c r="P49" s="4">
        <v>4</v>
      </c>
      <c r="Q49" s="4">
        <f t="shared" si="35"/>
        <v>1429</v>
      </c>
      <c r="R49" s="4">
        <v>1</v>
      </c>
      <c r="T49" s="4" t="s">
        <v>355</v>
      </c>
      <c r="U49" s="4">
        <f>VLOOKUP(T49,宝藏设定!$N$31:$P$47,3,FALSE)*10</f>
        <v>20000</v>
      </c>
      <c r="V49" s="4" t="str">
        <f t="shared" si="40"/>
        <v>暗黑女神</v>
      </c>
      <c r="W49" s="4">
        <v>1</v>
      </c>
      <c r="X49" s="4">
        <f>IF(W49=1,INDEX(道具ID!$B$4:$B$500,MATCH(V49,道具ID!$C$4:$C$500,0),1),INDEX(道具ID!$J$4:$J$439,MATCH(V49,道具ID!$K$4:$K$439,0),1))</f>
        <v>210008</v>
      </c>
      <c r="Y49" s="4">
        <v>4</v>
      </c>
      <c r="Z49" s="4">
        <f t="shared" si="36"/>
        <v>1429</v>
      </c>
      <c r="AA49" s="4">
        <f t="shared" si="37"/>
        <v>1</v>
      </c>
      <c r="AL49" s="1">
        <v>47</v>
      </c>
      <c r="AM49" s="36">
        <v>30</v>
      </c>
      <c r="AN49" s="36">
        <f t="shared" ref="AN49:AQ49" si="55">N11</f>
        <v>2</v>
      </c>
      <c r="AO49" s="36" t="str">
        <f t="shared" si="55"/>
        <v>cw_13</v>
      </c>
      <c r="AP49" s="36">
        <f t="shared" si="55"/>
        <v>1</v>
      </c>
      <c r="AQ49" s="36">
        <f t="shared" si="55"/>
        <v>1000</v>
      </c>
      <c r="AR49" s="36">
        <v>0</v>
      </c>
      <c r="AS49" s="36">
        <f t="shared" si="49"/>
        <v>3</v>
      </c>
      <c r="AT49" s="36">
        <f t="shared" si="13"/>
        <v>1</v>
      </c>
      <c r="AV49" s="37">
        <v>47</v>
      </c>
      <c r="AW49" s="37">
        <v>4</v>
      </c>
      <c r="AX49" s="37">
        <f t="shared" si="45"/>
        <v>2</v>
      </c>
      <c r="AY49" s="37" t="str">
        <f t="shared" si="46"/>
        <v>cw_13</v>
      </c>
      <c r="AZ49" s="37">
        <f t="shared" si="47"/>
        <v>1</v>
      </c>
    </row>
    <row r="50" spans="2:52" x14ac:dyDescent="0.15">
      <c r="K50" s="4" t="s">
        <v>355</v>
      </c>
      <c r="L50" s="4">
        <f>VLOOKUP(K50,宝藏设定!$N$4:$P$20,3,FALSE)*10</f>
        <v>20000</v>
      </c>
      <c r="M50" s="4" t="str">
        <f t="shared" si="39"/>
        <v>赫尔墨斯</v>
      </c>
      <c r="N50" s="4">
        <v>1</v>
      </c>
      <c r="O50" s="4">
        <f>IF(N50=1,INDEX(道具ID!$B$4:$B$500,MATCH(M50,道具ID!$C$4:$C$500,0),1),INDEX(道具ID!$J$4:$J$439,MATCH(M50,道具ID!$K$4:$K$439,0),1))</f>
        <v>210014</v>
      </c>
      <c r="P50" s="4">
        <v>4</v>
      </c>
      <c r="Q50" s="4">
        <f t="shared" si="35"/>
        <v>1429</v>
      </c>
      <c r="R50" s="4">
        <v>1</v>
      </c>
      <c r="T50" s="4" t="s">
        <v>355</v>
      </c>
      <c r="U50" s="4">
        <f>VLOOKUP(T50,宝藏设定!$N$31:$P$47,3,FALSE)*10</f>
        <v>20000</v>
      </c>
      <c r="V50" s="4" t="str">
        <f t="shared" si="40"/>
        <v>赫尔墨斯</v>
      </c>
      <c r="W50" s="4">
        <v>1</v>
      </c>
      <c r="X50" s="4">
        <f>IF(W50=1,INDEX(道具ID!$B$4:$B$500,MATCH(V50,道具ID!$C$4:$C$500,0),1),INDEX(道具ID!$J$4:$J$439,MATCH(V50,道具ID!$K$4:$K$439,0),1))</f>
        <v>210014</v>
      </c>
      <c r="Y50" s="4">
        <v>4</v>
      </c>
      <c r="Z50" s="4">
        <f t="shared" si="36"/>
        <v>1429</v>
      </c>
      <c r="AA50" s="4">
        <f t="shared" si="37"/>
        <v>1</v>
      </c>
      <c r="AL50" s="1">
        <v>48</v>
      </c>
      <c r="AM50" s="36">
        <v>30</v>
      </c>
      <c r="AN50" s="36">
        <f t="shared" ref="AN50:AQ50" si="56">N12</f>
        <v>2</v>
      </c>
      <c r="AO50" s="36" t="str">
        <f t="shared" si="56"/>
        <v>cw_13</v>
      </c>
      <c r="AP50" s="36">
        <f t="shared" si="56"/>
        <v>1</v>
      </c>
      <c r="AQ50" s="36">
        <f t="shared" si="56"/>
        <v>1000</v>
      </c>
      <c r="AR50" s="36">
        <v>0</v>
      </c>
      <c r="AS50" s="36">
        <f t="shared" si="49"/>
        <v>3</v>
      </c>
      <c r="AT50" s="36">
        <f t="shared" si="13"/>
        <v>1</v>
      </c>
      <c r="AV50" s="37">
        <v>48</v>
      </c>
      <c r="AW50" s="37">
        <v>4</v>
      </c>
      <c r="AX50" s="37">
        <f t="shared" si="45"/>
        <v>2</v>
      </c>
      <c r="AY50" s="37" t="str">
        <f t="shared" si="46"/>
        <v>cw_13</v>
      </c>
      <c r="AZ50" s="37">
        <f t="shared" si="47"/>
        <v>1</v>
      </c>
    </row>
    <row r="51" spans="2:52" x14ac:dyDescent="0.15">
      <c r="K51" s="4" t="s">
        <v>355</v>
      </c>
      <c r="L51" s="4">
        <f>VLOOKUP(K51,宝藏设定!$N$4:$P$20,3,FALSE)*10</f>
        <v>20000</v>
      </c>
      <c r="M51" s="4" t="str">
        <f t="shared" si="39"/>
        <v>阿波罗</v>
      </c>
      <c r="N51" s="4">
        <v>1</v>
      </c>
      <c r="O51" s="4">
        <f>IF(N51=1,INDEX(道具ID!$B$4:$B$500,MATCH(M51,道具ID!$C$4:$C$500,0),1),INDEX(道具ID!$J$4:$J$439,MATCH(M51,道具ID!$K$4:$K$439,0),1))</f>
        <v>210002</v>
      </c>
      <c r="P51" s="4">
        <v>4</v>
      </c>
      <c r="Q51" s="4">
        <f t="shared" si="35"/>
        <v>1429</v>
      </c>
      <c r="R51" s="4">
        <v>1</v>
      </c>
      <c r="T51" s="4" t="s">
        <v>355</v>
      </c>
      <c r="U51" s="4">
        <f>VLOOKUP(T51,宝藏设定!$N$31:$P$47,3,FALSE)*10</f>
        <v>20000</v>
      </c>
      <c r="V51" s="4" t="str">
        <f t="shared" si="40"/>
        <v>阿波罗</v>
      </c>
      <c r="W51" s="4">
        <v>1</v>
      </c>
      <c r="X51" s="4">
        <f>IF(W51=1,INDEX(道具ID!$B$4:$B$500,MATCH(V51,道具ID!$C$4:$C$500,0),1),INDEX(道具ID!$J$4:$J$439,MATCH(V51,道具ID!$K$4:$K$439,0),1))</f>
        <v>210002</v>
      </c>
      <c r="Y51" s="4">
        <v>4</v>
      </c>
      <c r="Z51" s="4">
        <f t="shared" si="36"/>
        <v>1429</v>
      </c>
      <c r="AA51" s="4">
        <f t="shared" si="37"/>
        <v>1</v>
      </c>
      <c r="AL51" s="1">
        <v>49</v>
      </c>
      <c r="AM51" s="36">
        <v>30</v>
      </c>
      <c r="AN51" s="36">
        <f t="shared" ref="AN51:AQ51" si="57">N13</f>
        <v>2</v>
      </c>
      <c r="AO51" s="36" t="str">
        <f t="shared" si="57"/>
        <v>cw_14</v>
      </c>
      <c r="AP51" s="36">
        <f t="shared" si="57"/>
        <v>1</v>
      </c>
      <c r="AQ51" s="36">
        <f t="shared" si="57"/>
        <v>1000</v>
      </c>
      <c r="AR51" s="36">
        <v>0</v>
      </c>
      <c r="AS51" s="36">
        <f t="shared" si="49"/>
        <v>3</v>
      </c>
      <c r="AT51" s="36">
        <f t="shared" si="13"/>
        <v>1</v>
      </c>
      <c r="AV51" s="37">
        <v>49</v>
      </c>
      <c r="AW51" s="37">
        <v>4</v>
      </c>
      <c r="AX51" s="37">
        <f t="shared" si="45"/>
        <v>2</v>
      </c>
      <c r="AY51" s="37" t="str">
        <f t="shared" si="46"/>
        <v>cw_14</v>
      </c>
      <c r="AZ51" s="37">
        <f t="shared" si="47"/>
        <v>1</v>
      </c>
    </row>
    <row r="52" spans="2:52" x14ac:dyDescent="0.15">
      <c r="K52" s="4" t="s">
        <v>355</v>
      </c>
      <c r="L52" s="4">
        <f>VLOOKUP(K52,宝藏设定!$N$4:$P$20,3,FALSE)*10</f>
        <v>20000</v>
      </c>
      <c r="M52" s="4" t="str">
        <f t="shared" si="39"/>
        <v>哈迪斯</v>
      </c>
      <c r="N52" s="4">
        <v>1</v>
      </c>
      <c r="O52" s="4">
        <f>IF(N52=1,INDEX(道具ID!$B$4:$B$500,MATCH(M52,道具ID!$C$4:$C$500,0),1),INDEX(道具ID!$J$4:$J$439,MATCH(M52,道具ID!$K$4:$K$439,0),1))</f>
        <v>210006</v>
      </c>
      <c r="P52" s="4">
        <v>4</v>
      </c>
      <c r="Q52" s="4">
        <f t="shared" si="35"/>
        <v>1429</v>
      </c>
      <c r="R52" s="4">
        <v>1</v>
      </c>
      <c r="T52" s="4" t="s">
        <v>355</v>
      </c>
      <c r="U52" s="4">
        <f>VLOOKUP(T52,宝藏设定!$N$31:$P$47,3,FALSE)*10</f>
        <v>20000</v>
      </c>
      <c r="V52" s="4" t="str">
        <f t="shared" si="40"/>
        <v>哈迪斯</v>
      </c>
      <c r="W52" s="4">
        <v>1</v>
      </c>
      <c r="X52" s="4">
        <f>IF(W52=1,INDEX(道具ID!$B$4:$B$500,MATCH(V52,道具ID!$C$4:$C$500,0),1),INDEX(道具ID!$J$4:$J$439,MATCH(V52,道具ID!$K$4:$K$439,0),1))</f>
        <v>210006</v>
      </c>
      <c r="Y52" s="4">
        <v>4</v>
      </c>
      <c r="Z52" s="4">
        <f t="shared" si="36"/>
        <v>1429</v>
      </c>
      <c r="AA52" s="4">
        <f t="shared" si="37"/>
        <v>1</v>
      </c>
      <c r="AL52" s="1">
        <v>50</v>
      </c>
      <c r="AM52" s="36">
        <v>30</v>
      </c>
      <c r="AN52" s="36">
        <f t="shared" ref="AN52:AQ52" si="58">N14</f>
        <v>2</v>
      </c>
      <c r="AO52" s="36" t="str">
        <f t="shared" si="58"/>
        <v>cw_2</v>
      </c>
      <c r="AP52" s="36">
        <f t="shared" si="58"/>
        <v>1</v>
      </c>
      <c r="AQ52" s="36">
        <f t="shared" si="58"/>
        <v>667</v>
      </c>
      <c r="AR52" s="36">
        <v>0</v>
      </c>
      <c r="AS52" s="36">
        <f t="shared" si="49"/>
        <v>3</v>
      </c>
      <c r="AT52" s="36">
        <f t="shared" si="13"/>
        <v>1</v>
      </c>
      <c r="AV52" s="37">
        <v>50</v>
      </c>
      <c r="AW52" s="37">
        <v>4</v>
      </c>
      <c r="AX52" s="37">
        <f t="shared" si="45"/>
        <v>2</v>
      </c>
      <c r="AY52" s="37" t="str">
        <f t="shared" si="46"/>
        <v>cw_2</v>
      </c>
      <c r="AZ52" s="37">
        <f t="shared" si="47"/>
        <v>1</v>
      </c>
    </row>
    <row r="53" spans="2:52" x14ac:dyDescent="0.15">
      <c r="K53" s="4" t="s">
        <v>355</v>
      </c>
      <c r="L53" s="4">
        <f>VLOOKUP(K53,宝藏设定!$N$4:$P$20,3,FALSE)*10</f>
        <v>20000</v>
      </c>
      <c r="M53" s="4" t="str">
        <f t="shared" si="39"/>
        <v>薛西斯</v>
      </c>
      <c r="N53" s="4">
        <v>1</v>
      </c>
      <c r="O53" s="4">
        <f>IF(N53=1,INDEX(道具ID!$B$4:$B$500,MATCH(M53,道具ID!$C$4:$C$500,0),1),INDEX(道具ID!$J$4:$J$439,MATCH(M53,道具ID!$K$4:$K$439,0),1))</f>
        <v>210013</v>
      </c>
      <c r="P53" s="4">
        <v>4</v>
      </c>
      <c r="Q53" s="4">
        <f t="shared" si="35"/>
        <v>1429</v>
      </c>
      <c r="R53" s="4">
        <v>1</v>
      </c>
      <c r="T53" s="4" t="s">
        <v>355</v>
      </c>
      <c r="U53" s="4">
        <f>VLOOKUP(T53,宝藏设定!$N$31:$P$47,3,FALSE)*10</f>
        <v>20000</v>
      </c>
      <c r="V53" s="4" t="str">
        <f t="shared" si="40"/>
        <v>薛西斯</v>
      </c>
      <c r="W53" s="4">
        <v>1</v>
      </c>
      <c r="X53" s="4">
        <f>IF(W53=1,INDEX(道具ID!$B$4:$B$500,MATCH(V53,道具ID!$C$4:$C$500,0),1),INDEX(道具ID!$J$4:$J$439,MATCH(V53,道具ID!$K$4:$K$439,0),1))</f>
        <v>210013</v>
      </c>
      <c r="Y53" s="4">
        <v>4</v>
      </c>
      <c r="Z53" s="4">
        <f t="shared" si="36"/>
        <v>1429</v>
      </c>
      <c r="AA53" s="4">
        <f t="shared" si="37"/>
        <v>1</v>
      </c>
      <c r="AL53" s="1">
        <v>51</v>
      </c>
      <c r="AM53" s="36">
        <v>30</v>
      </c>
      <c r="AN53" s="36">
        <f t="shared" ref="AN53:AQ53" si="59">N15</f>
        <v>2</v>
      </c>
      <c r="AO53" s="36" t="str">
        <f t="shared" si="59"/>
        <v>cw_6</v>
      </c>
      <c r="AP53" s="36">
        <f t="shared" si="59"/>
        <v>1</v>
      </c>
      <c r="AQ53" s="36">
        <f t="shared" si="59"/>
        <v>667</v>
      </c>
      <c r="AR53" s="36">
        <v>0</v>
      </c>
      <c r="AS53" s="36">
        <f t="shared" si="49"/>
        <v>3</v>
      </c>
      <c r="AT53" s="36">
        <f t="shared" si="13"/>
        <v>1</v>
      </c>
      <c r="AV53" s="37">
        <v>51</v>
      </c>
      <c r="AW53" s="37">
        <v>4</v>
      </c>
      <c r="AX53" s="37">
        <f t="shared" si="45"/>
        <v>2</v>
      </c>
      <c r="AY53" s="37" t="str">
        <f t="shared" si="46"/>
        <v>cw_6</v>
      </c>
      <c r="AZ53" s="37">
        <f t="shared" si="47"/>
        <v>1</v>
      </c>
    </row>
    <row r="54" spans="2:52" x14ac:dyDescent="0.15">
      <c r="K54" s="4" t="s">
        <v>355</v>
      </c>
      <c r="L54" s="4">
        <f>VLOOKUP(K54,宝藏设定!$N$4:$P$20,3,FALSE)*10</f>
        <v>20000</v>
      </c>
      <c r="M54" s="4" t="str">
        <f t="shared" si="39"/>
        <v>波塞冬</v>
      </c>
      <c r="N54" s="4">
        <v>1</v>
      </c>
      <c r="O54" s="4">
        <f>IF(N54=1,INDEX(道具ID!$B$4:$B$500,MATCH(M54,道具ID!$C$4:$C$500,0),1),INDEX(道具ID!$J$4:$J$439,MATCH(M54,道具ID!$K$4:$K$439,0),1))</f>
        <v>210013</v>
      </c>
      <c r="P54" s="4">
        <v>4</v>
      </c>
      <c r="Q54" s="4">
        <f t="shared" si="35"/>
        <v>1429</v>
      </c>
      <c r="R54" s="4">
        <v>1</v>
      </c>
      <c r="T54" s="4" t="s">
        <v>355</v>
      </c>
      <c r="U54" s="4">
        <f>VLOOKUP(T54,宝藏设定!$N$31:$P$47,3,FALSE)*10</f>
        <v>20000</v>
      </c>
      <c r="V54" s="4" t="str">
        <f t="shared" si="40"/>
        <v>波塞冬</v>
      </c>
      <c r="W54" s="4">
        <v>1</v>
      </c>
      <c r="X54" s="4">
        <f>IF(W54=1,INDEX(道具ID!$B$4:$B$500,MATCH(V54,道具ID!$C$4:$C$500,0),1),INDEX(道具ID!$J$4:$J$439,MATCH(V54,道具ID!$K$4:$K$439,0),1))</f>
        <v>210013</v>
      </c>
      <c r="Y54" s="4">
        <v>4</v>
      </c>
      <c r="Z54" s="4">
        <f t="shared" si="36"/>
        <v>1429</v>
      </c>
      <c r="AA54" s="4">
        <f t="shared" si="37"/>
        <v>1</v>
      </c>
      <c r="AL54" s="1">
        <v>52</v>
      </c>
      <c r="AM54" s="36">
        <v>30</v>
      </c>
      <c r="AN54" s="36">
        <f t="shared" ref="AN54:AQ54" si="60">N16</f>
        <v>2</v>
      </c>
      <c r="AO54" s="36" t="str">
        <f t="shared" si="60"/>
        <v>cw_13</v>
      </c>
      <c r="AP54" s="36">
        <f t="shared" si="60"/>
        <v>1</v>
      </c>
      <c r="AQ54" s="36">
        <f t="shared" si="60"/>
        <v>667</v>
      </c>
      <c r="AR54" s="36">
        <v>0</v>
      </c>
      <c r="AS54" s="36">
        <f t="shared" si="49"/>
        <v>3</v>
      </c>
      <c r="AT54" s="36">
        <f t="shared" si="13"/>
        <v>1</v>
      </c>
      <c r="AV54" s="37">
        <v>52</v>
      </c>
      <c r="AW54" s="37">
        <v>4</v>
      </c>
      <c r="AX54" s="37">
        <f t="shared" si="45"/>
        <v>2</v>
      </c>
      <c r="AY54" s="37" t="str">
        <f t="shared" si="46"/>
        <v>cw_13</v>
      </c>
      <c r="AZ54" s="37">
        <f t="shared" si="47"/>
        <v>1</v>
      </c>
    </row>
    <row r="55" spans="2:52" x14ac:dyDescent="0.15">
      <c r="K55" s="4" t="s">
        <v>355</v>
      </c>
      <c r="L55" s="4">
        <f>VLOOKUP(K55,宝藏设定!$N$4:$P$20,3,FALSE)*10</f>
        <v>20000</v>
      </c>
      <c r="M55" s="4" t="str">
        <f t="shared" si="39"/>
        <v>赫菲斯托斯</v>
      </c>
      <c r="N55" s="4">
        <v>1</v>
      </c>
      <c r="O55" s="4">
        <f>IF(N55=1,INDEX(道具ID!$B$4:$B$500,MATCH(M55,道具ID!$C$4:$C$500,0),1),INDEX(道具ID!$J$4:$J$439,MATCH(M55,道具ID!$K$4:$K$439,0),1))</f>
        <v>210014</v>
      </c>
      <c r="P55" s="4">
        <v>4</v>
      </c>
      <c r="Q55" s="4">
        <f t="shared" si="35"/>
        <v>1429</v>
      </c>
      <c r="R55" s="4">
        <v>1</v>
      </c>
      <c r="T55" s="4" t="s">
        <v>355</v>
      </c>
      <c r="U55" s="4">
        <f>VLOOKUP(T55,宝藏设定!$N$31:$P$47,3,FALSE)*10</f>
        <v>20000</v>
      </c>
      <c r="V55" s="4" t="str">
        <f t="shared" si="40"/>
        <v>赫菲斯托斯</v>
      </c>
      <c r="W55" s="4">
        <v>1</v>
      </c>
      <c r="X55" s="4">
        <f>IF(W55=1,INDEX(道具ID!$B$4:$B$500,MATCH(V55,道具ID!$C$4:$C$500,0),1),INDEX(道具ID!$J$4:$J$439,MATCH(V55,道具ID!$K$4:$K$439,0),1))</f>
        <v>210014</v>
      </c>
      <c r="Y55" s="4">
        <v>4</v>
      </c>
      <c r="Z55" s="4">
        <f t="shared" si="36"/>
        <v>1429</v>
      </c>
      <c r="AA55" s="4">
        <f t="shared" si="37"/>
        <v>1</v>
      </c>
      <c r="AL55" s="1">
        <v>53</v>
      </c>
      <c r="AM55" s="36">
        <v>30</v>
      </c>
      <c r="AN55" s="36">
        <f t="shared" ref="AN55:AQ55" si="61">N17</f>
        <v>1</v>
      </c>
      <c r="AO55" s="36">
        <f t="shared" si="61"/>
        <v>210002</v>
      </c>
      <c r="AP55" s="36">
        <f t="shared" si="61"/>
        <v>1</v>
      </c>
      <c r="AQ55" s="36">
        <f t="shared" si="61"/>
        <v>143</v>
      </c>
      <c r="AR55" s="36">
        <v>0</v>
      </c>
      <c r="AS55" s="36">
        <f t="shared" si="49"/>
        <v>1</v>
      </c>
      <c r="AT55" s="36">
        <f t="shared" si="13"/>
        <v>0</v>
      </c>
    </row>
    <row r="56" spans="2:52" x14ac:dyDescent="0.15">
      <c r="K56" s="4" t="s">
        <v>355</v>
      </c>
      <c r="L56" s="4">
        <f>VLOOKUP(K56,宝藏设定!$N$4:$P$20,3,FALSE)*10</f>
        <v>20000</v>
      </c>
      <c r="M56" s="4" t="str">
        <f t="shared" si="39"/>
        <v>宙斯</v>
      </c>
      <c r="N56" s="4">
        <v>1</v>
      </c>
      <c r="O56" s="4">
        <f>IF(N56=1,INDEX(道具ID!$B$4:$B$500,MATCH(M56,道具ID!$C$4:$C$500,0),1),INDEX(道具ID!$J$4:$J$439,MATCH(M56,道具ID!$K$4:$K$439,0),1))</f>
        <v>210002</v>
      </c>
      <c r="P56" s="4">
        <v>4</v>
      </c>
      <c r="Q56" s="4">
        <f t="shared" si="35"/>
        <v>1429</v>
      </c>
      <c r="R56" s="4">
        <v>1</v>
      </c>
      <c r="T56" s="4" t="s">
        <v>355</v>
      </c>
      <c r="U56" s="4">
        <f>VLOOKUP(T56,宝藏设定!$N$31:$P$47,3,FALSE)*10</f>
        <v>20000</v>
      </c>
      <c r="V56" s="4" t="str">
        <f t="shared" si="40"/>
        <v>宙斯</v>
      </c>
      <c r="W56" s="4">
        <v>1</v>
      </c>
      <c r="X56" s="4">
        <f>IF(W56=1,INDEX(道具ID!$B$4:$B$500,MATCH(V56,道具ID!$C$4:$C$500,0),1),INDEX(道具ID!$J$4:$J$439,MATCH(V56,道具ID!$K$4:$K$439,0),1))</f>
        <v>210002</v>
      </c>
      <c r="Y56" s="4">
        <v>4</v>
      </c>
      <c r="Z56" s="4">
        <f t="shared" si="36"/>
        <v>1429</v>
      </c>
      <c r="AA56" s="4">
        <f t="shared" si="37"/>
        <v>1</v>
      </c>
      <c r="AL56" s="1">
        <v>54</v>
      </c>
      <c r="AM56" s="36">
        <v>30</v>
      </c>
      <c r="AN56" s="36">
        <f t="shared" ref="AN56:AQ56" si="62">N18</f>
        <v>1</v>
      </c>
      <c r="AO56" s="36">
        <f t="shared" si="62"/>
        <v>210006</v>
      </c>
      <c r="AP56" s="36">
        <f t="shared" si="62"/>
        <v>1</v>
      </c>
      <c r="AQ56" s="36">
        <f t="shared" si="62"/>
        <v>143</v>
      </c>
      <c r="AR56" s="36">
        <v>0</v>
      </c>
      <c r="AS56" s="36">
        <f t="shared" si="49"/>
        <v>1</v>
      </c>
      <c r="AT56" s="36">
        <f t="shared" si="13"/>
        <v>0</v>
      </c>
    </row>
    <row r="57" spans="2:52" x14ac:dyDescent="0.15">
      <c r="K57" s="4" t="s">
        <v>355</v>
      </c>
      <c r="L57" s="4">
        <f>VLOOKUP(K57,宝藏设定!$N$4:$P$20,3,FALSE)*10</f>
        <v>20000</v>
      </c>
      <c r="M57" s="4" t="str">
        <f t="shared" si="39"/>
        <v>海格力斯</v>
      </c>
      <c r="N57" s="4">
        <v>1</v>
      </c>
      <c r="O57" s="4">
        <f>IF(N57=1,INDEX(道具ID!$B$4:$B$500,MATCH(M57,道具ID!$C$4:$C$500,0),1),INDEX(道具ID!$J$4:$J$439,MATCH(M57,道具ID!$K$4:$K$439,0),1))</f>
        <v>210006</v>
      </c>
      <c r="P57" s="4">
        <v>4</v>
      </c>
      <c r="Q57" s="4">
        <f t="shared" si="35"/>
        <v>1429</v>
      </c>
      <c r="R57" s="4">
        <v>1</v>
      </c>
      <c r="T57" s="4" t="s">
        <v>355</v>
      </c>
      <c r="U57" s="4">
        <f>VLOOKUP(T57,宝藏设定!$N$31:$P$47,3,FALSE)*10</f>
        <v>20000</v>
      </c>
      <c r="V57" s="4" t="str">
        <f t="shared" si="40"/>
        <v>海格力斯</v>
      </c>
      <c r="W57" s="4">
        <v>1</v>
      </c>
      <c r="X57" s="4">
        <f>IF(W57=1,INDEX(道具ID!$B$4:$B$500,MATCH(V57,道具ID!$C$4:$C$500,0),1),INDEX(道具ID!$J$4:$J$439,MATCH(V57,道具ID!$K$4:$K$439,0),1))</f>
        <v>210006</v>
      </c>
      <c r="Y57" s="4">
        <v>4</v>
      </c>
      <c r="Z57" s="4">
        <f t="shared" si="36"/>
        <v>1429</v>
      </c>
      <c r="AA57" s="4">
        <f t="shared" si="37"/>
        <v>1</v>
      </c>
      <c r="AL57" s="1">
        <v>55</v>
      </c>
      <c r="AM57" s="36">
        <v>30</v>
      </c>
      <c r="AN57" s="36">
        <f t="shared" ref="AN57:AQ57" si="63">N19</f>
        <v>1</v>
      </c>
      <c r="AO57" s="36">
        <f t="shared" si="63"/>
        <v>210014</v>
      </c>
      <c r="AP57" s="36">
        <f t="shared" si="63"/>
        <v>1</v>
      </c>
      <c r="AQ57" s="36">
        <f t="shared" si="63"/>
        <v>143</v>
      </c>
      <c r="AR57" s="36">
        <v>0</v>
      </c>
      <c r="AS57" s="36">
        <f t="shared" si="49"/>
        <v>1</v>
      </c>
      <c r="AT57" s="36">
        <f t="shared" si="13"/>
        <v>0</v>
      </c>
    </row>
    <row r="58" spans="2:52" x14ac:dyDescent="0.15">
      <c r="K58" s="4" t="s">
        <v>355</v>
      </c>
      <c r="L58" s="4">
        <f>VLOOKUP(K58,宝藏设定!$N$4:$P$20,3,FALSE)*10</f>
        <v>20000</v>
      </c>
      <c r="M58" s="4" t="str">
        <f t="shared" si="39"/>
        <v>雅典娜</v>
      </c>
      <c r="N58" s="4">
        <v>1</v>
      </c>
      <c r="O58" s="4">
        <f>IF(N58=1,INDEX(道具ID!$B$4:$B$500,MATCH(M58,道具ID!$C$4:$C$500,0),1),INDEX(道具ID!$J$4:$J$439,MATCH(M58,道具ID!$K$4:$K$439,0),1))</f>
        <v>210013</v>
      </c>
      <c r="P58" s="4">
        <v>4</v>
      </c>
      <c r="Q58" s="4">
        <f t="shared" si="35"/>
        <v>1429</v>
      </c>
      <c r="R58" s="4">
        <v>1</v>
      </c>
      <c r="T58" s="4" t="s">
        <v>355</v>
      </c>
      <c r="U58" s="4">
        <f>VLOOKUP(T58,宝藏设定!$N$31:$P$47,3,FALSE)*10</f>
        <v>20000</v>
      </c>
      <c r="V58" s="4" t="str">
        <f t="shared" si="40"/>
        <v>雅典娜</v>
      </c>
      <c r="W58" s="4">
        <v>1</v>
      </c>
      <c r="X58" s="4">
        <f>IF(W58=1,INDEX(道具ID!$B$4:$B$500,MATCH(V58,道具ID!$C$4:$C$500,0),1),INDEX(道具ID!$J$4:$J$439,MATCH(V58,道具ID!$K$4:$K$439,0),1))</f>
        <v>210013</v>
      </c>
      <c r="Y58" s="4">
        <v>4</v>
      </c>
      <c r="Z58" s="4">
        <f t="shared" si="36"/>
        <v>1429</v>
      </c>
      <c r="AA58" s="4">
        <f t="shared" si="37"/>
        <v>1</v>
      </c>
      <c r="AL58" s="1">
        <v>56</v>
      </c>
      <c r="AM58" s="36">
        <v>30</v>
      </c>
      <c r="AN58" s="36">
        <f t="shared" ref="AN58:AQ58" si="64">N20</f>
        <v>1</v>
      </c>
      <c r="AO58" s="36">
        <f t="shared" si="64"/>
        <v>210008</v>
      </c>
      <c r="AP58" s="36">
        <f t="shared" si="64"/>
        <v>1</v>
      </c>
      <c r="AQ58" s="36">
        <f t="shared" si="64"/>
        <v>143</v>
      </c>
      <c r="AR58" s="36">
        <v>0</v>
      </c>
      <c r="AS58" s="36">
        <f t="shared" si="49"/>
        <v>1</v>
      </c>
      <c r="AT58" s="36">
        <f t="shared" si="13"/>
        <v>0</v>
      </c>
    </row>
    <row r="59" spans="2:52" x14ac:dyDescent="0.15">
      <c r="K59" s="4" t="s">
        <v>65</v>
      </c>
      <c r="L59" s="4">
        <f>VLOOKUP(K59,宝藏设定!$N$4:$P$20,3,FALSE)*10</f>
        <v>0</v>
      </c>
      <c r="M59" s="4" t="s">
        <v>65</v>
      </c>
      <c r="N59" s="4">
        <v>1</v>
      </c>
      <c r="O59" s="4">
        <f>IF(N59=1,INDEX(道具ID!$B$4:$B$500,MATCH(M59,道具ID!$C$4:$C$500,0),1),INDEX(道具ID!$J$4:$J$439,MATCH(M59,道具ID!$K$4:$K$439,0),1))</f>
        <v>20000</v>
      </c>
      <c r="P59" s="4">
        <f>VLOOKUP(K59,宝藏设定!$N$4:$P$20,2,FALSE)</f>
        <v>100</v>
      </c>
      <c r="Q59" s="4">
        <f t="shared" ref="Q59:Q69" si="65">ROUND(L59/COUNTIF($K$3:$K$69,K59),0)</f>
        <v>0</v>
      </c>
      <c r="R59" s="4">
        <v>1</v>
      </c>
      <c r="T59" s="4" t="s">
        <v>65</v>
      </c>
      <c r="U59" s="4">
        <f>VLOOKUP(T59,宝藏设定!$N$31:$P$47,3,FALSE)*10</f>
        <v>0</v>
      </c>
      <c r="V59" s="4" t="str">
        <f t="shared" ref="V59:V69" si="66">M59</f>
        <v>凡品经验灵药</v>
      </c>
      <c r="W59" s="4">
        <v>1</v>
      </c>
      <c r="X59" s="4">
        <f>IF(W59=1,INDEX(道具ID!$B$4:$B$500,MATCH(V59,道具ID!$C$4:$C$500,0),1),INDEX(道具ID!$J$4:$J$439,MATCH(V59,道具ID!$K$4:$K$439,0),1))</f>
        <v>20000</v>
      </c>
      <c r="Y59" s="4">
        <f>VLOOKUP(T59,宝藏设定!$N$31:$P$47,2,FALSE)</f>
        <v>100</v>
      </c>
      <c r="Z59" s="4">
        <f t="shared" ref="Z59:Z69" si="67">ROUND(U59/COUNTIF($T$3:$T$69,T59),0)</f>
        <v>0</v>
      </c>
      <c r="AA59" s="4">
        <f>R59</f>
        <v>1</v>
      </c>
      <c r="AL59" s="1">
        <v>57</v>
      </c>
      <c r="AM59" s="36">
        <v>30</v>
      </c>
      <c r="AN59" s="36">
        <f t="shared" ref="AN59:AQ59" si="68">N21</f>
        <v>1</v>
      </c>
      <c r="AO59" s="36">
        <f t="shared" si="68"/>
        <v>210008</v>
      </c>
      <c r="AP59" s="36">
        <f t="shared" si="68"/>
        <v>1</v>
      </c>
      <c r="AQ59" s="36">
        <f t="shared" si="68"/>
        <v>143</v>
      </c>
      <c r="AR59" s="36">
        <v>0</v>
      </c>
      <c r="AS59" s="36">
        <f t="shared" si="49"/>
        <v>1</v>
      </c>
      <c r="AT59" s="36">
        <f t="shared" si="13"/>
        <v>0</v>
      </c>
    </row>
    <row r="60" spans="2:52" x14ac:dyDescent="0.15">
      <c r="K60" s="4" t="s">
        <v>66</v>
      </c>
      <c r="L60" s="4">
        <f>VLOOKUP(K60,宝藏设定!$N$4:$P$20,3,FALSE)*10</f>
        <v>5000</v>
      </c>
      <c r="M60" s="4" t="s">
        <v>66</v>
      </c>
      <c r="N60" s="4">
        <v>1</v>
      </c>
      <c r="O60" s="4">
        <f>IF(N60=1,INDEX(道具ID!$B$4:$B$500,MATCH(M60,道具ID!$C$4:$C$500,0),1),INDEX(道具ID!$J$4:$J$439,MATCH(M60,道具ID!$K$4:$K$439,0),1))</f>
        <v>20001</v>
      </c>
      <c r="P60" s="4">
        <f>VLOOKUP(K60,宝藏设定!$N$4:$P$20,2,FALSE)</f>
        <v>100</v>
      </c>
      <c r="Q60" s="4">
        <f t="shared" si="65"/>
        <v>5000</v>
      </c>
      <c r="R60" s="4">
        <v>1</v>
      </c>
      <c r="T60" s="4" t="s">
        <v>66</v>
      </c>
      <c r="U60" s="4">
        <f>VLOOKUP(T60,宝藏设定!$N$31:$P$47,3,FALSE)*10</f>
        <v>5000</v>
      </c>
      <c r="V60" s="4" t="str">
        <f t="shared" si="66"/>
        <v>优质经验灵药</v>
      </c>
      <c r="W60" s="4">
        <v>1</v>
      </c>
      <c r="X60" s="4">
        <f>IF(W60=1,INDEX(道具ID!$B$4:$B$500,MATCH(V60,道具ID!$C$4:$C$500,0),1),INDEX(道具ID!$J$4:$J$439,MATCH(V60,道具ID!$K$4:$K$439,0),1))</f>
        <v>20001</v>
      </c>
      <c r="Y60" s="4">
        <f>VLOOKUP(T60,宝藏设定!$N$31:$P$47,2,FALSE)</f>
        <v>100</v>
      </c>
      <c r="Z60" s="4">
        <f t="shared" si="67"/>
        <v>5000</v>
      </c>
      <c r="AA60" s="4">
        <f>R60</f>
        <v>1</v>
      </c>
      <c r="AL60" s="1">
        <v>58</v>
      </c>
      <c r="AM60" s="36">
        <v>30</v>
      </c>
      <c r="AN60" s="36">
        <f t="shared" ref="AN60:AQ60" si="69">N22</f>
        <v>1</v>
      </c>
      <c r="AO60" s="36">
        <f t="shared" si="69"/>
        <v>210014</v>
      </c>
      <c r="AP60" s="36">
        <f t="shared" si="69"/>
        <v>1</v>
      </c>
      <c r="AQ60" s="36">
        <f t="shared" si="69"/>
        <v>143</v>
      </c>
      <c r="AR60" s="36">
        <v>0</v>
      </c>
      <c r="AS60" s="36">
        <f t="shared" si="49"/>
        <v>1</v>
      </c>
      <c r="AT60" s="36">
        <f t="shared" si="13"/>
        <v>0</v>
      </c>
    </row>
    <row r="61" spans="2:52" x14ac:dyDescent="0.15">
      <c r="K61" s="4" t="s">
        <v>67</v>
      </c>
      <c r="L61" s="4">
        <f>VLOOKUP(K61,宝藏设定!$N$4:$P$20,3,FALSE)*10</f>
        <v>10000</v>
      </c>
      <c r="M61" s="4" t="s">
        <v>67</v>
      </c>
      <c r="N61" s="4">
        <v>1</v>
      </c>
      <c r="O61" s="4">
        <f>IF(N61=1,INDEX(道具ID!$B$4:$B$500,MATCH(M61,道具ID!$C$4:$C$500,0),1),INDEX(道具ID!$J$4:$J$439,MATCH(M61,道具ID!$K$4:$K$439,0),1))</f>
        <v>20002</v>
      </c>
      <c r="P61" s="4">
        <f>VLOOKUP(K61,宝藏设定!$N$4:$P$20,2,FALSE)</f>
        <v>30</v>
      </c>
      <c r="Q61" s="4">
        <f t="shared" si="65"/>
        <v>10000</v>
      </c>
      <c r="R61" s="4">
        <v>2</v>
      </c>
      <c r="T61" s="4" t="s">
        <v>67</v>
      </c>
      <c r="U61" s="4">
        <f>VLOOKUP(T61,宝藏设定!$N$31:$P$47,3,FALSE)*10</f>
        <v>12000</v>
      </c>
      <c r="V61" s="4" t="str">
        <f t="shared" si="66"/>
        <v>优秀经验灵药</v>
      </c>
      <c r="W61" s="4">
        <v>1</v>
      </c>
      <c r="X61" s="4">
        <f>IF(W61=1,INDEX(道具ID!$B$4:$B$500,MATCH(V61,道具ID!$C$4:$C$500,0),1),INDEX(道具ID!$J$4:$J$439,MATCH(V61,道具ID!$K$4:$K$439,0),1))</f>
        <v>20002</v>
      </c>
      <c r="Y61" s="4">
        <f>VLOOKUP(T61,宝藏设定!$N$31:$P$47,2,FALSE)</f>
        <v>30</v>
      </c>
      <c r="Z61" s="4">
        <f t="shared" si="67"/>
        <v>12000</v>
      </c>
      <c r="AA61" s="4">
        <f>R61</f>
        <v>2</v>
      </c>
      <c r="AL61" s="1">
        <v>59</v>
      </c>
      <c r="AM61" s="36">
        <v>30</v>
      </c>
      <c r="AN61" s="36">
        <f t="shared" ref="AN61:AQ61" si="70">N23</f>
        <v>1</v>
      </c>
      <c r="AO61" s="36">
        <f t="shared" si="70"/>
        <v>210002</v>
      </c>
      <c r="AP61" s="36">
        <f t="shared" si="70"/>
        <v>1</v>
      </c>
      <c r="AQ61" s="36">
        <f t="shared" si="70"/>
        <v>143</v>
      </c>
      <c r="AR61" s="36">
        <v>0</v>
      </c>
      <c r="AS61" s="36">
        <f t="shared" si="49"/>
        <v>1</v>
      </c>
      <c r="AT61" s="36">
        <f t="shared" si="13"/>
        <v>0</v>
      </c>
    </row>
    <row r="62" spans="2:52" x14ac:dyDescent="0.15">
      <c r="K62" s="4" t="s">
        <v>68</v>
      </c>
      <c r="L62" s="4">
        <f>VLOOKUP(K62,宝藏设定!$N$4:$P$20,3,FALSE)*10</f>
        <v>5000</v>
      </c>
      <c r="M62" s="4" t="s">
        <v>68</v>
      </c>
      <c r="N62" s="4">
        <v>1</v>
      </c>
      <c r="O62" s="4">
        <f>IF(N62=1,INDEX(道具ID!$B$4:$B$500,MATCH(M62,道具ID!$C$4:$C$500,0),1),INDEX(道具ID!$J$4:$J$439,MATCH(M62,道具ID!$K$4:$K$439,0),1))</f>
        <v>20003</v>
      </c>
      <c r="P62" s="4">
        <f>VLOOKUP(K62,宝藏设定!$N$4:$P$20,2,FALSE)</f>
        <v>10</v>
      </c>
      <c r="Q62" s="4">
        <f t="shared" si="65"/>
        <v>5000</v>
      </c>
      <c r="R62" s="4">
        <v>2</v>
      </c>
      <c r="T62" s="4" t="s">
        <v>68</v>
      </c>
      <c r="U62" s="4">
        <f>VLOOKUP(T62,宝藏设定!$N$31:$P$47,3,FALSE)*10</f>
        <v>5000</v>
      </c>
      <c r="V62" s="4" t="str">
        <f t="shared" si="66"/>
        <v>卓越经验灵药</v>
      </c>
      <c r="W62" s="4">
        <v>1</v>
      </c>
      <c r="X62" s="4">
        <f>IF(W62=1,INDEX(道具ID!$B$4:$B$500,MATCH(V62,道具ID!$C$4:$C$500,0),1),INDEX(道具ID!$J$4:$J$439,MATCH(V62,道具ID!$K$4:$K$439,0),1))</f>
        <v>20003</v>
      </c>
      <c r="Y62" s="4">
        <f>VLOOKUP(T62,宝藏设定!$N$31:$P$47,2,FALSE)</f>
        <v>10</v>
      </c>
      <c r="Z62" s="4">
        <f t="shared" si="67"/>
        <v>5000</v>
      </c>
      <c r="AA62" s="4">
        <f>R62</f>
        <v>2</v>
      </c>
      <c r="AL62" s="1">
        <v>60</v>
      </c>
      <c r="AM62" s="36">
        <v>30</v>
      </c>
      <c r="AN62" s="36">
        <f t="shared" ref="AN62:AQ62" si="71">N24</f>
        <v>1</v>
      </c>
      <c r="AO62" s="36">
        <f t="shared" si="71"/>
        <v>210006</v>
      </c>
      <c r="AP62" s="36">
        <f t="shared" si="71"/>
        <v>1</v>
      </c>
      <c r="AQ62" s="36">
        <f t="shared" si="71"/>
        <v>143</v>
      </c>
      <c r="AR62" s="36">
        <v>0</v>
      </c>
      <c r="AS62" s="36">
        <f t="shared" si="49"/>
        <v>1</v>
      </c>
      <c r="AT62" s="36">
        <f t="shared" si="13"/>
        <v>0</v>
      </c>
    </row>
    <row r="63" spans="2:52" x14ac:dyDescent="0.15">
      <c r="K63" s="8" t="s">
        <v>178</v>
      </c>
      <c r="L63" s="4">
        <f>VLOOKUP(K63,宝藏设定!$N$4:$P$20,3,FALSE)*10</f>
        <v>10000</v>
      </c>
      <c r="M63" s="4" t="s">
        <v>195</v>
      </c>
      <c r="N63" s="4">
        <v>1</v>
      </c>
      <c r="O63" s="4">
        <f>IF(N63=1,INDEX(道具ID!$B$4:$B$500,MATCH(M63,道具ID!$C$4:$C$500,0),1),INDEX(道具ID!$J$4:$J$439,MATCH(M63,道具ID!$K$4:$K$439,0),1))</f>
        <v>10001</v>
      </c>
      <c r="P63" s="4">
        <f>VLOOKUP(K63,宝藏设定!$N$4:$P$20,2,FALSE)</f>
        <v>10</v>
      </c>
      <c r="Q63" s="4">
        <f t="shared" si="65"/>
        <v>10000</v>
      </c>
      <c r="R63" s="4">
        <v>1</v>
      </c>
      <c r="T63" s="8" t="s">
        <v>178</v>
      </c>
      <c r="U63" s="4">
        <f>VLOOKUP(T63,宝藏设定!$N$31:$P$47,3,FALSE)*10</f>
        <v>10000</v>
      </c>
      <c r="V63" s="4" t="str">
        <f t="shared" si="66"/>
        <v>神血结晶</v>
      </c>
      <c r="W63" s="4">
        <v>1</v>
      </c>
      <c r="X63" s="4">
        <f>IF(W63=1,INDEX(道具ID!$B$4:$B$500,MATCH(V63,道具ID!$C$4:$C$500,0),1),INDEX(道具ID!$J$4:$J$439,MATCH(V63,道具ID!$K$4:$K$439,0),1))</f>
        <v>10001</v>
      </c>
      <c r="Y63" s="4">
        <f>VLOOKUP(T63,宝藏设定!$N$31:$P$47,2,FALSE)</f>
        <v>10</v>
      </c>
      <c r="Z63" s="4">
        <f t="shared" si="67"/>
        <v>10000</v>
      </c>
      <c r="AA63" s="4">
        <v>1</v>
      </c>
      <c r="AL63" s="1">
        <v>61</v>
      </c>
      <c r="AM63" s="36">
        <v>30</v>
      </c>
      <c r="AN63" s="36">
        <f t="shared" ref="AN63:AQ63" si="72">N25</f>
        <v>1</v>
      </c>
      <c r="AO63" s="36">
        <f t="shared" si="72"/>
        <v>210013</v>
      </c>
      <c r="AP63" s="36">
        <f t="shared" si="72"/>
        <v>1</v>
      </c>
      <c r="AQ63" s="36">
        <f t="shared" si="72"/>
        <v>143</v>
      </c>
      <c r="AR63" s="36">
        <v>0</v>
      </c>
      <c r="AS63" s="36">
        <f t="shared" si="49"/>
        <v>1</v>
      </c>
      <c r="AT63" s="36">
        <f t="shared" si="13"/>
        <v>0</v>
      </c>
    </row>
    <row r="64" spans="2:52" x14ac:dyDescent="0.15">
      <c r="K64" s="30" t="s">
        <v>179</v>
      </c>
      <c r="L64" s="4">
        <f>VLOOKUP(K64,宝藏设定!$N$4:$P$20,3,FALSE)*10</f>
        <v>4000</v>
      </c>
      <c r="M64" s="4" t="s">
        <v>195</v>
      </c>
      <c r="N64" s="4">
        <v>1</v>
      </c>
      <c r="O64" s="4">
        <f>IF(N64=1,INDEX(道具ID!$B$4:$B$500,MATCH(M64,道具ID!$C$4:$C$500,0),1),INDEX(道具ID!$J$4:$J$439,MATCH(M64,道具ID!$K$4:$K$439,0),1))</f>
        <v>10001</v>
      </c>
      <c r="P64" s="4">
        <f>VLOOKUP(K64,宝藏设定!$N$4:$P$20,2,FALSE)</f>
        <v>2</v>
      </c>
      <c r="Q64" s="4">
        <f t="shared" si="65"/>
        <v>4000</v>
      </c>
      <c r="R64" s="4">
        <v>1</v>
      </c>
      <c r="T64" s="30" t="s">
        <v>179</v>
      </c>
      <c r="U64" s="4">
        <f>VLOOKUP(T64,宝藏设定!$N$31:$P$47,3,FALSE)*10</f>
        <v>5000</v>
      </c>
      <c r="V64" s="4" t="str">
        <f t="shared" si="66"/>
        <v>神血结晶</v>
      </c>
      <c r="W64" s="4">
        <v>1</v>
      </c>
      <c r="X64" s="4">
        <f>IF(W64=1,INDEX(道具ID!$B$4:$B$500,MATCH(V64,道具ID!$C$4:$C$500,0),1),INDEX(道具ID!$J$4:$J$439,MATCH(V64,道具ID!$K$4:$K$439,0),1))</f>
        <v>10001</v>
      </c>
      <c r="Y64" s="4">
        <f>VLOOKUP(T64,宝藏设定!$N$31:$P$47,2,FALSE)</f>
        <v>2</v>
      </c>
      <c r="Z64" s="4">
        <f t="shared" si="67"/>
        <v>5000</v>
      </c>
      <c r="AA64" s="4">
        <v>1</v>
      </c>
      <c r="AL64" s="1">
        <v>62</v>
      </c>
      <c r="AM64" s="36">
        <v>30</v>
      </c>
      <c r="AN64" s="36">
        <f t="shared" ref="AN64:AQ64" si="73">N26</f>
        <v>1</v>
      </c>
      <c r="AO64" s="36">
        <f t="shared" si="73"/>
        <v>210013</v>
      </c>
      <c r="AP64" s="36">
        <f t="shared" si="73"/>
        <v>1</v>
      </c>
      <c r="AQ64" s="36">
        <f t="shared" si="73"/>
        <v>143</v>
      </c>
      <c r="AR64" s="36">
        <v>0</v>
      </c>
      <c r="AS64" s="36">
        <f t="shared" si="49"/>
        <v>1</v>
      </c>
      <c r="AT64" s="36">
        <f t="shared" si="13"/>
        <v>0</v>
      </c>
    </row>
    <row r="65" spans="11:46" x14ac:dyDescent="0.15">
      <c r="K65" s="8" t="s">
        <v>180</v>
      </c>
      <c r="L65" s="4">
        <f>VLOOKUP(K65,宝藏设定!$N$4:$P$20,3,FALSE)*10</f>
        <v>10000</v>
      </c>
      <c r="M65" s="4" t="s">
        <v>220</v>
      </c>
      <c r="N65" s="4">
        <v>1</v>
      </c>
      <c r="O65" s="4">
        <f>IF(N65=1,INDEX(道具ID!$B$4:$B$500,MATCH(M65,道具ID!$C$4:$C$500,0),1),INDEX(道具ID!$J$4:$J$439,MATCH(M65,道具ID!$K$4:$K$439,0),1))</f>
        <v>40000</v>
      </c>
      <c r="P65" s="4">
        <f>VLOOKUP(K65,宝藏设定!$N$4:$P$20,2,FALSE)</f>
        <v>10</v>
      </c>
      <c r="Q65" s="4">
        <f t="shared" si="65"/>
        <v>10000</v>
      </c>
      <c r="R65" s="4">
        <v>1</v>
      </c>
      <c r="T65" s="8" t="s">
        <v>180</v>
      </c>
      <c r="U65" s="4">
        <f>VLOOKUP(T65,宝藏设定!$N$31:$P$47,3,FALSE)*10</f>
        <v>15000</v>
      </c>
      <c r="V65" s="4" t="str">
        <f t="shared" si="66"/>
        <v>护符之石</v>
      </c>
      <c r="W65" s="4">
        <v>1</v>
      </c>
      <c r="X65" s="4">
        <f>IF(W65=1,INDEX(道具ID!$B$4:$B$500,MATCH(V65,道具ID!$C$4:$C$500,0),1),INDEX(道具ID!$J$4:$J$439,MATCH(V65,道具ID!$K$4:$K$439,0),1))</f>
        <v>40000</v>
      </c>
      <c r="Y65" s="4">
        <f>VLOOKUP(T65,宝藏设定!$N$31:$P$47,2,FALSE)</f>
        <v>10</v>
      </c>
      <c r="Z65" s="4">
        <f t="shared" si="67"/>
        <v>15000</v>
      </c>
      <c r="AA65" s="4">
        <f>R65</f>
        <v>1</v>
      </c>
      <c r="AL65" s="1">
        <v>63</v>
      </c>
      <c r="AM65" s="36">
        <v>30</v>
      </c>
      <c r="AN65" s="36">
        <f t="shared" ref="AN65:AQ65" si="74">N27</f>
        <v>1</v>
      </c>
      <c r="AO65" s="36">
        <f t="shared" si="74"/>
        <v>210014</v>
      </c>
      <c r="AP65" s="36">
        <f t="shared" si="74"/>
        <v>1</v>
      </c>
      <c r="AQ65" s="36">
        <f t="shared" si="74"/>
        <v>143</v>
      </c>
      <c r="AR65" s="36">
        <v>0</v>
      </c>
      <c r="AS65" s="36">
        <f t="shared" si="49"/>
        <v>1</v>
      </c>
      <c r="AT65" s="36">
        <f t="shared" si="13"/>
        <v>0</v>
      </c>
    </row>
    <row r="66" spans="11:46" x14ac:dyDescent="0.15">
      <c r="K66" s="4" t="s">
        <v>157</v>
      </c>
      <c r="L66" s="4">
        <f>VLOOKUP(K66,宝藏设定!$N$4:$P$20,3,FALSE)*10</f>
        <v>10000</v>
      </c>
      <c r="M66" s="4" t="s">
        <v>220</v>
      </c>
      <c r="N66" s="4">
        <v>1</v>
      </c>
      <c r="O66" s="4">
        <f>IF(N66=1,INDEX(道具ID!$B$4:$B$500,MATCH(M66,道具ID!$C$4:$C$500,0),1),INDEX(道具ID!$J$4:$J$439,MATCH(M66,道具ID!$K$4:$K$439,0),1))</f>
        <v>40000</v>
      </c>
      <c r="P66" s="4">
        <f>VLOOKUP(K66,宝藏设定!$N$4:$P$20,2,FALSE)</f>
        <v>50</v>
      </c>
      <c r="Q66" s="4">
        <f t="shared" si="65"/>
        <v>10000</v>
      </c>
      <c r="R66" s="4">
        <v>1</v>
      </c>
      <c r="T66" s="4" t="s">
        <v>157</v>
      </c>
      <c r="U66" s="4">
        <f>VLOOKUP(T66,宝藏设定!$N$31:$P$47,3,FALSE)*10</f>
        <v>10000</v>
      </c>
      <c r="V66" s="4" t="str">
        <f t="shared" si="66"/>
        <v>护符之石</v>
      </c>
      <c r="W66" s="4">
        <v>1</v>
      </c>
      <c r="X66" s="4">
        <f>IF(W66=1,INDEX(道具ID!$B$4:$B$500,MATCH(V66,道具ID!$C$4:$C$500,0),1),INDEX(道具ID!$J$4:$J$439,MATCH(V66,道具ID!$K$4:$K$439,0),1))</f>
        <v>40000</v>
      </c>
      <c r="Y66" s="4">
        <f>VLOOKUP(T66,宝藏设定!$N$31:$P$47,2,FALSE)</f>
        <v>50</v>
      </c>
      <c r="Z66" s="4">
        <f t="shared" si="67"/>
        <v>10000</v>
      </c>
      <c r="AA66" s="4">
        <f>R66</f>
        <v>1</v>
      </c>
      <c r="AL66" s="1">
        <v>64</v>
      </c>
      <c r="AM66" s="36">
        <v>30</v>
      </c>
      <c r="AN66" s="36">
        <f t="shared" ref="AN66:AQ66" si="75">N28</f>
        <v>1</v>
      </c>
      <c r="AO66" s="36">
        <f t="shared" si="75"/>
        <v>210002</v>
      </c>
      <c r="AP66" s="36">
        <f t="shared" si="75"/>
        <v>1</v>
      </c>
      <c r="AQ66" s="36">
        <f t="shared" si="75"/>
        <v>143</v>
      </c>
      <c r="AR66" s="36">
        <v>0</v>
      </c>
      <c r="AS66" s="36">
        <f t="shared" si="49"/>
        <v>1</v>
      </c>
      <c r="AT66" s="36">
        <f t="shared" si="13"/>
        <v>0</v>
      </c>
    </row>
    <row r="67" spans="11:46" x14ac:dyDescent="0.15">
      <c r="K67" s="4" t="s">
        <v>159</v>
      </c>
      <c r="L67" s="4">
        <f>VLOOKUP(K67,宝藏设定!$N$4:$P$20,3,FALSE)*10</f>
        <v>10000</v>
      </c>
      <c r="M67" s="4" t="s">
        <v>221</v>
      </c>
      <c r="N67" s="4">
        <v>1</v>
      </c>
      <c r="O67" s="4">
        <f>IF(N67=1,INDEX(道具ID!$B$4:$B$500,MATCH(M67,道具ID!$C$4:$C$500,0),1),INDEX(道具ID!$J$4:$J$439,MATCH(M67,道具ID!$K$4:$K$439,0),1))</f>
        <v>40100</v>
      </c>
      <c r="P67" s="4">
        <f>VLOOKUP(K67,宝藏设定!$N$4:$P$20,2,FALSE)</f>
        <v>50</v>
      </c>
      <c r="Q67" s="4">
        <f t="shared" si="65"/>
        <v>10000</v>
      </c>
      <c r="R67" s="4">
        <v>1</v>
      </c>
      <c r="T67" s="4" t="s">
        <v>159</v>
      </c>
      <c r="U67" s="4">
        <f>VLOOKUP(T67,宝藏设定!$N$31:$P$47,3,FALSE)*10</f>
        <v>10000</v>
      </c>
      <c r="V67" s="4" t="str">
        <f t="shared" si="66"/>
        <v>神戒之石</v>
      </c>
      <c r="W67" s="4">
        <v>1</v>
      </c>
      <c r="X67" s="4">
        <f>IF(W67=1,INDEX(道具ID!$B$4:$B$500,MATCH(V67,道具ID!$C$4:$C$500,0),1),INDEX(道具ID!$J$4:$J$439,MATCH(V67,道具ID!$K$4:$K$439,0),1))</f>
        <v>40100</v>
      </c>
      <c r="Y67" s="4">
        <f>VLOOKUP(T67,宝藏设定!$N$31:$P$47,2,FALSE)</f>
        <v>50</v>
      </c>
      <c r="Z67" s="4">
        <f t="shared" si="67"/>
        <v>10000</v>
      </c>
      <c r="AA67" s="4">
        <f>R67</f>
        <v>1</v>
      </c>
      <c r="AL67" s="1">
        <v>65</v>
      </c>
      <c r="AM67" s="36">
        <v>30</v>
      </c>
      <c r="AN67" s="36">
        <f t="shared" ref="AN67:AQ67" si="76">N29</f>
        <v>1</v>
      </c>
      <c r="AO67" s="36">
        <f t="shared" si="76"/>
        <v>210006</v>
      </c>
      <c r="AP67" s="36">
        <f t="shared" si="76"/>
        <v>1</v>
      </c>
      <c r="AQ67" s="36">
        <f t="shared" si="76"/>
        <v>143</v>
      </c>
      <c r="AR67" s="36">
        <v>0</v>
      </c>
      <c r="AS67" s="36">
        <f t="shared" si="49"/>
        <v>1</v>
      </c>
      <c r="AT67" s="36">
        <f t="shared" si="13"/>
        <v>0</v>
      </c>
    </row>
    <row r="68" spans="11:46" x14ac:dyDescent="0.15">
      <c r="K68" s="8" t="s">
        <v>161</v>
      </c>
      <c r="L68" s="4">
        <f>VLOOKUP(K68,宝藏设定!$N$4:$P$20,3,FALSE)*10</f>
        <v>3000</v>
      </c>
      <c r="M68" s="4" t="s">
        <v>222</v>
      </c>
      <c r="N68" s="4">
        <v>1</v>
      </c>
      <c r="O68" s="4">
        <f>IF(N68=1,INDEX(道具ID!$B$4:$B$500,MATCH(M68,道具ID!$C$4:$C$500,0),1),INDEX(道具ID!$J$4:$J$439,MATCH(M68,道具ID!$K$4:$K$439,0),1))</f>
        <v>40001</v>
      </c>
      <c r="P68" s="4">
        <f>VLOOKUP(K68,宝藏设定!$N$4:$P$20,2,FALSE)</f>
        <v>10</v>
      </c>
      <c r="Q68" s="4">
        <f t="shared" si="65"/>
        <v>3000</v>
      </c>
      <c r="R68" s="4">
        <v>2</v>
      </c>
      <c r="T68" s="8" t="s">
        <v>161</v>
      </c>
      <c r="U68" s="4">
        <f>VLOOKUP(T68,宝藏设定!$N$31:$P$47,3,FALSE)*10</f>
        <v>5000</v>
      </c>
      <c r="V68" s="4" t="str">
        <f t="shared" si="66"/>
        <v>护符之印</v>
      </c>
      <c r="W68" s="4">
        <v>1</v>
      </c>
      <c r="X68" s="4">
        <f>IF(W68=1,INDEX(道具ID!$B$4:$B$500,MATCH(V68,道具ID!$C$4:$C$500,0),1),INDEX(道具ID!$J$4:$J$439,MATCH(V68,道具ID!$K$4:$K$439,0),1))</f>
        <v>40001</v>
      </c>
      <c r="Y68" s="4">
        <f>VLOOKUP(T68,宝藏设定!$N$31:$P$47,2,FALSE)</f>
        <v>10</v>
      </c>
      <c r="Z68" s="4">
        <f t="shared" si="67"/>
        <v>5000</v>
      </c>
      <c r="AA68" s="4">
        <f>R68</f>
        <v>2</v>
      </c>
      <c r="AL68" s="1">
        <v>66</v>
      </c>
      <c r="AM68" s="36">
        <v>30</v>
      </c>
      <c r="AN68" s="36">
        <f t="shared" ref="AN68:AQ68" si="77">N30</f>
        <v>1</v>
      </c>
      <c r="AO68" s="36">
        <f t="shared" si="77"/>
        <v>210013</v>
      </c>
      <c r="AP68" s="36">
        <f t="shared" si="77"/>
        <v>1</v>
      </c>
      <c r="AQ68" s="36">
        <f t="shared" si="77"/>
        <v>143</v>
      </c>
      <c r="AR68" s="36">
        <v>0</v>
      </c>
      <c r="AS68" s="36">
        <f t="shared" si="49"/>
        <v>1</v>
      </c>
      <c r="AT68" s="36">
        <f t="shared" si="13"/>
        <v>0</v>
      </c>
    </row>
    <row r="69" spans="11:46" x14ac:dyDescent="0.15">
      <c r="K69" s="30" t="s">
        <v>163</v>
      </c>
      <c r="L69" s="4">
        <f>VLOOKUP(K69,宝藏设定!$N$4:$P$20,3,FALSE)*10</f>
        <v>3000</v>
      </c>
      <c r="M69" s="4" t="s">
        <v>223</v>
      </c>
      <c r="N69" s="4">
        <v>1</v>
      </c>
      <c r="O69" s="4">
        <f>IF(N69=1,INDEX(道具ID!$B$4:$B$500,MATCH(M69,道具ID!$C$4:$C$500,0),1),INDEX(道具ID!$J$4:$J$439,MATCH(M69,道具ID!$K$4:$K$439,0),1))</f>
        <v>40101</v>
      </c>
      <c r="P69" s="4">
        <f>VLOOKUP(K69,宝藏设定!$N$4:$P$20,2,FALSE)</f>
        <v>10</v>
      </c>
      <c r="Q69" s="4">
        <f t="shared" si="65"/>
        <v>3000</v>
      </c>
      <c r="R69" s="4">
        <v>2</v>
      </c>
      <c r="T69" s="30" t="s">
        <v>163</v>
      </c>
      <c r="U69" s="4">
        <f>VLOOKUP(T69,宝藏设定!$N$31:$P$47,3,FALSE)*10</f>
        <v>5000</v>
      </c>
      <c r="V69" s="4" t="str">
        <f t="shared" si="66"/>
        <v>神戒之印</v>
      </c>
      <c r="W69" s="4">
        <v>1</v>
      </c>
      <c r="X69" s="4">
        <f>IF(W69=1,INDEX(道具ID!$B$4:$B$500,MATCH(V69,道具ID!$C$4:$C$500,0),1),INDEX(道具ID!$J$4:$J$439,MATCH(V69,道具ID!$K$4:$K$439,0),1))</f>
        <v>40101</v>
      </c>
      <c r="Y69" s="4">
        <f>VLOOKUP(T69,宝藏设定!$N$31:$P$47,2,FALSE)</f>
        <v>10</v>
      </c>
      <c r="Z69" s="4">
        <f t="shared" si="67"/>
        <v>5000</v>
      </c>
      <c r="AA69" s="4">
        <f>R69</f>
        <v>2</v>
      </c>
      <c r="AL69" s="1">
        <v>67</v>
      </c>
      <c r="AM69" s="36">
        <v>30</v>
      </c>
      <c r="AN69" s="36">
        <f t="shared" ref="AN69:AQ69" si="78">N31</f>
        <v>1</v>
      </c>
      <c r="AO69" s="36">
        <f t="shared" si="78"/>
        <v>210002</v>
      </c>
      <c r="AP69" s="36">
        <f t="shared" si="78"/>
        <v>2</v>
      </c>
      <c r="AQ69" s="36">
        <f t="shared" si="78"/>
        <v>1429</v>
      </c>
      <c r="AR69" s="36">
        <v>0</v>
      </c>
      <c r="AS69" s="36">
        <f t="shared" si="49"/>
        <v>1</v>
      </c>
      <c r="AT69" s="36">
        <f t="shared" si="13"/>
        <v>0</v>
      </c>
    </row>
    <row r="70" spans="11:46" x14ac:dyDescent="0.15">
      <c r="AL70" s="1">
        <v>68</v>
      </c>
      <c r="AM70" s="36">
        <v>30</v>
      </c>
      <c r="AN70" s="36">
        <f t="shared" ref="AN70:AQ70" si="79">N32</f>
        <v>1</v>
      </c>
      <c r="AO70" s="36">
        <f t="shared" si="79"/>
        <v>210006</v>
      </c>
      <c r="AP70" s="36">
        <f t="shared" si="79"/>
        <v>2</v>
      </c>
      <c r="AQ70" s="36">
        <f t="shared" si="79"/>
        <v>1429</v>
      </c>
      <c r="AR70" s="36">
        <v>0</v>
      </c>
      <c r="AS70" s="36">
        <f t="shared" si="49"/>
        <v>1</v>
      </c>
      <c r="AT70" s="36">
        <f t="shared" ref="AT70:AT107" si="80">IF(AS70=3,1,0)</f>
        <v>0</v>
      </c>
    </row>
    <row r="71" spans="11:46" x14ac:dyDescent="0.15">
      <c r="K71" s="15" t="s">
        <v>211</v>
      </c>
      <c r="AL71" s="1">
        <v>69</v>
      </c>
      <c r="AM71" s="36">
        <v>30</v>
      </c>
      <c r="AN71" s="36">
        <f t="shared" ref="AN71:AQ71" si="81">N33</f>
        <v>1</v>
      </c>
      <c r="AO71" s="36">
        <f t="shared" si="81"/>
        <v>210014</v>
      </c>
      <c r="AP71" s="36">
        <f t="shared" si="81"/>
        <v>2</v>
      </c>
      <c r="AQ71" s="36">
        <f t="shared" si="81"/>
        <v>1429</v>
      </c>
      <c r="AR71" s="36">
        <v>0</v>
      </c>
      <c r="AS71" s="36">
        <f t="shared" si="49"/>
        <v>1</v>
      </c>
      <c r="AT71" s="36">
        <f t="shared" si="80"/>
        <v>0</v>
      </c>
    </row>
    <row r="72" spans="11:46" ht="33.75" x14ac:dyDescent="0.15">
      <c r="K72" s="29" t="s">
        <v>143</v>
      </c>
      <c r="L72" s="29" t="s">
        <v>174</v>
      </c>
      <c r="M72" s="29" t="s">
        <v>176</v>
      </c>
      <c r="N72" s="29" t="s">
        <v>181</v>
      </c>
      <c r="O72" s="29" t="s">
        <v>208</v>
      </c>
      <c r="P72" s="29" t="s">
        <v>172</v>
      </c>
      <c r="Q72" s="29" t="s">
        <v>173</v>
      </c>
      <c r="R72" s="29" t="s">
        <v>209</v>
      </c>
      <c r="AL72" s="1">
        <v>70</v>
      </c>
      <c r="AM72" s="36">
        <v>30</v>
      </c>
      <c r="AN72" s="36">
        <f t="shared" ref="AN72:AQ72" si="82">N34</f>
        <v>1</v>
      </c>
      <c r="AO72" s="36">
        <f t="shared" si="82"/>
        <v>210008</v>
      </c>
      <c r="AP72" s="36">
        <f t="shared" si="82"/>
        <v>2</v>
      </c>
      <c r="AQ72" s="36">
        <f t="shared" si="82"/>
        <v>1429</v>
      </c>
      <c r="AR72" s="36">
        <v>0</v>
      </c>
      <c r="AS72" s="36">
        <f t="shared" si="49"/>
        <v>1</v>
      </c>
      <c r="AT72" s="36">
        <f t="shared" si="80"/>
        <v>0</v>
      </c>
    </row>
    <row r="73" spans="11:46" x14ac:dyDescent="0.15">
      <c r="K73" s="4" t="s">
        <v>194</v>
      </c>
      <c r="L73" s="4">
        <v>100</v>
      </c>
      <c r="M73" s="4" t="s">
        <v>212</v>
      </c>
      <c r="N73" s="4">
        <v>2</v>
      </c>
      <c r="O73" s="4" t="str">
        <f>IF(N73=1,INDEX(道具ID!$B$4:$B$500,MATCH(M73,道具ID!$C$4:$C$500,0),1),INDEX(道具ID!$J$4:$J$439,MATCH(M73,道具ID!$K$4:$K$439,0),1))</f>
        <v>cw_8</v>
      </c>
      <c r="P73" s="4">
        <v>1</v>
      </c>
      <c r="Q73" s="4">
        <v>100</v>
      </c>
      <c r="R73" s="4">
        <v>3</v>
      </c>
      <c r="AL73" s="1">
        <v>71</v>
      </c>
      <c r="AM73" s="36">
        <v>30</v>
      </c>
      <c r="AN73" s="36">
        <f t="shared" ref="AN73:AQ73" si="83">N35</f>
        <v>1</v>
      </c>
      <c r="AO73" s="36">
        <f t="shared" si="83"/>
        <v>210008</v>
      </c>
      <c r="AP73" s="36">
        <f t="shared" si="83"/>
        <v>2</v>
      </c>
      <c r="AQ73" s="36">
        <f t="shared" si="83"/>
        <v>1429</v>
      </c>
      <c r="AR73" s="36">
        <v>0</v>
      </c>
      <c r="AS73" s="36">
        <f t="shared" si="49"/>
        <v>1</v>
      </c>
      <c r="AT73" s="36">
        <f t="shared" si="80"/>
        <v>0</v>
      </c>
    </row>
    <row r="74" spans="11:46" x14ac:dyDescent="0.15">
      <c r="AL74" s="1">
        <v>72</v>
      </c>
      <c r="AM74" s="36">
        <v>30</v>
      </c>
      <c r="AN74" s="36">
        <f t="shared" ref="AN74:AQ74" si="84">N36</f>
        <v>1</v>
      </c>
      <c r="AO74" s="36">
        <f t="shared" si="84"/>
        <v>210014</v>
      </c>
      <c r="AP74" s="36">
        <f t="shared" si="84"/>
        <v>2</v>
      </c>
      <c r="AQ74" s="36">
        <f t="shared" si="84"/>
        <v>1429</v>
      </c>
      <c r="AR74" s="36">
        <v>0</v>
      </c>
      <c r="AS74" s="36">
        <f t="shared" si="49"/>
        <v>1</v>
      </c>
      <c r="AT74" s="36">
        <f t="shared" si="80"/>
        <v>0</v>
      </c>
    </row>
    <row r="75" spans="11:46" x14ac:dyDescent="0.15">
      <c r="AL75" s="1">
        <v>73</v>
      </c>
      <c r="AM75" s="36">
        <v>30</v>
      </c>
      <c r="AN75" s="36">
        <f t="shared" ref="AN75:AQ75" si="85">N37</f>
        <v>1</v>
      </c>
      <c r="AO75" s="36">
        <f t="shared" si="85"/>
        <v>210002</v>
      </c>
      <c r="AP75" s="36">
        <f t="shared" si="85"/>
        <v>2</v>
      </c>
      <c r="AQ75" s="36">
        <f t="shared" si="85"/>
        <v>1429</v>
      </c>
      <c r="AR75" s="36">
        <v>0</v>
      </c>
      <c r="AS75" s="36">
        <f t="shared" si="49"/>
        <v>1</v>
      </c>
      <c r="AT75" s="36">
        <f t="shared" si="80"/>
        <v>0</v>
      </c>
    </row>
    <row r="76" spans="11:46" x14ac:dyDescent="0.15">
      <c r="AL76" s="1">
        <v>74</v>
      </c>
      <c r="AM76" s="36">
        <v>30</v>
      </c>
      <c r="AN76" s="36">
        <f t="shared" ref="AN76:AQ76" si="86">N38</f>
        <v>1</v>
      </c>
      <c r="AO76" s="36">
        <f t="shared" si="86"/>
        <v>210006</v>
      </c>
      <c r="AP76" s="36">
        <f t="shared" si="86"/>
        <v>2</v>
      </c>
      <c r="AQ76" s="36">
        <f t="shared" si="86"/>
        <v>1429</v>
      </c>
      <c r="AR76" s="36">
        <v>0</v>
      </c>
      <c r="AS76" s="36">
        <f t="shared" si="49"/>
        <v>1</v>
      </c>
      <c r="AT76" s="36">
        <f t="shared" si="80"/>
        <v>0</v>
      </c>
    </row>
    <row r="77" spans="11:46" x14ac:dyDescent="0.15">
      <c r="AL77" s="1">
        <v>75</v>
      </c>
      <c r="AM77" s="36">
        <v>30</v>
      </c>
      <c r="AN77" s="36">
        <f t="shared" ref="AN77:AQ77" si="87">N39</f>
        <v>1</v>
      </c>
      <c r="AO77" s="36">
        <f t="shared" si="87"/>
        <v>210013</v>
      </c>
      <c r="AP77" s="36">
        <f t="shared" si="87"/>
        <v>2</v>
      </c>
      <c r="AQ77" s="36">
        <f t="shared" si="87"/>
        <v>1429</v>
      </c>
      <c r="AR77" s="36">
        <v>0</v>
      </c>
      <c r="AS77" s="36">
        <f t="shared" si="49"/>
        <v>1</v>
      </c>
      <c r="AT77" s="36">
        <f t="shared" si="80"/>
        <v>0</v>
      </c>
    </row>
    <row r="78" spans="11:46" x14ac:dyDescent="0.15">
      <c r="AL78" s="1">
        <v>76</v>
      </c>
      <c r="AM78" s="36">
        <v>30</v>
      </c>
      <c r="AN78" s="36">
        <f t="shared" ref="AN78:AQ78" si="88">N40</f>
        <v>1</v>
      </c>
      <c r="AO78" s="36">
        <f t="shared" si="88"/>
        <v>210013</v>
      </c>
      <c r="AP78" s="36">
        <f t="shared" si="88"/>
        <v>2</v>
      </c>
      <c r="AQ78" s="36">
        <f t="shared" si="88"/>
        <v>1429</v>
      </c>
      <c r="AR78" s="36">
        <v>0</v>
      </c>
      <c r="AS78" s="36">
        <f t="shared" si="49"/>
        <v>1</v>
      </c>
      <c r="AT78" s="36">
        <f t="shared" si="80"/>
        <v>0</v>
      </c>
    </row>
    <row r="79" spans="11:46" x14ac:dyDescent="0.15">
      <c r="AL79" s="1">
        <v>77</v>
      </c>
      <c r="AM79" s="36">
        <v>30</v>
      </c>
      <c r="AN79" s="36">
        <f t="shared" ref="AN79:AQ79" si="89">N41</f>
        <v>1</v>
      </c>
      <c r="AO79" s="36">
        <f t="shared" si="89"/>
        <v>210014</v>
      </c>
      <c r="AP79" s="36">
        <f t="shared" si="89"/>
        <v>2</v>
      </c>
      <c r="AQ79" s="36">
        <f t="shared" si="89"/>
        <v>1429</v>
      </c>
      <c r="AR79" s="36">
        <v>0</v>
      </c>
      <c r="AS79" s="36">
        <f t="shared" si="49"/>
        <v>1</v>
      </c>
      <c r="AT79" s="36">
        <f t="shared" si="80"/>
        <v>0</v>
      </c>
    </row>
    <row r="80" spans="11:46" x14ac:dyDescent="0.15">
      <c r="AL80" s="1">
        <v>78</v>
      </c>
      <c r="AM80" s="36">
        <v>30</v>
      </c>
      <c r="AN80" s="36">
        <f t="shared" ref="AN80:AQ80" si="90">N42</f>
        <v>1</v>
      </c>
      <c r="AO80" s="36">
        <f t="shared" si="90"/>
        <v>210002</v>
      </c>
      <c r="AP80" s="36">
        <f t="shared" si="90"/>
        <v>2</v>
      </c>
      <c r="AQ80" s="36">
        <f t="shared" si="90"/>
        <v>1429</v>
      </c>
      <c r="AR80" s="36">
        <v>0</v>
      </c>
      <c r="AS80" s="36">
        <f t="shared" si="49"/>
        <v>1</v>
      </c>
      <c r="AT80" s="36">
        <f t="shared" si="80"/>
        <v>0</v>
      </c>
    </row>
    <row r="81" spans="38:46" x14ac:dyDescent="0.15">
      <c r="AL81" s="1">
        <v>79</v>
      </c>
      <c r="AM81" s="36">
        <v>30</v>
      </c>
      <c r="AN81" s="36">
        <f t="shared" ref="AN81:AQ81" si="91">N43</f>
        <v>1</v>
      </c>
      <c r="AO81" s="36">
        <f t="shared" si="91"/>
        <v>210006</v>
      </c>
      <c r="AP81" s="36">
        <f t="shared" si="91"/>
        <v>2</v>
      </c>
      <c r="AQ81" s="36">
        <f t="shared" si="91"/>
        <v>1429</v>
      </c>
      <c r="AR81" s="36">
        <v>0</v>
      </c>
      <c r="AS81" s="36">
        <f t="shared" si="49"/>
        <v>1</v>
      </c>
      <c r="AT81" s="36">
        <f t="shared" si="80"/>
        <v>0</v>
      </c>
    </row>
    <row r="82" spans="38:46" x14ac:dyDescent="0.15">
      <c r="AL82" s="1">
        <v>80</v>
      </c>
      <c r="AM82" s="36">
        <v>30</v>
      </c>
      <c r="AN82" s="36">
        <f t="shared" ref="AN82:AQ82" si="92">N44</f>
        <v>1</v>
      </c>
      <c r="AO82" s="36">
        <f t="shared" si="92"/>
        <v>210013</v>
      </c>
      <c r="AP82" s="36">
        <f t="shared" si="92"/>
        <v>2</v>
      </c>
      <c r="AQ82" s="36">
        <f t="shared" si="92"/>
        <v>1429</v>
      </c>
      <c r="AR82" s="36">
        <v>0</v>
      </c>
      <c r="AS82" s="36">
        <f t="shared" si="49"/>
        <v>1</v>
      </c>
      <c r="AT82" s="36">
        <f t="shared" si="80"/>
        <v>0</v>
      </c>
    </row>
    <row r="83" spans="38:46" x14ac:dyDescent="0.15">
      <c r="AL83" s="1">
        <v>81</v>
      </c>
      <c r="AM83" s="36">
        <v>30</v>
      </c>
      <c r="AN83" s="36">
        <f t="shared" ref="AN83:AQ83" si="93">N45</f>
        <v>1</v>
      </c>
      <c r="AO83" s="36">
        <f t="shared" si="93"/>
        <v>210002</v>
      </c>
      <c r="AP83" s="36">
        <f t="shared" si="93"/>
        <v>4</v>
      </c>
      <c r="AQ83" s="36">
        <f t="shared" si="93"/>
        <v>1429</v>
      </c>
      <c r="AR83" s="36">
        <v>0</v>
      </c>
      <c r="AS83" s="36">
        <f t="shared" si="49"/>
        <v>1</v>
      </c>
      <c r="AT83" s="36">
        <f t="shared" si="80"/>
        <v>0</v>
      </c>
    </row>
    <row r="84" spans="38:46" x14ac:dyDescent="0.15">
      <c r="AL84" s="1">
        <v>82</v>
      </c>
      <c r="AM84" s="36">
        <v>30</v>
      </c>
      <c r="AN84" s="36">
        <f t="shared" ref="AN84:AQ84" si="94">N46</f>
        <v>1</v>
      </c>
      <c r="AO84" s="36">
        <f t="shared" si="94"/>
        <v>210006</v>
      </c>
      <c r="AP84" s="36">
        <f t="shared" si="94"/>
        <v>4</v>
      </c>
      <c r="AQ84" s="36">
        <f t="shared" si="94"/>
        <v>1429</v>
      </c>
      <c r="AR84" s="36">
        <v>0</v>
      </c>
      <c r="AS84" s="36">
        <f t="shared" si="49"/>
        <v>1</v>
      </c>
      <c r="AT84" s="36">
        <f t="shared" si="80"/>
        <v>0</v>
      </c>
    </row>
    <row r="85" spans="38:46" x14ac:dyDescent="0.15">
      <c r="AL85" s="1">
        <v>83</v>
      </c>
      <c r="AM85" s="36">
        <v>30</v>
      </c>
      <c r="AN85" s="36">
        <f t="shared" ref="AN85:AQ85" si="95">N47</f>
        <v>1</v>
      </c>
      <c r="AO85" s="36">
        <f t="shared" si="95"/>
        <v>210014</v>
      </c>
      <c r="AP85" s="36">
        <f t="shared" si="95"/>
        <v>4</v>
      </c>
      <c r="AQ85" s="36">
        <f t="shared" si="95"/>
        <v>1429</v>
      </c>
      <c r="AR85" s="36">
        <v>0</v>
      </c>
      <c r="AS85" s="36">
        <f t="shared" si="49"/>
        <v>1</v>
      </c>
      <c r="AT85" s="36">
        <f t="shared" si="80"/>
        <v>0</v>
      </c>
    </row>
    <row r="86" spans="38:46" x14ac:dyDescent="0.15">
      <c r="AL86" s="1">
        <v>84</v>
      </c>
      <c r="AM86" s="36">
        <v>30</v>
      </c>
      <c r="AN86" s="36">
        <f t="shared" ref="AN86:AQ86" si="96">N48</f>
        <v>1</v>
      </c>
      <c r="AO86" s="36">
        <f t="shared" si="96"/>
        <v>210008</v>
      </c>
      <c r="AP86" s="36">
        <f t="shared" si="96"/>
        <v>4</v>
      </c>
      <c r="AQ86" s="36">
        <f t="shared" si="96"/>
        <v>1429</v>
      </c>
      <c r="AR86" s="36">
        <v>0</v>
      </c>
      <c r="AS86" s="36">
        <f t="shared" si="49"/>
        <v>1</v>
      </c>
      <c r="AT86" s="36">
        <f t="shared" si="80"/>
        <v>0</v>
      </c>
    </row>
    <row r="87" spans="38:46" x14ac:dyDescent="0.15">
      <c r="AL87" s="1">
        <v>85</v>
      </c>
      <c r="AM87" s="36">
        <v>30</v>
      </c>
      <c r="AN87" s="36">
        <f t="shared" ref="AN87:AQ87" si="97">N49</f>
        <v>1</v>
      </c>
      <c r="AO87" s="36">
        <f t="shared" si="97"/>
        <v>210008</v>
      </c>
      <c r="AP87" s="36">
        <f t="shared" si="97"/>
        <v>4</v>
      </c>
      <c r="AQ87" s="36">
        <f t="shared" si="97"/>
        <v>1429</v>
      </c>
      <c r="AR87" s="36">
        <v>0</v>
      </c>
      <c r="AS87" s="36">
        <f t="shared" si="49"/>
        <v>1</v>
      </c>
      <c r="AT87" s="36">
        <f t="shared" si="80"/>
        <v>0</v>
      </c>
    </row>
    <row r="88" spans="38:46" x14ac:dyDescent="0.15">
      <c r="AL88" s="1">
        <v>86</v>
      </c>
      <c r="AM88" s="36">
        <v>30</v>
      </c>
      <c r="AN88" s="36">
        <f t="shared" ref="AN88:AQ88" si="98">N50</f>
        <v>1</v>
      </c>
      <c r="AO88" s="36">
        <f t="shared" si="98"/>
        <v>210014</v>
      </c>
      <c r="AP88" s="36">
        <f t="shared" si="98"/>
        <v>4</v>
      </c>
      <c r="AQ88" s="36">
        <f t="shared" si="98"/>
        <v>1429</v>
      </c>
      <c r="AR88" s="36">
        <v>0</v>
      </c>
      <c r="AS88" s="36">
        <f t="shared" si="49"/>
        <v>1</v>
      </c>
      <c r="AT88" s="36">
        <f t="shared" si="80"/>
        <v>0</v>
      </c>
    </row>
    <row r="89" spans="38:46" x14ac:dyDescent="0.15">
      <c r="AL89" s="1">
        <v>87</v>
      </c>
      <c r="AM89" s="36">
        <v>30</v>
      </c>
      <c r="AN89" s="36">
        <f t="shared" ref="AN89:AQ89" si="99">N51</f>
        <v>1</v>
      </c>
      <c r="AO89" s="36">
        <f t="shared" si="99"/>
        <v>210002</v>
      </c>
      <c r="AP89" s="36">
        <f t="shared" si="99"/>
        <v>4</v>
      </c>
      <c r="AQ89" s="36">
        <f t="shared" si="99"/>
        <v>1429</v>
      </c>
      <c r="AR89" s="36">
        <v>0</v>
      </c>
      <c r="AS89" s="36">
        <f t="shared" si="49"/>
        <v>1</v>
      </c>
      <c r="AT89" s="36">
        <f t="shared" si="80"/>
        <v>0</v>
      </c>
    </row>
    <row r="90" spans="38:46" x14ac:dyDescent="0.15">
      <c r="AL90" s="1">
        <v>88</v>
      </c>
      <c r="AM90" s="36">
        <v>30</v>
      </c>
      <c r="AN90" s="36">
        <f t="shared" ref="AN90:AQ90" si="100">N52</f>
        <v>1</v>
      </c>
      <c r="AO90" s="36">
        <f t="shared" si="100"/>
        <v>210006</v>
      </c>
      <c r="AP90" s="36">
        <f t="shared" si="100"/>
        <v>4</v>
      </c>
      <c r="AQ90" s="36">
        <f t="shared" si="100"/>
        <v>1429</v>
      </c>
      <c r="AR90" s="36">
        <v>0</v>
      </c>
      <c r="AS90" s="36">
        <f t="shared" si="49"/>
        <v>1</v>
      </c>
      <c r="AT90" s="36">
        <f t="shared" si="80"/>
        <v>0</v>
      </c>
    </row>
    <row r="91" spans="38:46" x14ac:dyDescent="0.15">
      <c r="AL91" s="1">
        <v>89</v>
      </c>
      <c r="AM91" s="36">
        <v>30</v>
      </c>
      <c r="AN91" s="36">
        <f t="shared" ref="AN91:AQ91" si="101">N53</f>
        <v>1</v>
      </c>
      <c r="AO91" s="36">
        <f t="shared" si="101"/>
        <v>210013</v>
      </c>
      <c r="AP91" s="36">
        <f t="shared" si="101"/>
        <v>4</v>
      </c>
      <c r="AQ91" s="36">
        <f t="shared" si="101"/>
        <v>1429</v>
      </c>
      <c r="AR91" s="36">
        <v>0</v>
      </c>
      <c r="AS91" s="36">
        <f t="shared" si="49"/>
        <v>1</v>
      </c>
      <c r="AT91" s="36">
        <f t="shared" si="80"/>
        <v>0</v>
      </c>
    </row>
    <row r="92" spans="38:46" x14ac:dyDescent="0.15">
      <c r="AL92" s="1">
        <v>90</v>
      </c>
      <c r="AM92" s="36">
        <v>30</v>
      </c>
      <c r="AN92" s="36">
        <f t="shared" ref="AN92:AQ92" si="102">N54</f>
        <v>1</v>
      </c>
      <c r="AO92" s="36">
        <f t="shared" si="102"/>
        <v>210013</v>
      </c>
      <c r="AP92" s="36">
        <f t="shared" si="102"/>
        <v>4</v>
      </c>
      <c r="AQ92" s="36">
        <f t="shared" si="102"/>
        <v>1429</v>
      </c>
      <c r="AR92" s="36">
        <v>0</v>
      </c>
      <c r="AS92" s="36">
        <f t="shared" si="49"/>
        <v>1</v>
      </c>
      <c r="AT92" s="36">
        <f t="shared" si="80"/>
        <v>0</v>
      </c>
    </row>
    <row r="93" spans="38:46" x14ac:dyDescent="0.15">
      <c r="AL93" s="1">
        <v>91</v>
      </c>
      <c r="AM93" s="36">
        <v>30</v>
      </c>
      <c r="AN93" s="36">
        <f t="shared" ref="AN93:AQ93" si="103">N55</f>
        <v>1</v>
      </c>
      <c r="AO93" s="36">
        <f t="shared" si="103"/>
        <v>210014</v>
      </c>
      <c r="AP93" s="36">
        <f t="shared" si="103"/>
        <v>4</v>
      </c>
      <c r="AQ93" s="36">
        <f t="shared" si="103"/>
        <v>1429</v>
      </c>
      <c r="AR93" s="36">
        <v>0</v>
      </c>
      <c r="AS93" s="36">
        <f t="shared" si="49"/>
        <v>1</v>
      </c>
      <c r="AT93" s="36">
        <f t="shared" si="80"/>
        <v>0</v>
      </c>
    </row>
    <row r="94" spans="38:46" x14ac:dyDescent="0.15">
      <c r="AL94" s="1">
        <v>92</v>
      </c>
      <c r="AM94" s="36">
        <v>30</v>
      </c>
      <c r="AN94" s="36">
        <f t="shared" ref="AN94:AQ94" si="104">N56</f>
        <v>1</v>
      </c>
      <c r="AO94" s="36">
        <f t="shared" si="104"/>
        <v>210002</v>
      </c>
      <c r="AP94" s="36">
        <f t="shared" si="104"/>
        <v>4</v>
      </c>
      <c r="AQ94" s="36">
        <f t="shared" si="104"/>
        <v>1429</v>
      </c>
      <c r="AR94" s="36">
        <v>0</v>
      </c>
      <c r="AS94" s="36">
        <f t="shared" si="49"/>
        <v>1</v>
      </c>
      <c r="AT94" s="36">
        <f t="shared" si="80"/>
        <v>0</v>
      </c>
    </row>
    <row r="95" spans="38:46" x14ac:dyDescent="0.15">
      <c r="AL95" s="1">
        <v>93</v>
      </c>
      <c r="AM95" s="36">
        <v>30</v>
      </c>
      <c r="AN95" s="36">
        <f t="shared" ref="AN95:AQ95" si="105">N57</f>
        <v>1</v>
      </c>
      <c r="AO95" s="36">
        <f t="shared" si="105"/>
        <v>210006</v>
      </c>
      <c r="AP95" s="36">
        <f t="shared" si="105"/>
        <v>4</v>
      </c>
      <c r="AQ95" s="36">
        <f t="shared" si="105"/>
        <v>1429</v>
      </c>
      <c r="AR95" s="36">
        <v>0</v>
      </c>
      <c r="AS95" s="36">
        <f t="shared" si="49"/>
        <v>1</v>
      </c>
      <c r="AT95" s="36">
        <f t="shared" si="80"/>
        <v>0</v>
      </c>
    </row>
    <row r="96" spans="38:46" x14ac:dyDescent="0.15">
      <c r="AL96" s="1">
        <v>94</v>
      </c>
      <c r="AM96" s="36">
        <v>30</v>
      </c>
      <c r="AN96" s="36">
        <f t="shared" ref="AN96:AQ96" si="106">N58</f>
        <v>1</v>
      </c>
      <c r="AO96" s="36">
        <f t="shared" si="106"/>
        <v>210013</v>
      </c>
      <c r="AP96" s="36">
        <f t="shared" si="106"/>
        <v>4</v>
      </c>
      <c r="AQ96" s="36">
        <f t="shared" si="106"/>
        <v>1429</v>
      </c>
      <c r="AR96" s="36">
        <v>0</v>
      </c>
      <c r="AS96" s="36">
        <f t="shared" si="49"/>
        <v>1</v>
      </c>
      <c r="AT96" s="36">
        <f t="shared" si="80"/>
        <v>0</v>
      </c>
    </row>
    <row r="97" spans="38:46" x14ac:dyDescent="0.15">
      <c r="AL97" s="1">
        <v>95</v>
      </c>
      <c r="AM97" s="36">
        <v>30</v>
      </c>
      <c r="AN97" s="36">
        <f t="shared" ref="AN97:AQ97" si="107">N59</f>
        <v>1</v>
      </c>
      <c r="AO97" s="36">
        <f t="shared" si="107"/>
        <v>20000</v>
      </c>
      <c r="AP97" s="36">
        <f t="shared" si="107"/>
        <v>100</v>
      </c>
      <c r="AQ97" s="36">
        <f t="shared" si="107"/>
        <v>0</v>
      </c>
      <c r="AR97" s="36">
        <v>0</v>
      </c>
      <c r="AS97" s="36">
        <f t="shared" si="49"/>
        <v>1</v>
      </c>
      <c r="AT97" s="36">
        <f t="shared" si="80"/>
        <v>0</v>
      </c>
    </row>
    <row r="98" spans="38:46" x14ac:dyDescent="0.15">
      <c r="AL98" s="1">
        <v>96</v>
      </c>
      <c r="AM98" s="36">
        <v>30</v>
      </c>
      <c r="AN98" s="36">
        <f t="shared" ref="AN98:AQ98" si="108">N60</f>
        <v>1</v>
      </c>
      <c r="AO98" s="36">
        <f t="shared" si="108"/>
        <v>20001</v>
      </c>
      <c r="AP98" s="36">
        <f t="shared" si="108"/>
        <v>100</v>
      </c>
      <c r="AQ98" s="36">
        <f t="shared" si="108"/>
        <v>5000</v>
      </c>
      <c r="AR98" s="36">
        <v>0</v>
      </c>
      <c r="AS98" s="36">
        <f t="shared" si="49"/>
        <v>1</v>
      </c>
      <c r="AT98" s="36">
        <f t="shared" si="80"/>
        <v>0</v>
      </c>
    </row>
    <row r="99" spans="38:46" x14ac:dyDescent="0.15">
      <c r="AL99" s="1">
        <v>97</v>
      </c>
      <c r="AM99" s="36">
        <v>30</v>
      </c>
      <c r="AN99" s="36">
        <f t="shared" ref="AN99:AQ99" si="109">N61</f>
        <v>1</v>
      </c>
      <c r="AO99" s="36">
        <f t="shared" si="109"/>
        <v>20002</v>
      </c>
      <c r="AP99" s="36">
        <f t="shared" si="109"/>
        <v>30</v>
      </c>
      <c r="AQ99" s="36">
        <f t="shared" si="109"/>
        <v>10000</v>
      </c>
      <c r="AR99" s="36">
        <v>0</v>
      </c>
      <c r="AS99" s="36">
        <f t="shared" si="49"/>
        <v>2</v>
      </c>
      <c r="AT99" s="36">
        <f t="shared" si="80"/>
        <v>0</v>
      </c>
    </row>
    <row r="100" spans="38:46" x14ac:dyDescent="0.15">
      <c r="AL100" s="1">
        <v>98</v>
      </c>
      <c r="AM100" s="36">
        <v>30</v>
      </c>
      <c r="AN100" s="36">
        <f t="shared" ref="AN100:AQ100" si="110">N62</f>
        <v>1</v>
      </c>
      <c r="AO100" s="36">
        <f t="shared" si="110"/>
        <v>20003</v>
      </c>
      <c r="AP100" s="36">
        <f t="shared" si="110"/>
        <v>10</v>
      </c>
      <c r="AQ100" s="36">
        <f t="shared" si="110"/>
        <v>5000</v>
      </c>
      <c r="AR100" s="36">
        <v>0</v>
      </c>
      <c r="AS100" s="36">
        <f t="shared" si="49"/>
        <v>2</v>
      </c>
      <c r="AT100" s="36">
        <f t="shared" si="80"/>
        <v>0</v>
      </c>
    </row>
    <row r="101" spans="38:46" x14ac:dyDescent="0.15">
      <c r="AL101" s="1">
        <v>99</v>
      </c>
      <c r="AM101" s="36">
        <v>30</v>
      </c>
      <c r="AN101" s="36">
        <f t="shared" ref="AN101:AQ101" si="111">N63</f>
        <v>1</v>
      </c>
      <c r="AO101" s="36">
        <f t="shared" si="111"/>
        <v>10001</v>
      </c>
      <c r="AP101" s="36">
        <f t="shared" si="111"/>
        <v>10</v>
      </c>
      <c r="AQ101" s="36">
        <f t="shared" si="111"/>
        <v>10000</v>
      </c>
      <c r="AR101" s="36">
        <v>0</v>
      </c>
      <c r="AS101" s="36">
        <f t="shared" si="49"/>
        <v>1</v>
      </c>
      <c r="AT101" s="36">
        <f t="shared" si="80"/>
        <v>0</v>
      </c>
    </row>
    <row r="102" spans="38:46" x14ac:dyDescent="0.15">
      <c r="AL102" s="1">
        <v>100</v>
      </c>
      <c r="AM102" s="36">
        <v>30</v>
      </c>
      <c r="AN102" s="36">
        <f t="shared" ref="AN102:AQ102" si="112">N64</f>
        <v>1</v>
      </c>
      <c r="AO102" s="36">
        <f t="shared" si="112"/>
        <v>10001</v>
      </c>
      <c r="AP102" s="36">
        <f t="shared" si="112"/>
        <v>2</v>
      </c>
      <c r="AQ102" s="36">
        <f t="shared" si="112"/>
        <v>4000</v>
      </c>
      <c r="AR102" s="36">
        <v>0</v>
      </c>
      <c r="AS102" s="36">
        <f t="shared" si="49"/>
        <v>1</v>
      </c>
      <c r="AT102" s="36">
        <f t="shared" si="80"/>
        <v>0</v>
      </c>
    </row>
    <row r="103" spans="38:46" x14ac:dyDescent="0.15">
      <c r="AL103" s="1">
        <v>101</v>
      </c>
      <c r="AM103" s="36">
        <v>30</v>
      </c>
      <c r="AN103" s="36">
        <f t="shared" ref="AN103:AQ103" si="113">N65</f>
        <v>1</v>
      </c>
      <c r="AO103" s="36">
        <f t="shared" si="113"/>
        <v>40000</v>
      </c>
      <c r="AP103" s="36">
        <f t="shared" si="113"/>
        <v>10</v>
      </c>
      <c r="AQ103" s="36">
        <f t="shared" si="113"/>
        <v>10000</v>
      </c>
      <c r="AR103" s="36">
        <v>0</v>
      </c>
      <c r="AS103" s="36">
        <f t="shared" si="49"/>
        <v>1</v>
      </c>
      <c r="AT103" s="36">
        <f t="shared" si="80"/>
        <v>0</v>
      </c>
    </row>
    <row r="104" spans="38:46" x14ac:dyDescent="0.15">
      <c r="AL104" s="1">
        <v>102</v>
      </c>
      <c r="AM104" s="36">
        <v>30</v>
      </c>
      <c r="AN104" s="36">
        <f t="shared" ref="AN104:AQ104" si="114">N66</f>
        <v>1</v>
      </c>
      <c r="AO104" s="36">
        <f t="shared" si="114"/>
        <v>40000</v>
      </c>
      <c r="AP104" s="36">
        <f t="shared" si="114"/>
        <v>50</v>
      </c>
      <c r="AQ104" s="36">
        <f t="shared" si="114"/>
        <v>10000</v>
      </c>
      <c r="AR104" s="36">
        <v>0</v>
      </c>
      <c r="AS104" s="36">
        <f t="shared" si="49"/>
        <v>1</v>
      </c>
      <c r="AT104" s="36">
        <f t="shared" si="80"/>
        <v>0</v>
      </c>
    </row>
    <row r="105" spans="38:46" x14ac:dyDescent="0.15">
      <c r="AL105" s="1">
        <v>103</v>
      </c>
      <c r="AM105" s="36">
        <v>30</v>
      </c>
      <c r="AN105" s="36">
        <f t="shared" ref="AN105:AQ105" si="115">N67</f>
        <v>1</v>
      </c>
      <c r="AO105" s="36">
        <f t="shared" si="115"/>
        <v>40100</v>
      </c>
      <c r="AP105" s="36">
        <f t="shared" si="115"/>
        <v>50</v>
      </c>
      <c r="AQ105" s="36">
        <f t="shared" si="115"/>
        <v>10000</v>
      </c>
      <c r="AR105" s="36">
        <v>0</v>
      </c>
      <c r="AS105" s="36">
        <f t="shared" si="49"/>
        <v>1</v>
      </c>
      <c r="AT105" s="36">
        <f t="shared" si="80"/>
        <v>0</v>
      </c>
    </row>
    <row r="106" spans="38:46" x14ac:dyDescent="0.15">
      <c r="AL106" s="1">
        <v>104</v>
      </c>
      <c r="AM106" s="36">
        <v>30</v>
      </c>
      <c r="AN106" s="36">
        <f t="shared" ref="AN106:AQ106" si="116">N68</f>
        <v>1</v>
      </c>
      <c r="AO106" s="36">
        <f t="shared" si="116"/>
        <v>40001</v>
      </c>
      <c r="AP106" s="36">
        <f t="shared" si="116"/>
        <v>10</v>
      </c>
      <c r="AQ106" s="36">
        <f t="shared" si="116"/>
        <v>3000</v>
      </c>
      <c r="AR106" s="36">
        <v>0</v>
      </c>
      <c r="AS106" s="36">
        <f t="shared" si="49"/>
        <v>2</v>
      </c>
      <c r="AT106" s="36">
        <f t="shared" si="80"/>
        <v>0</v>
      </c>
    </row>
    <row r="107" spans="38:46" x14ac:dyDescent="0.15">
      <c r="AL107" s="1">
        <v>105</v>
      </c>
      <c r="AM107" s="36">
        <v>30</v>
      </c>
      <c r="AN107" s="36">
        <f t="shared" ref="AN107:AQ107" si="117">N69</f>
        <v>1</v>
      </c>
      <c r="AO107" s="36">
        <f t="shared" si="117"/>
        <v>40101</v>
      </c>
      <c r="AP107" s="36">
        <f t="shared" si="117"/>
        <v>10</v>
      </c>
      <c r="AQ107" s="36">
        <f t="shared" si="117"/>
        <v>3000</v>
      </c>
      <c r="AR107" s="36">
        <v>0</v>
      </c>
      <c r="AS107" s="36">
        <f t="shared" ref="AS107" si="118">R69</f>
        <v>2</v>
      </c>
      <c r="AT107" s="36">
        <f t="shared" si="80"/>
        <v>0</v>
      </c>
    </row>
    <row r="108" spans="38:46" x14ac:dyDescent="0.15">
      <c r="AL108" s="1">
        <v>106</v>
      </c>
      <c r="AM108" s="38">
        <v>31</v>
      </c>
      <c r="AN108" s="38">
        <f>N73</f>
        <v>2</v>
      </c>
      <c r="AO108" s="38" t="str">
        <f>O73</f>
        <v>cw_8</v>
      </c>
      <c r="AP108" s="38">
        <f>P73</f>
        <v>1</v>
      </c>
      <c r="AQ108" s="38">
        <f>Q73</f>
        <v>100</v>
      </c>
      <c r="AR108" s="38">
        <v>0</v>
      </c>
      <c r="AS108" s="38">
        <f>R73</f>
        <v>3</v>
      </c>
      <c r="AT108" s="38">
        <f t="shared" ref="AT108:AT189" si="119">IF(AS108=3,1,0)</f>
        <v>1</v>
      </c>
    </row>
    <row r="109" spans="38:46" x14ac:dyDescent="0.15">
      <c r="AL109" s="1">
        <v>107</v>
      </c>
      <c r="AM109" s="37">
        <v>40</v>
      </c>
      <c r="AN109" s="37">
        <f t="shared" ref="AN109:AQ110" si="120">W3</f>
        <v>2</v>
      </c>
      <c r="AO109" s="37" t="str">
        <f t="shared" si="120"/>
        <v>cw_2</v>
      </c>
      <c r="AP109" s="37">
        <f t="shared" si="120"/>
        <v>1</v>
      </c>
      <c r="AQ109" s="37">
        <f t="shared" si="120"/>
        <v>667</v>
      </c>
      <c r="AR109" s="37">
        <v>0</v>
      </c>
      <c r="AS109" s="37">
        <f>AA3</f>
        <v>3</v>
      </c>
      <c r="AT109" s="37">
        <f t="shared" si="119"/>
        <v>1</v>
      </c>
    </row>
    <row r="110" spans="38:46" x14ac:dyDescent="0.15">
      <c r="AL110" s="1">
        <v>108</v>
      </c>
      <c r="AM110" s="37">
        <v>40</v>
      </c>
      <c r="AN110" s="37">
        <f t="shared" si="120"/>
        <v>2</v>
      </c>
      <c r="AO110" s="37" t="str">
        <f t="shared" si="120"/>
        <v>cw_6</v>
      </c>
      <c r="AP110" s="37">
        <f t="shared" si="120"/>
        <v>1</v>
      </c>
      <c r="AQ110" s="37">
        <f t="shared" si="120"/>
        <v>667</v>
      </c>
      <c r="AR110" s="37">
        <v>0</v>
      </c>
      <c r="AS110" s="37">
        <f>AA4</f>
        <v>3</v>
      </c>
      <c r="AT110" s="37">
        <f t="shared" si="119"/>
        <v>1</v>
      </c>
    </row>
    <row r="111" spans="38:46" x14ac:dyDescent="0.15">
      <c r="AL111" s="1">
        <v>109</v>
      </c>
      <c r="AM111" s="37">
        <v>40</v>
      </c>
      <c r="AN111" s="37">
        <f t="shared" ref="AN111:AQ111" si="121">W5</f>
        <v>2</v>
      </c>
      <c r="AO111" s="37" t="str">
        <f t="shared" si="121"/>
        <v>cw_14</v>
      </c>
      <c r="AP111" s="37">
        <f t="shared" si="121"/>
        <v>1</v>
      </c>
      <c r="AQ111" s="37">
        <f t="shared" si="121"/>
        <v>667</v>
      </c>
      <c r="AR111" s="37">
        <v>0</v>
      </c>
      <c r="AS111" s="37">
        <f t="shared" ref="AS111:AS158" si="122">AA5</f>
        <v>3</v>
      </c>
      <c r="AT111" s="37">
        <f t="shared" si="119"/>
        <v>1</v>
      </c>
    </row>
    <row r="112" spans="38:46" x14ac:dyDescent="0.15">
      <c r="AL112" s="1">
        <v>110</v>
      </c>
      <c r="AM112" s="37">
        <v>40</v>
      </c>
      <c r="AN112" s="37">
        <f t="shared" ref="AN112:AQ112" si="123">W6</f>
        <v>2</v>
      </c>
      <c r="AO112" s="37" t="str">
        <f t="shared" si="123"/>
        <v>cw_8</v>
      </c>
      <c r="AP112" s="37">
        <f t="shared" si="123"/>
        <v>1</v>
      </c>
      <c r="AQ112" s="37">
        <f t="shared" si="123"/>
        <v>667</v>
      </c>
      <c r="AR112" s="37">
        <v>0</v>
      </c>
      <c r="AS112" s="37">
        <f t="shared" si="122"/>
        <v>3</v>
      </c>
      <c r="AT112" s="37">
        <f t="shared" si="119"/>
        <v>1</v>
      </c>
    </row>
    <row r="113" spans="38:48" x14ac:dyDescent="0.15">
      <c r="AL113" s="1">
        <v>111</v>
      </c>
      <c r="AM113" s="37">
        <v>40</v>
      </c>
      <c r="AN113" s="37">
        <f t="shared" ref="AN113:AQ113" si="124">W7</f>
        <v>2</v>
      </c>
      <c r="AO113" s="37" t="str">
        <f t="shared" si="124"/>
        <v>cw_8</v>
      </c>
      <c r="AP113" s="37">
        <f t="shared" si="124"/>
        <v>1</v>
      </c>
      <c r="AQ113" s="37">
        <f t="shared" si="124"/>
        <v>667</v>
      </c>
      <c r="AR113" s="37">
        <v>0</v>
      </c>
      <c r="AS113" s="37">
        <f t="shared" si="122"/>
        <v>3</v>
      </c>
      <c r="AT113" s="37">
        <f t="shared" si="119"/>
        <v>1</v>
      </c>
    </row>
    <row r="114" spans="38:48" x14ac:dyDescent="0.15">
      <c r="AL114" s="1">
        <v>112</v>
      </c>
      <c r="AM114" s="37">
        <v>40</v>
      </c>
      <c r="AN114" s="37">
        <f t="shared" ref="AN114:AQ114" si="125">W8</f>
        <v>2</v>
      </c>
      <c r="AO114" s="37" t="str">
        <f t="shared" si="125"/>
        <v>cw_14</v>
      </c>
      <c r="AP114" s="37">
        <f t="shared" si="125"/>
        <v>1</v>
      </c>
      <c r="AQ114" s="37">
        <f t="shared" si="125"/>
        <v>667</v>
      </c>
      <c r="AR114" s="37">
        <v>0</v>
      </c>
      <c r="AS114" s="37">
        <f t="shared" si="122"/>
        <v>3</v>
      </c>
      <c r="AT114" s="37">
        <f t="shared" si="119"/>
        <v>1</v>
      </c>
    </row>
    <row r="115" spans="38:48" x14ac:dyDescent="0.15">
      <c r="AL115" s="1">
        <v>113</v>
      </c>
      <c r="AM115" s="37">
        <v>40</v>
      </c>
      <c r="AN115" s="37">
        <f t="shared" ref="AN115:AQ115" si="126">W9</f>
        <v>2</v>
      </c>
      <c r="AO115" s="37" t="str">
        <f t="shared" si="126"/>
        <v>cw_2</v>
      </c>
      <c r="AP115" s="37">
        <f t="shared" si="126"/>
        <v>1</v>
      </c>
      <c r="AQ115" s="37">
        <f t="shared" si="126"/>
        <v>400</v>
      </c>
      <c r="AR115" s="37">
        <v>0</v>
      </c>
      <c r="AS115" s="37">
        <f t="shared" si="122"/>
        <v>3</v>
      </c>
      <c r="AT115" s="37">
        <f t="shared" si="119"/>
        <v>1</v>
      </c>
      <c r="AU115" s="1">
        <f>SUMIF(AS109:AS147,1,AQ109:AQ147)</f>
        <v>27717</v>
      </c>
    </row>
    <row r="116" spans="38:48" x14ac:dyDescent="0.15">
      <c r="AL116" s="1">
        <v>114</v>
      </c>
      <c r="AM116" s="37">
        <v>40</v>
      </c>
      <c r="AN116" s="37">
        <f t="shared" ref="AN116:AQ116" si="127">W10</f>
        <v>2</v>
      </c>
      <c r="AO116" s="37" t="str">
        <f t="shared" si="127"/>
        <v>cw_6</v>
      </c>
      <c r="AP116" s="37">
        <f t="shared" si="127"/>
        <v>1</v>
      </c>
      <c r="AQ116" s="37">
        <f t="shared" si="127"/>
        <v>400</v>
      </c>
      <c r="AR116" s="37">
        <v>0</v>
      </c>
      <c r="AS116" s="37">
        <f t="shared" si="122"/>
        <v>3</v>
      </c>
      <c r="AT116" s="37">
        <f t="shared" si="119"/>
        <v>1</v>
      </c>
    </row>
    <row r="117" spans="38:48" x14ac:dyDescent="0.15">
      <c r="AL117" s="1">
        <v>115</v>
      </c>
      <c r="AM117" s="37">
        <v>40</v>
      </c>
      <c r="AN117" s="37">
        <f t="shared" ref="AN117:AQ117" si="128">W11</f>
        <v>2</v>
      </c>
      <c r="AO117" s="37" t="str">
        <f t="shared" si="128"/>
        <v>cw_13</v>
      </c>
      <c r="AP117" s="37">
        <f t="shared" si="128"/>
        <v>1</v>
      </c>
      <c r="AQ117" s="37">
        <f t="shared" si="128"/>
        <v>400</v>
      </c>
      <c r="AR117" s="37">
        <v>0</v>
      </c>
      <c r="AS117" s="37">
        <f t="shared" si="122"/>
        <v>3</v>
      </c>
      <c r="AT117" s="37">
        <f t="shared" si="119"/>
        <v>1</v>
      </c>
    </row>
    <row r="118" spans="38:48" x14ac:dyDescent="0.15">
      <c r="AL118" s="1">
        <v>116</v>
      </c>
      <c r="AM118" s="37">
        <v>40</v>
      </c>
      <c r="AN118" s="37">
        <f t="shared" ref="AN118:AQ118" si="129">W12</f>
        <v>2</v>
      </c>
      <c r="AO118" s="37" t="str">
        <f t="shared" si="129"/>
        <v>cw_13</v>
      </c>
      <c r="AP118" s="37">
        <f t="shared" si="129"/>
        <v>1</v>
      </c>
      <c r="AQ118" s="37">
        <f t="shared" si="129"/>
        <v>400</v>
      </c>
      <c r="AR118" s="37">
        <v>0</v>
      </c>
      <c r="AS118" s="37">
        <f t="shared" si="122"/>
        <v>3</v>
      </c>
      <c r="AT118" s="37">
        <f t="shared" si="119"/>
        <v>1</v>
      </c>
    </row>
    <row r="119" spans="38:48" x14ac:dyDescent="0.15">
      <c r="AL119" s="1">
        <v>117</v>
      </c>
      <c r="AM119" s="37">
        <v>40</v>
      </c>
      <c r="AN119" s="37">
        <f t="shared" ref="AN119:AQ119" si="130">W13</f>
        <v>2</v>
      </c>
      <c r="AO119" s="37" t="str">
        <f t="shared" si="130"/>
        <v>cw_14</v>
      </c>
      <c r="AP119" s="37">
        <f t="shared" si="130"/>
        <v>1</v>
      </c>
      <c r="AQ119" s="37">
        <f t="shared" si="130"/>
        <v>400</v>
      </c>
      <c r="AR119" s="37">
        <v>0</v>
      </c>
      <c r="AS119" s="37">
        <f t="shared" si="122"/>
        <v>3</v>
      </c>
      <c r="AT119" s="37">
        <f t="shared" si="119"/>
        <v>1</v>
      </c>
      <c r="AU119" s="1">
        <f>SUM(AQ109:AQ147)</f>
        <v>33719</v>
      </c>
      <c r="AV119" s="1">
        <f>(AU119-AU115)/AU119*9</f>
        <v>1.6020048044129422</v>
      </c>
    </row>
    <row r="120" spans="38:48" x14ac:dyDescent="0.15">
      <c r="AL120" s="1">
        <v>118</v>
      </c>
      <c r="AM120" s="37">
        <v>40</v>
      </c>
      <c r="AN120" s="37">
        <f t="shared" ref="AN120:AQ120" si="131">W14</f>
        <v>2</v>
      </c>
      <c r="AO120" s="37" t="str">
        <f t="shared" si="131"/>
        <v>cw_2</v>
      </c>
      <c r="AP120" s="37">
        <f t="shared" si="131"/>
        <v>1</v>
      </c>
      <c r="AQ120" s="37">
        <f t="shared" si="131"/>
        <v>0</v>
      </c>
      <c r="AR120" s="37">
        <v>0</v>
      </c>
      <c r="AS120" s="37">
        <f t="shared" si="122"/>
        <v>3</v>
      </c>
      <c r="AT120" s="37">
        <f t="shared" si="119"/>
        <v>1</v>
      </c>
    </row>
    <row r="121" spans="38:48" x14ac:dyDescent="0.15">
      <c r="AL121" s="1">
        <v>119</v>
      </c>
      <c r="AM121" s="37">
        <v>40</v>
      </c>
      <c r="AN121" s="37">
        <f t="shared" ref="AN121:AQ121" si="132">W15</f>
        <v>2</v>
      </c>
      <c r="AO121" s="37" t="str">
        <f t="shared" si="132"/>
        <v>cw_6</v>
      </c>
      <c r="AP121" s="37">
        <f t="shared" si="132"/>
        <v>1</v>
      </c>
      <c r="AQ121" s="37">
        <f t="shared" si="132"/>
        <v>0</v>
      </c>
      <c r="AR121" s="37">
        <v>0</v>
      </c>
      <c r="AS121" s="37">
        <f t="shared" si="122"/>
        <v>3</v>
      </c>
      <c r="AT121" s="37">
        <f t="shared" si="119"/>
        <v>1</v>
      </c>
    </row>
    <row r="122" spans="38:48" x14ac:dyDescent="0.15">
      <c r="AL122" s="1">
        <v>120</v>
      </c>
      <c r="AM122" s="37">
        <v>40</v>
      </c>
      <c r="AN122" s="37">
        <f t="shared" ref="AN122:AQ122" si="133">W16</f>
        <v>2</v>
      </c>
      <c r="AO122" s="37" t="str">
        <f t="shared" si="133"/>
        <v>cw_13</v>
      </c>
      <c r="AP122" s="37">
        <f t="shared" si="133"/>
        <v>1</v>
      </c>
      <c r="AQ122" s="37">
        <f t="shared" si="133"/>
        <v>0</v>
      </c>
      <c r="AR122" s="37">
        <v>0</v>
      </c>
      <c r="AS122" s="37">
        <f t="shared" si="122"/>
        <v>3</v>
      </c>
      <c r="AT122" s="37">
        <f t="shared" si="119"/>
        <v>1</v>
      </c>
    </row>
    <row r="123" spans="38:48" x14ac:dyDescent="0.15">
      <c r="AL123" s="1">
        <v>121</v>
      </c>
      <c r="AM123" s="37">
        <v>40</v>
      </c>
      <c r="AN123" s="37">
        <f t="shared" ref="AN123:AQ123" si="134">W17</f>
        <v>1</v>
      </c>
      <c r="AO123" s="37">
        <f t="shared" si="134"/>
        <v>210002</v>
      </c>
      <c r="AP123" s="37">
        <f t="shared" si="134"/>
        <v>1</v>
      </c>
      <c r="AQ123" s="37">
        <f t="shared" si="134"/>
        <v>857</v>
      </c>
      <c r="AR123" s="37">
        <v>0</v>
      </c>
      <c r="AS123" s="37">
        <f t="shared" si="122"/>
        <v>1</v>
      </c>
      <c r="AT123" s="37">
        <f t="shared" si="119"/>
        <v>0</v>
      </c>
    </row>
    <row r="124" spans="38:48" x14ac:dyDescent="0.15">
      <c r="AL124" s="1">
        <v>122</v>
      </c>
      <c r="AM124" s="37">
        <v>40</v>
      </c>
      <c r="AN124" s="37">
        <f t="shared" ref="AN124:AQ124" si="135">W18</f>
        <v>1</v>
      </c>
      <c r="AO124" s="37">
        <f t="shared" si="135"/>
        <v>210006</v>
      </c>
      <c r="AP124" s="37">
        <f t="shared" si="135"/>
        <v>1</v>
      </c>
      <c r="AQ124" s="37">
        <f t="shared" si="135"/>
        <v>857</v>
      </c>
      <c r="AR124" s="37">
        <v>0</v>
      </c>
      <c r="AS124" s="37">
        <f t="shared" si="122"/>
        <v>1</v>
      </c>
      <c r="AT124" s="37">
        <f t="shared" si="119"/>
        <v>0</v>
      </c>
    </row>
    <row r="125" spans="38:48" x14ac:dyDescent="0.15">
      <c r="AL125" s="1">
        <v>123</v>
      </c>
      <c r="AM125" s="37">
        <v>40</v>
      </c>
      <c r="AN125" s="37">
        <f t="shared" ref="AN125:AQ125" si="136">W19</f>
        <v>1</v>
      </c>
      <c r="AO125" s="37">
        <f t="shared" si="136"/>
        <v>210014</v>
      </c>
      <c r="AP125" s="37">
        <f t="shared" si="136"/>
        <v>1</v>
      </c>
      <c r="AQ125" s="37">
        <f t="shared" si="136"/>
        <v>857</v>
      </c>
      <c r="AR125" s="37">
        <v>0</v>
      </c>
      <c r="AS125" s="37">
        <f t="shared" si="122"/>
        <v>1</v>
      </c>
      <c r="AT125" s="37">
        <f t="shared" si="119"/>
        <v>0</v>
      </c>
    </row>
    <row r="126" spans="38:48" x14ac:dyDescent="0.15">
      <c r="AL126" s="1">
        <v>124</v>
      </c>
      <c r="AM126" s="37">
        <v>40</v>
      </c>
      <c r="AN126" s="37">
        <f t="shared" ref="AN126:AQ126" si="137">W20</f>
        <v>1</v>
      </c>
      <c r="AO126" s="37">
        <f t="shared" si="137"/>
        <v>210008</v>
      </c>
      <c r="AP126" s="37">
        <f t="shared" si="137"/>
        <v>1</v>
      </c>
      <c r="AQ126" s="37">
        <f t="shared" si="137"/>
        <v>857</v>
      </c>
      <c r="AR126" s="37">
        <v>0</v>
      </c>
      <c r="AS126" s="37">
        <f t="shared" si="122"/>
        <v>1</v>
      </c>
      <c r="AT126" s="37">
        <f t="shared" si="119"/>
        <v>0</v>
      </c>
    </row>
    <row r="127" spans="38:48" x14ac:dyDescent="0.15">
      <c r="AL127" s="1">
        <v>125</v>
      </c>
      <c r="AM127" s="37">
        <v>40</v>
      </c>
      <c r="AN127" s="37">
        <f t="shared" ref="AN127:AQ127" si="138">W21</f>
        <v>1</v>
      </c>
      <c r="AO127" s="37">
        <f t="shared" si="138"/>
        <v>210008</v>
      </c>
      <c r="AP127" s="37">
        <f t="shared" si="138"/>
        <v>1</v>
      </c>
      <c r="AQ127" s="37">
        <f t="shared" si="138"/>
        <v>857</v>
      </c>
      <c r="AR127" s="37">
        <v>0</v>
      </c>
      <c r="AS127" s="37">
        <f t="shared" si="122"/>
        <v>1</v>
      </c>
      <c r="AT127" s="37">
        <f t="shared" si="119"/>
        <v>0</v>
      </c>
    </row>
    <row r="128" spans="38:48" x14ac:dyDescent="0.15">
      <c r="AL128" s="1">
        <v>126</v>
      </c>
      <c r="AM128" s="37">
        <v>40</v>
      </c>
      <c r="AN128" s="37">
        <f t="shared" ref="AN128:AQ128" si="139">W22</f>
        <v>1</v>
      </c>
      <c r="AO128" s="37">
        <f t="shared" si="139"/>
        <v>210014</v>
      </c>
      <c r="AP128" s="37">
        <f t="shared" si="139"/>
        <v>1</v>
      </c>
      <c r="AQ128" s="37">
        <f t="shared" si="139"/>
        <v>857</v>
      </c>
      <c r="AR128" s="37">
        <v>0</v>
      </c>
      <c r="AS128" s="37">
        <f t="shared" si="122"/>
        <v>1</v>
      </c>
      <c r="AT128" s="37">
        <f t="shared" si="119"/>
        <v>0</v>
      </c>
    </row>
    <row r="129" spans="38:46" x14ac:dyDescent="0.15">
      <c r="AL129" s="1">
        <v>127</v>
      </c>
      <c r="AM129" s="37">
        <v>40</v>
      </c>
      <c r="AN129" s="37">
        <f t="shared" ref="AN129:AQ129" si="140">W23</f>
        <v>1</v>
      </c>
      <c r="AO129" s="37">
        <f t="shared" si="140"/>
        <v>210002</v>
      </c>
      <c r="AP129" s="37">
        <f t="shared" si="140"/>
        <v>1</v>
      </c>
      <c r="AQ129" s="37">
        <f t="shared" si="140"/>
        <v>857</v>
      </c>
      <c r="AR129" s="37">
        <v>0</v>
      </c>
      <c r="AS129" s="37">
        <f t="shared" si="122"/>
        <v>1</v>
      </c>
      <c r="AT129" s="37">
        <f t="shared" si="119"/>
        <v>0</v>
      </c>
    </row>
    <row r="130" spans="38:46" x14ac:dyDescent="0.15">
      <c r="AL130" s="1">
        <v>128</v>
      </c>
      <c r="AM130" s="37">
        <v>40</v>
      </c>
      <c r="AN130" s="37">
        <f t="shared" ref="AN130:AQ130" si="141">W24</f>
        <v>1</v>
      </c>
      <c r="AO130" s="37">
        <f t="shared" si="141"/>
        <v>210006</v>
      </c>
      <c r="AP130" s="37">
        <f t="shared" si="141"/>
        <v>1</v>
      </c>
      <c r="AQ130" s="37">
        <f t="shared" si="141"/>
        <v>857</v>
      </c>
      <c r="AR130" s="37">
        <v>0</v>
      </c>
      <c r="AS130" s="37">
        <f t="shared" si="122"/>
        <v>1</v>
      </c>
      <c r="AT130" s="37">
        <f t="shared" si="119"/>
        <v>0</v>
      </c>
    </row>
    <row r="131" spans="38:46" x14ac:dyDescent="0.15">
      <c r="AL131" s="1">
        <v>129</v>
      </c>
      <c r="AM131" s="37">
        <v>40</v>
      </c>
      <c r="AN131" s="37">
        <f t="shared" ref="AN131:AQ131" si="142">W25</f>
        <v>1</v>
      </c>
      <c r="AO131" s="37">
        <f t="shared" si="142"/>
        <v>210013</v>
      </c>
      <c r="AP131" s="37">
        <f t="shared" si="142"/>
        <v>1</v>
      </c>
      <c r="AQ131" s="37">
        <f t="shared" si="142"/>
        <v>857</v>
      </c>
      <c r="AR131" s="37">
        <v>0</v>
      </c>
      <c r="AS131" s="37">
        <f t="shared" si="122"/>
        <v>1</v>
      </c>
      <c r="AT131" s="37">
        <f t="shared" si="119"/>
        <v>0</v>
      </c>
    </row>
    <row r="132" spans="38:46" x14ac:dyDescent="0.15">
      <c r="AL132" s="1">
        <v>130</v>
      </c>
      <c r="AM132" s="37">
        <v>40</v>
      </c>
      <c r="AN132" s="37">
        <f t="shared" ref="AN132:AQ132" si="143">W26</f>
        <v>1</v>
      </c>
      <c r="AO132" s="37">
        <f t="shared" si="143"/>
        <v>210013</v>
      </c>
      <c r="AP132" s="37">
        <f t="shared" si="143"/>
        <v>1</v>
      </c>
      <c r="AQ132" s="37">
        <f t="shared" si="143"/>
        <v>857</v>
      </c>
      <c r="AR132" s="37">
        <v>0</v>
      </c>
      <c r="AS132" s="37">
        <f t="shared" si="122"/>
        <v>1</v>
      </c>
      <c r="AT132" s="37">
        <f t="shared" si="119"/>
        <v>0</v>
      </c>
    </row>
    <row r="133" spans="38:46" x14ac:dyDescent="0.15">
      <c r="AL133" s="1">
        <v>131</v>
      </c>
      <c r="AM133" s="37">
        <v>40</v>
      </c>
      <c r="AN133" s="37">
        <f t="shared" ref="AN133:AQ133" si="144">W27</f>
        <v>1</v>
      </c>
      <c r="AO133" s="37">
        <f t="shared" si="144"/>
        <v>210014</v>
      </c>
      <c r="AP133" s="37">
        <f t="shared" si="144"/>
        <v>1</v>
      </c>
      <c r="AQ133" s="37">
        <f t="shared" si="144"/>
        <v>857</v>
      </c>
      <c r="AR133" s="37">
        <v>0</v>
      </c>
      <c r="AS133" s="37">
        <f t="shared" si="122"/>
        <v>1</v>
      </c>
      <c r="AT133" s="37">
        <f t="shared" si="119"/>
        <v>0</v>
      </c>
    </row>
    <row r="134" spans="38:46" x14ac:dyDescent="0.15">
      <c r="AL134" s="1">
        <v>132</v>
      </c>
      <c r="AM134" s="37">
        <v>40</v>
      </c>
      <c r="AN134" s="37">
        <f t="shared" ref="AN134:AQ134" si="145">W28</f>
        <v>1</v>
      </c>
      <c r="AO134" s="37">
        <f t="shared" si="145"/>
        <v>210002</v>
      </c>
      <c r="AP134" s="37">
        <f t="shared" si="145"/>
        <v>1</v>
      </c>
      <c r="AQ134" s="37">
        <f t="shared" si="145"/>
        <v>857</v>
      </c>
      <c r="AR134" s="37">
        <v>0</v>
      </c>
      <c r="AS134" s="37">
        <f t="shared" si="122"/>
        <v>1</v>
      </c>
      <c r="AT134" s="37">
        <f t="shared" si="119"/>
        <v>0</v>
      </c>
    </row>
    <row r="135" spans="38:46" x14ac:dyDescent="0.15">
      <c r="AL135" s="1">
        <v>133</v>
      </c>
      <c r="AM135" s="37">
        <v>40</v>
      </c>
      <c r="AN135" s="37">
        <f t="shared" ref="AN135:AQ135" si="146">W29</f>
        <v>1</v>
      </c>
      <c r="AO135" s="37">
        <f t="shared" si="146"/>
        <v>210006</v>
      </c>
      <c r="AP135" s="37">
        <f t="shared" si="146"/>
        <v>1</v>
      </c>
      <c r="AQ135" s="37">
        <f t="shared" si="146"/>
        <v>857</v>
      </c>
      <c r="AR135" s="37">
        <v>0</v>
      </c>
      <c r="AS135" s="37">
        <f t="shared" si="122"/>
        <v>1</v>
      </c>
      <c r="AT135" s="37">
        <f t="shared" si="119"/>
        <v>0</v>
      </c>
    </row>
    <row r="136" spans="38:46" x14ac:dyDescent="0.15">
      <c r="AL136" s="1">
        <v>134</v>
      </c>
      <c r="AM136" s="37">
        <v>40</v>
      </c>
      <c r="AN136" s="37">
        <f t="shared" ref="AN136:AQ136" si="147">W30</f>
        <v>1</v>
      </c>
      <c r="AO136" s="37">
        <f t="shared" si="147"/>
        <v>210013</v>
      </c>
      <c r="AP136" s="37">
        <f t="shared" si="147"/>
        <v>1</v>
      </c>
      <c r="AQ136" s="37">
        <f t="shared" si="147"/>
        <v>857</v>
      </c>
      <c r="AR136" s="37">
        <v>0</v>
      </c>
      <c r="AS136" s="37">
        <f t="shared" si="122"/>
        <v>1</v>
      </c>
      <c r="AT136" s="37">
        <f t="shared" si="119"/>
        <v>0</v>
      </c>
    </row>
    <row r="137" spans="38:46" x14ac:dyDescent="0.15">
      <c r="AL137" s="1">
        <v>135</v>
      </c>
      <c r="AM137" s="37">
        <v>40</v>
      </c>
      <c r="AN137" s="37">
        <f t="shared" ref="AN137:AQ137" si="148">W31</f>
        <v>1</v>
      </c>
      <c r="AO137" s="37">
        <f t="shared" si="148"/>
        <v>210002</v>
      </c>
      <c r="AP137" s="37">
        <f t="shared" si="148"/>
        <v>2</v>
      </c>
      <c r="AQ137" s="37">
        <f t="shared" si="148"/>
        <v>1429</v>
      </c>
      <c r="AR137" s="37">
        <v>0</v>
      </c>
      <c r="AS137" s="37">
        <f t="shared" si="122"/>
        <v>1</v>
      </c>
      <c r="AT137" s="37">
        <f t="shared" si="119"/>
        <v>0</v>
      </c>
    </row>
    <row r="138" spans="38:46" x14ac:dyDescent="0.15">
      <c r="AL138" s="1">
        <v>136</v>
      </c>
      <c r="AM138" s="37">
        <v>40</v>
      </c>
      <c r="AN138" s="37">
        <f t="shared" ref="AN138:AQ138" si="149">W32</f>
        <v>1</v>
      </c>
      <c r="AO138" s="37">
        <f t="shared" si="149"/>
        <v>210006</v>
      </c>
      <c r="AP138" s="37">
        <f t="shared" si="149"/>
        <v>2</v>
      </c>
      <c r="AQ138" s="37">
        <f t="shared" si="149"/>
        <v>1429</v>
      </c>
      <c r="AR138" s="37">
        <v>0</v>
      </c>
      <c r="AS138" s="37">
        <f t="shared" si="122"/>
        <v>1</v>
      </c>
      <c r="AT138" s="37">
        <f t="shared" si="119"/>
        <v>0</v>
      </c>
    </row>
    <row r="139" spans="38:46" x14ac:dyDescent="0.15">
      <c r="AL139" s="1">
        <v>137</v>
      </c>
      <c r="AM139" s="37">
        <v>40</v>
      </c>
      <c r="AN139" s="37">
        <f t="shared" ref="AN139:AQ139" si="150">W33</f>
        <v>1</v>
      </c>
      <c r="AO139" s="37">
        <f t="shared" si="150"/>
        <v>210014</v>
      </c>
      <c r="AP139" s="37">
        <f t="shared" si="150"/>
        <v>2</v>
      </c>
      <c r="AQ139" s="37">
        <f t="shared" si="150"/>
        <v>1429</v>
      </c>
      <c r="AR139" s="37">
        <v>0</v>
      </c>
      <c r="AS139" s="37">
        <f t="shared" si="122"/>
        <v>1</v>
      </c>
      <c r="AT139" s="37">
        <f t="shared" si="119"/>
        <v>0</v>
      </c>
    </row>
    <row r="140" spans="38:46" x14ac:dyDescent="0.15">
      <c r="AL140" s="1">
        <v>138</v>
      </c>
      <c r="AM140" s="37">
        <v>40</v>
      </c>
      <c r="AN140" s="37">
        <f t="shared" ref="AN140:AQ140" si="151">W34</f>
        <v>1</v>
      </c>
      <c r="AO140" s="37">
        <f t="shared" si="151"/>
        <v>210008</v>
      </c>
      <c r="AP140" s="37">
        <f t="shared" si="151"/>
        <v>2</v>
      </c>
      <c r="AQ140" s="37">
        <f t="shared" si="151"/>
        <v>1429</v>
      </c>
      <c r="AR140" s="37">
        <v>0</v>
      </c>
      <c r="AS140" s="37">
        <f t="shared" si="122"/>
        <v>1</v>
      </c>
      <c r="AT140" s="37">
        <f t="shared" si="119"/>
        <v>0</v>
      </c>
    </row>
    <row r="141" spans="38:46" x14ac:dyDescent="0.15">
      <c r="AL141" s="1">
        <v>139</v>
      </c>
      <c r="AM141" s="37">
        <v>40</v>
      </c>
      <c r="AN141" s="37">
        <f t="shared" ref="AN141:AQ141" si="152">W35</f>
        <v>1</v>
      </c>
      <c r="AO141" s="37">
        <f t="shared" si="152"/>
        <v>210008</v>
      </c>
      <c r="AP141" s="37">
        <f t="shared" si="152"/>
        <v>2</v>
      </c>
      <c r="AQ141" s="37">
        <f t="shared" si="152"/>
        <v>1429</v>
      </c>
      <c r="AR141" s="37">
        <v>0</v>
      </c>
      <c r="AS141" s="37">
        <f t="shared" si="122"/>
        <v>1</v>
      </c>
      <c r="AT141" s="37">
        <f t="shared" si="119"/>
        <v>0</v>
      </c>
    </row>
    <row r="142" spans="38:46" x14ac:dyDescent="0.15">
      <c r="AL142" s="1">
        <v>140</v>
      </c>
      <c r="AM142" s="37">
        <v>40</v>
      </c>
      <c r="AN142" s="37">
        <f t="shared" ref="AN142:AQ142" si="153">W36</f>
        <v>1</v>
      </c>
      <c r="AO142" s="37">
        <f t="shared" si="153"/>
        <v>210014</v>
      </c>
      <c r="AP142" s="37">
        <f t="shared" si="153"/>
        <v>2</v>
      </c>
      <c r="AQ142" s="37">
        <f t="shared" si="153"/>
        <v>1429</v>
      </c>
      <c r="AR142" s="37">
        <v>0</v>
      </c>
      <c r="AS142" s="37">
        <f t="shared" si="122"/>
        <v>1</v>
      </c>
      <c r="AT142" s="37">
        <f t="shared" si="119"/>
        <v>0</v>
      </c>
    </row>
    <row r="143" spans="38:46" x14ac:dyDescent="0.15">
      <c r="AL143" s="1">
        <v>141</v>
      </c>
      <c r="AM143" s="37">
        <v>40</v>
      </c>
      <c r="AN143" s="37">
        <f t="shared" ref="AN143:AQ143" si="154">W37</f>
        <v>1</v>
      </c>
      <c r="AO143" s="37">
        <f t="shared" si="154"/>
        <v>210002</v>
      </c>
      <c r="AP143" s="37">
        <f t="shared" si="154"/>
        <v>2</v>
      </c>
      <c r="AQ143" s="37">
        <f t="shared" si="154"/>
        <v>1429</v>
      </c>
      <c r="AR143" s="37">
        <v>0</v>
      </c>
      <c r="AS143" s="37">
        <f t="shared" si="122"/>
        <v>1</v>
      </c>
      <c r="AT143" s="37">
        <f t="shared" si="119"/>
        <v>0</v>
      </c>
    </row>
    <row r="144" spans="38:46" x14ac:dyDescent="0.15">
      <c r="AL144" s="1">
        <v>142</v>
      </c>
      <c r="AM144" s="37">
        <v>40</v>
      </c>
      <c r="AN144" s="37">
        <f t="shared" ref="AN144:AQ144" si="155">W38</f>
        <v>1</v>
      </c>
      <c r="AO144" s="37">
        <f t="shared" si="155"/>
        <v>210006</v>
      </c>
      <c r="AP144" s="37">
        <f t="shared" si="155"/>
        <v>2</v>
      </c>
      <c r="AQ144" s="37">
        <f t="shared" si="155"/>
        <v>1429</v>
      </c>
      <c r="AR144" s="37">
        <v>0</v>
      </c>
      <c r="AS144" s="37">
        <f t="shared" si="122"/>
        <v>1</v>
      </c>
      <c r="AT144" s="37">
        <f t="shared" si="119"/>
        <v>0</v>
      </c>
    </row>
    <row r="145" spans="38:46" x14ac:dyDescent="0.15">
      <c r="AL145" s="1">
        <v>143</v>
      </c>
      <c r="AM145" s="37">
        <v>40</v>
      </c>
      <c r="AN145" s="37">
        <f t="shared" ref="AN145:AQ145" si="156">W39</f>
        <v>1</v>
      </c>
      <c r="AO145" s="37">
        <f t="shared" si="156"/>
        <v>210013</v>
      </c>
      <c r="AP145" s="37">
        <f t="shared" si="156"/>
        <v>2</v>
      </c>
      <c r="AQ145" s="37">
        <f t="shared" si="156"/>
        <v>1429</v>
      </c>
      <c r="AR145" s="37">
        <v>0</v>
      </c>
      <c r="AS145" s="37">
        <f t="shared" si="122"/>
        <v>1</v>
      </c>
      <c r="AT145" s="37">
        <f t="shared" si="119"/>
        <v>0</v>
      </c>
    </row>
    <row r="146" spans="38:46" x14ac:dyDescent="0.15">
      <c r="AL146" s="1">
        <v>144</v>
      </c>
      <c r="AM146" s="37">
        <v>40</v>
      </c>
      <c r="AN146" s="37">
        <f t="shared" ref="AN146:AQ146" si="157">W40</f>
        <v>1</v>
      </c>
      <c r="AO146" s="37">
        <f t="shared" si="157"/>
        <v>210013</v>
      </c>
      <c r="AP146" s="37">
        <f t="shared" si="157"/>
        <v>2</v>
      </c>
      <c r="AQ146" s="37">
        <f t="shared" si="157"/>
        <v>1429</v>
      </c>
      <c r="AR146" s="37">
        <v>0</v>
      </c>
      <c r="AS146" s="37">
        <f t="shared" si="122"/>
        <v>1</v>
      </c>
      <c r="AT146" s="37">
        <f t="shared" si="119"/>
        <v>0</v>
      </c>
    </row>
    <row r="147" spans="38:46" x14ac:dyDescent="0.15">
      <c r="AL147" s="1">
        <v>145</v>
      </c>
      <c r="AM147" s="37">
        <v>40</v>
      </c>
      <c r="AN147" s="37">
        <f t="shared" ref="AN147:AQ147" si="158">W41</f>
        <v>1</v>
      </c>
      <c r="AO147" s="37">
        <f t="shared" si="158"/>
        <v>210014</v>
      </c>
      <c r="AP147" s="37">
        <f t="shared" si="158"/>
        <v>2</v>
      </c>
      <c r="AQ147" s="37">
        <f t="shared" si="158"/>
        <v>1429</v>
      </c>
      <c r="AR147" s="37">
        <v>0</v>
      </c>
      <c r="AS147" s="37">
        <f t="shared" si="122"/>
        <v>1</v>
      </c>
      <c r="AT147" s="37">
        <f t="shared" si="119"/>
        <v>0</v>
      </c>
    </row>
    <row r="148" spans="38:46" x14ac:dyDescent="0.15">
      <c r="AL148" s="1">
        <v>146</v>
      </c>
      <c r="AM148" s="37">
        <v>40</v>
      </c>
      <c r="AN148" s="37">
        <f t="shared" ref="AN148:AQ148" si="159">W42</f>
        <v>1</v>
      </c>
      <c r="AO148" s="37">
        <f t="shared" si="159"/>
        <v>210002</v>
      </c>
      <c r="AP148" s="37">
        <f t="shared" si="159"/>
        <v>2</v>
      </c>
      <c r="AQ148" s="37">
        <f t="shared" si="159"/>
        <v>1429</v>
      </c>
      <c r="AR148" s="37">
        <v>0</v>
      </c>
      <c r="AS148" s="37">
        <f t="shared" si="122"/>
        <v>1</v>
      </c>
      <c r="AT148" s="37">
        <f t="shared" si="119"/>
        <v>0</v>
      </c>
    </row>
    <row r="149" spans="38:46" x14ac:dyDescent="0.15">
      <c r="AL149" s="1">
        <v>147</v>
      </c>
      <c r="AM149" s="37">
        <v>40</v>
      </c>
      <c r="AN149" s="37">
        <f t="shared" ref="AN149:AQ149" si="160">W43</f>
        <v>1</v>
      </c>
      <c r="AO149" s="37">
        <f t="shared" si="160"/>
        <v>210006</v>
      </c>
      <c r="AP149" s="37">
        <f t="shared" si="160"/>
        <v>2</v>
      </c>
      <c r="AQ149" s="37">
        <f t="shared" si="160"/>
        <v>1429</v>
      </c>
      <c r="AR149" s="37">
        <v>0</v>
      </c>
      <c r="AS149" s="37">
        <f t="shared" si="122"/>
        <v>1</v>
      </c>
      <c r="AT149" s="37">
        <f t="shared" si="119"/>
        <v>0</v>
      </c>
    </row>
    <row r="150" spans="38:46" x14ac:dyDescent="0.15">
      <c r="AL150" s="1">
        <v>148</v>
      </c>
      <c r="AM150" s="37">
        <v>40</v>
      </c>
      <c r="AN150" s="37">
        <f t="shared" ref="AN150:AQ150" si="161">W44</f>
        <v>1</v>
      </c>
      <c r="AO150" s="37">
        <f t="shared" si="161"/>
        <v>210013</v>
      </c>
      <c r="AP150" s="37">
        <f t="shared" si="161"/>
        <v>2</v>
      </c>
      <c r="AQ150" s="37">
        <f t="shared" si="161"/>
        <v>1429</v>
      </c>
      <c r="AR150" s="37">
        <v>0</v>
      </c>
      <c r="AS150" s="37">
        <f t="shared" si="122"/>
        <v>1</v>
      </c>
      <c r="AT150" s="37">
        <f t="shared" si="119"/>
        <v>0</v>
      </c>
    </row>
    <row r="151" spans="38:46" x14ac:dyDescent="0.15">
      <c r="AL151" s="1">
        <v>149</v>
      </c>
      <c r="AM151" s="37">
        <v>40</v>
      </c>
      <c r="AN151" s="37">
        <f t="shared" ref="AN151:AQ151" si="162">W45</f>
        <v>1</v>
      </c>
      <c r="AO151" s="37">
        <f t="shared" si="162"/>
        <v>210002</v>
      </c>
      <c r="AP151" s="37">
        <f t="shared" si="162"/>
        <v>4</v>
      </c>
      <c r="AQ151" s="37">
        <f t="shared" si="162"/>
        <v>1429</v>
      </c>
      <c r="AR151" s="37">
        <v>0</v>
      </c>
      <c r="AS151" s="37">
        <f t="shared" si="122"/>
        <v>1</v>
      </c>
      <c r="AT151" s="37">
        <f t="shared" si="119"/>
        <v>0</v>
      </c>
    </row>
    <row r="152" spans="38:46" x14ac:dyDescent="0.15">
      <c r="AL152" s="1">
        <v>150</v>
      </c>
      <c r="AM152" s="37">
        <v>40</v>
      </c>
      <c r="AN152" s="37">
        <f t="shared" ref="AN152:AQ152" si="163">W46</f>
        <v>1</v>
      </c>
      <c r="AO152" s="37">
        <f t="shared" si="163"/>
        <v>210006</v>
      </c>
      <c r="AP152" s="37">
        <f t="shared" si="163"/>
        <v>4</v>
      </c>
      <c r="AQ152" s="37">
        <f t="shared" si="163"/>
        <v>1429</v>
      </c>
      <c r="AR152" s="37">
        <v>0</v>
      </c>
      <c r="AS152" s="37">
        <f t="shared" si="122"/>
        <v>1</v>
      </c>
      <c r="AT152" s="37">
        <f t="shared" si="119"/>
        <v>0</v>
      </c>
    </row>
    <row r="153" spans="38:46" x14ac:dyDescent="0.15">
      <c r="AL153" s="1">
        <v>151</v>
      </c>
      <c r="AM153" s="37">
        <v>40</v>
      </c>
      <c r="AN153" s="37">
        <f t="shared" ref="AN153:AQ153" si="164">W47</f>
        <v>1</v>
      </c>
      <c r="AO153" s="37">
        <f t="shared" si="164"/>
        <v>210014</v>
      </c>
      <c r="AP153" s="37">
        <f t="shared" si="164"/>
        <v>4</v>
      </c>
      <c r="AQ153" s="37">
        <f t="shared" si="164"/>
        <v>1429</v>
      </c>
      <c r="AR153" s="37">
        <v>0</v>
      </c>
      <c r="AS153" s="37">
        <f t="shared" si="122"/>
        <v>1</v>
      </c>
      <c r="AT153" s="37">
        <f t="shared" si="119"/>
        <v>0</v>
      </c>
    </row>
    <row r="154" spans="38:46" x14ac:dyDescent="0.15">
      <c r="AL154" s="1">
        <v>152</v>
      </c>
      <c r="AM154" s="37">
        <v>40</v>
      </c>
      <c r="AN154" s="37">
        <f t="shared" ref="AN154:AQ154" si="165">W48</f>
        <v>1</v>
      </c>
      <c r="AO154" s="37">
        <f t="shared" si="165"/>
        <v>210008</v>
      </c>
      <c r="AP154" s="37">
        <f t="shared" si="165"/>
        <v>4</v>
      </c>
      <c r="AQ154" s="37">
        <f t="shared" si="165"/>
        <v>1429</v>
      </c>
      <c r="AR154" s="37">
        <v>0</v>
      </c>
      <c r="AS154" s="37">
        <f t="shared" si="122"/>
        <v>1</v>
      </c>
      <c r="AT154" s="37">
        <f t="shared" si="119"/>
        <v>0</v>
      </c>
    </row>
    <row r="155" spans="38:46" x14ac:dyDescent="0.15">
      <c r="AL155" s="1">
        <v>153</v>
      </c>
      <c r="AM155" s="37">
        <v>40</v>
      </c>
      <c r="AN155" s="37">
        <f t="shared" ref="AN155:AQ155" si="166">W49</f>
        <v>1</v>
      </c>
      <c r="AO155" s="37">
        <f t="shared" si="166"/>
        <v>210008</v>
      </c>
      <c r="AP155" s="37">
        <f t="shared" si="166"/>
        <v>4</v>
      </c>
      <c r="AQ155" s="37">
        <f t="shared" si="166"/>
        <v>1429</v>
      </c>
      <c r="AR155" s="37">
        <v>0</v>
      </c>
      <c r="AS155" s="37">
        <f t="shared" si="122"/>
        <v>1</v>
      </c>
      <c r="AT155" s="37">
        <f t="shared" si="119"/>
        <v>0</v>
      </c>
    </row>
    <row r="156" spans="38:46" x14ac:dyDescent="0.15">
      <c r="AL156" s="1">
        <v>154</v>
      </c>
      <c r="AM156" s="37">
        <v>40</v>
      </c>
      <c r="AN156" s="37">
        <f t="shared" ref="AN156:AQ156" si="167">W50</f>
        <v>1</v>
      </c>
      <c r="AO156" s="37">
        <f t="shared" si="167"/>
        <v>210014</v>
      </c>
      <c r="AP156" s="37">
        <f t="shared" si="167"/>
        <v>4</v>
      </c>
      <c r="AQ156" s="37">
        <f t="shared" si="167"/>
        <v>1429</v>
      </c>
      <c r="AR156" s="37">
        <v>0</v>
      </c>
      <c r="AS156" s="37">
        <f t="shared" si="122"/>
        <v>1</v>
      </c>
      <c r="AT156" s="37">
        <f t="shared" si="119"/>
        <v>0</v>
      </c>
    </row>
    <row r="157" spans="38:46" x14ac:dyDescent="0.15">
      <c r="AL157" s="1">
        <v>155</v>
      </c>
      <c r="AM157" s="37">
        <v>40</v>
      </c>
      <c r="AN157" s="37">
        <f t="shared" ref="AN157:AQ157" si="168">W51</f>
        <v>1</v>
      </c>
      <c r="AO157" s="37">
        <f t="shared" si="168"/>
        <v>210002</v>
      </c>
      <c r="AP157" s="37">
        <f t="shared" si="168"/>
        <v>4</v>
      </c>
      <c r="AQ157" s="37">
        <f t="shared" si="168"/>
        <v>1429</v>
      </c>
      <c r="AR157" s="37">
        <v>0</v>
      </c>
      <c r="AS157" s="37">
        <f t="shared" si="122"/>
        <v>1</v>
      </c>
      <c r="AT157" s="37">
        <f t="shared" si="119"/>
        <v>0</v>
      </c>
    </row>
    <row r="158" spans="38:46" x14ac:dyDescent="0.15">
      <c r="AL158" s="1">
        <v>156</v>
      </c>
      <c r="AM158" s="37">
        <v>40</v>
      </c>
      <c r="AN158" s="37">
        <f t="shared" ref="AN158:AQ158" si="169">W52</f>
        <v>1</v>
      </c>
      <c r="AO158" s="37">
        <f t="shared" si="169"/>
        <v>210006</v>
      </c>
      <c r="AP158" s="37">
        <f t="shared" si="169"/>
        <v>4</v>
      </c>
      <c r="AQ158" s="37">
        <f t="shared" si="169"/>
        <v>1429</v>
      </c>
      <c r="AR158" s="37">
        <v>0</v>
      </c>
      <c r="AS158" s="37">
        <f t="shared" si="122"/>
        <v>1</v>
      </c>
      <c r="AT158" s="37">
        <f t="shared" si="119"/>
        <v>0</v>
      </c>
    </row>
    <row r="159" spans="38:46" x14ac:dyDescent="0.15">
      <c r="AL159" s="1">
        <v>157</v>
      </c>
      <c r="AM159" s="37">
        <v>40</v>
      </c>
      <c r="AN159" s="37">
        <f t="shared" ref="AN159:AQ160" si="170">W53</f>
        <v>1</v>
      </c>
      <c r="AO159" s="37">
        <f t="shared" si="170"/>
        <v>210013</v>
      </c>
      <c r="AP159" s="37">
        <f t="shared" si="170"/>
        <v>4</v>
      </c>
      <c r="AQ159" s="37">
        <f t="shared" si="170"/>
        <v>1429</v>
      </c>
      <c r="AR159" s="37">
        <v>0</v>
      </c>
      <c r="AS159" s="37">
        <f>AA53</f>
        <v>1</v>
      </c>
      <c r="AT159" s="37">
        <f t="shared" si="119"/>
        <v>0</v>
      </c>
    </row>
    <row r="160" spans="38:46" x14ac:dyDescent="0.15">
      <c r="AL160" s="1">
        <v>158</v>
      </c>
      <c r="AM160" s="37">
        <v>40</v>
      </c>
      <c r="AN160" s="37">
        <f t="shared" si="170"/>
        <v>1</v>
      </c>
      <c r="AO160" s="37">
        <f t="shared" si="170"/>
        <v>210013</v>
      </c>
      <c r="AP160" s="37">
        <f t="shared" si="170"/>
        <v>4</v>
      </c>
      <c r="AQ160" s="37">
        <f t="shared" si="170"/>
        <v>1429</v>
      </c>
      <c r="AR160" s="37">
        <v>0</v>
      </c>
      <c r="AS160" s="37">
        <f>AA54</f>
        <v>1</v>
      </c>
      <c r="AT160" s="37">
        <f t="shared" si="119"/>
        <v>0</v>
      </c>
    </row>
    <row r="161" spans="38:46" x14ac:dyDescent="0.15">
      <c r="AL161" s="1">
        <v>159</v>
      </c>
      <c r="AM161" s="37">
        <v>40</v>
      </c>
      <c r="AN161" s="37">
        <f t="shared" ref="AN161:AN172" si="171">W55</f>
        <v>1</v>
      </c>
      <c r="AO161" s="37">
        <f t="shared" ref="AO161:AO172" si="172">X55</f>
        <v>210014</v>
      </c>
      <c r="AP161" s="37">
        <f t="shared" ref="AP161:AP172" si="173">Y55</f>
        <v>4</v>
      </c>
      <c r="AQ161" s="37">
        <f t="shared" ref="AQ161:AQ172" si="174">Z55</f>
        <v>1429</v>
      </c>
      <c r="AR161" s="37">
        <v>0</v>
      </c>
      <c r="AS161" s="37">
        <f t="shared" ref="AS161:AS172" si="175">AA55</f>
        <v>1</v>
      </c>
      <c r="AT161" s="37">
        <f t="shared" si="119"/>
        <v>0</v>
      </c>
    </row>
    <row r="162" spans="38:46" x14ac:dyDescent="0.15">
      <c r="AL162" s="1">
        <v>160</v>
      </c>
      <c r="AM162" s="37">
        <v>40</v>
      </c>
      <c r="AN162" s="37">
        <f t="shared" si="171"/>
        <v>1</v>
      </c>
      <c r="AO162" s="37">
        <f t="shared" si="172"/>
        <v>210002</v>
      </c>
      <c r="AP162" s="37">
        <f t="shared" si="173"/>
        <v>4</v>
      </c>
      <c r="AQ162" s="37">
        <f t="shared" si="174"/>
        <v>1429</v>
      </c>
      <c r="AR162" s="37">
        <v>0</v>
      </c>
      <c r="AS162" s="37">
        <f t="shared" si="175"/>
        <v>1</v>
      </c>
      <c r="AT162" s="37">
        <f t="shared" si="119"/>
        <v>0</v>
      </c>
    </row>
    <row r="163" spans="38:46" x14ac:dyDescent="0.15">
      <c r="AL163" s="1">
        <v>161</v>
      </c>
      <c r="AM163" s="37">
        <v>40</v>
      </c>
      <c r="AN163" s="37">
        <f t="shared" si="171"/>
        <v>1</v>
      </c>
      <c r="AO163" s="37">
        <f t="shared" si="172"/>
        <v>210006</v>
      </c>
      <c r="AP163" s="37">
        <f t="shared" si="173"/>
        <v>4</v>
      </c>
      <c r="AQ163" s="37">
        <f t="shared" si="174"/>
        <v>1429</v>
      </c>
      <c r="AR163" s="37">
        <v>0</v>
      </c>
      <c r="AS163" s="37">
        <f t="shared" si="175"/>
        <v>1</v>
      </c>
      <c r="AT163" s="37">
        <f t="shared" si="119"/>
        <v>0</v>
      </c>
    </row>
    <row r="164" spans="38:46" x14ac:dyDescent="0.15">
      <c r="AL164" s="1">
        <v>162</v>
      </c>
      <c r="AM164" s="37">
        <v>40</v>
      </c>
      <c r="AN164" s="37">
        <f t="shared" si="171"/>
        <v>1</v>
      </c>
      <c r="AO164" s="37">
        <f t="shared" si="172"/>
        <v>210013</v>
      </c>
      <c r="AP164" s="37">
        <f t="shared" si="173"/>
        <v>4</v>
      </c>
      <c r="AQ164" s="37">
        <f t="shared" si="174"/>
        <v>1429</v>
      </c>
      <c r="AR164" s="37">
        <v>0</v>
      </c>
      <c r="AS164" s="37">
        <f t="shared" si="175"/>
        <v>1</v>
      </c>
      <c r="AT164" s="37">
        <f t="shared" si="119"/>
        <v>0</v>
      </c>
    </row>
    <row r="165" spans="38:46" x14ac:dyDescent="0.15">
      <c r="AL165" s="1">
        <v>163</v>
      </c>
      <c r="AM165" s="37">
        <v>40</v>
      </c>
      <c r="AN165" s="37">
        <f t="shared" si="171"/>
        <v>1</v>
      </c>
      <c r="AO165" s="37">
        <f t="shared" si="172"/>
        <v>20000</v>
      </c>
      <c r="AP165" s="37">
        <f t="shared" si="173"/>
        <v>100</v>
      </c>
      <c r="AQ165" s="37">
        <f t="shared" si="174"/>
        <v>0</v>
      </c>
      <c r="AR165" s="37">
        <v>0</v>
      </c>
      <c r="AS165" s="37">
        <f t="shared" si="175"/>
        <v>1</v>
      </c>
      <c r="AT165" s="37">
        <f t="shared" si="119"/>
        <v>0</v>
      </c>
    </row>
    <row r="166" spans="38:46" x14ac:dyDescent="0.15">
      <c r="AL166" s="1">
        <v>164</v>
      </c>
      <c r="AM166" s="37">
        <v>40</v>
      </c>
      <c r="AN166" s="37">
        <f t="shared" si="171"/>
        <v>1</v>
      </c>
      <c r="AO166" s="37">
        <f t="shared" si="172"/>
        <v>20001</v>
      </c>
      <c r="AP166" s="37">
        <f t="shared" si="173"/>
        <v>100</v>
      </c>
      <c r="AQ166" s="37">
        <f t="shared" si="174"/>
        <v>5000</v>
      </c>
      <c r="AR166" s="37">
        <v>0</v>
      </c>
      <c r="AS166" s="37">
        <f t="shared" si="175"/>
        <v>1</v>
      </c>
      <c r="AT166" s="37">
        <f t="shared" si="119"/>
        <v>0</v>
      </c>
    </row>
    <row r="167" spans="38:46" x14ac:dyDescent="0.15">
      <c r="AL167" s="1">
        <v>165</v>
      </c>
      <c r="AM167" s="37">
        <v>40</v>
      </c>
      <c r="AN167" s="37">
        <f t="shared" si="171"/>
        <v>1</v>
      </c>
      <c r="AO167" s="37">
        <f t="shared" si="172"/>
        <v>20002</v>
      </c>
      <c r="AP167" s="37">
        <f t="shared" si="173"/>
        <v>30</v>
      </c>
      <c r="AQ167" s="37">
        <f t="shared" si="174"/>
        <v>12000</v>
      </c>
      <c r="AR167" s="37">
        <v>0</v>
      </c>
      <c r="AS167" s="37">
        <f t="shared" si="175"/>
        <v>2</v>
      </c>
      <c r="AT167" s="37">
        <f t="shared" si="119"/>
        <v>0</v>
      </c>
    </row>
    <row r="168" spans="38:46" x14ac:dyDescent="0.15">
      <c r="AL168" s="1">
        <v>166</v>
      </c>
      <c r="AM168" s="37">
        <v>40</v>
      </c>
      <c r="AN168" s="37">
        <f t="shared" si="171"/>
        <v>1</v>
      </c>
      <c r="AO168" s="37">
        <f t="shared" si="172"/>
        <v>20003</v>
      </c>
      <c r="AP168" s="37">
        <f t="shared" si="173"/>
        <v>10</v>
      </c>
      <c r="AQ168" s="37">
        <f t="shared" si="174"/>
        <v>5000</v>
      </c>
      <c r="AR168" s="37">
        <v>0</v>
      </c>
      <c r="AS168" s="37">
        <f t="shared" si="175"/>
        <v>2</v>
      </c>
      <c r="AT168" s="37">
        <f t="shared" si="119"/>
        <v>0</v>
      </c>
    </row>
    <row r="169" spans="38:46" x14ac:dyDescent="0.15">
      <c r="AL169" s="1">
        <v>167</v>
      </c>
      <c r="AM169" s="37">
        <v>40</v>
      </c>
      <c r="AN169" s="37">
        <f t="shared" si="171"/>
        <v>1</v>
      </c>
      <c r="AO169" s="37">
        <f t="shared" si="172"/>
        <v>10001</v>
      </c>
      <c r="AP169" s="37">
        <f t="shared" si="173"/>
        <v>10</v>
      </c>
      <c r="AQ169" s="37">
        <f t="shared" si="174"/>
        <v>10000</v>
      </c>
      <c r="AR169" s="37">
        <v>0</v>
      </c>
      <c r="AS169" s="37">
        <f t="shared" si="175"/>
        <v>1</v>
      </c>
      <c r="AT169" s="37">
        <f t="shared" si="119"/>
        <v>0</v>
      </c>
    </row>
    <row r="170" spans="38:46" x14ac:dyDescent="0.15">
      <c r="AL170" s="1">
        <v>168</v>
      </c>
      <c r="AM170" s="37">
        <v>40</v>
      </c>
      <c r="AN170" s="37">
        <f t="shared" si="171"/>
        <v>1</v>
      </c>
      <c r="AO170" s="37">
        <f t="shared" si="172"/>
        <v>10001</v>
      </c>
      <c r="AP170" s="37">
        <f t="shared" si="173"/>
        <v>2</v>
      </c>
      <c r="AQ170" s="37">
        <f t="shared" si="174"/>
        <v>5000</v>
      </c>
      <c r="AR170" s="37">
        <v>0</v>
      </c>
      <c r="AS170" s="37">
        <f t="shared" si="175"/>
        <v>1</v>
      </c>
      <c r="AT170" s="37">
        <f t="shared" si="119"/>
        <v>0</v>
      </c>
    </row>
    <row r="171" spans="38:46" x14ac:dyDescent="0.15">
      <c r="AL171" s="1">
        <v>169</v>
      </c>
      <c r="AM171" s="37">
        <v>40</v>
      </c>
      <c r="AN171" s="37">
        <f t="shared" si="171"/>
        <v>1</v>
      </c>
      <c r="AO171" s="37">
        <f t="shared" si="172"/>
        <v>40000</v>
      </c>
      <c r="AP171" s="37">
        <f t="shared" si="173"/>
        <v>10</v>
      </c>
      <c r="AQ171" s="37">
        <f t="shared" si="174"/>
        <v>15000</v>
      </c>
      <c r="AR171" s="37">
        <v>0</v>
      </c>
      <c r="AS171" s="37">
        <f t="shared" si="175"/>
        <v>1</v>
      </c>
      <c r="AT171" s="37">
        <f t="shared" si="119"/>
        <v>0</v>
      </c>
    </row>
    <row r="172" spans="38:46" x14ac:dyDescent="0.15">
      <c r="AL172" s="1">
        <v>170</v>
      </c>
      <c r="AM172" s="37">
        <v>40</v>
      </c>
      <c r="AN172" s="37">
        <f t="shared" si="171"/>
        <v>1</v>
      </c>
      <c r="AO172" s="37">
        <f t="shared" si="172"/>
        <v>40000</v>
      </c>
      <c r="AP172" s="37">
        <f t="shared" si="173"/>
        <v>50</v>
      </c>
      <c r="AQ172" s="37">
        <f t="shared" si="174"/>
        <v>10000</v>
      </c>
      <c r="AR172" s="37">
        <v>0</v>
      </c>
      <c r="AS172" s="37">
        <f t="shared" si="175"/>
        <v>1</v>
      </c>
      <c r="AT172" s="37">
        <f t="shared" si="119"/>
        <v>0</v>
      </c>
    </row>
    <row r="173" spans="38:46" x14ac:dyDescent="0.15">
      <c r="AL173" s="1">
        <v>171</v>
      </c>
      <c r="AM173" s="37">
        <v>40</v>
      </c>
      <c r="AN173" s="37">
        <f t="shared" ref="AN173:AQ174" si="176">W67</f>
        <v>1</v>
      </c>
      <c r="AO173" s="37">
        <f t="shared" si="176"/>
        <v>40100</v>
      </c>
      <c r="AP173" s="37">
        <f t="shared" si="176"/>
        <v>50</v>
      </c>
      <c r="AQ173" s="37">
        <f t="shared" si="176"/>
        <v>10000</v>
      </c>
      <c r="AR173" s="37">
        <v>0</v>
      </c>
      <c r="AS173" s="37">
        <f>AA67</f>
        <v>1</v>
      </c>
      <c r="AT173" s="37">
        <f t="shared" si="119"/>
        <v>0</v>
      </c>
    </row>
    <row r="174" spans="38:46" x14ac:dyDescent="0.15">
      <c r="AL174" s="1">
        <v>172</v>
      </c>
      <c r="AM174" s="37">
        <v>40</v>
      </c>
      <c r="AN174" s="37">
        <f t="shared" si="176"/>
        <v>1</v>
      </c>
      <c r="AO174" s="37">
        <f t="shared" si="176"/>
        <v>40001</v>
      </c>
      <c r="AP174" s="37">
        <f t="shared" si="176"/>
        <v>10</v>
      </c>
      <c r="AQ174" s="37">
        <f t="shared" si="176"/>
        <v>5000</v>
      </c>
      <c r="AR174" s="37">
        <v>0</v>
      </c>
      <c r="AS174" s="37">
        <f>AA68</f>
        <v>2</v>
      </c>
      <c r="AT174" s="37">
        <f t="shared" si="119"/>
        <v>0</v>
      </c>
    </row>
    <row r="175" spans="38:46" x14ac:dyDescent="0.15">
      <c r="AL175" s="1">
        <v>173</v>
      </c>
      <c r="AM175" s="37">
        <v>40</v>
      </c>
      <c r="AN175" s="37">
        <f t="shared" ref="AN175" si="177">W69</f>
        <v>1</v>
      </c>
      <c r="AO175" s="37">
        <f t="shared" ref="AO175" si="178">X69</f>
        <v>40101</v>
      </c>
      <c r="AP175" s="37">
        <f t="shared" ref="AP175" si="179">Y69</f>
        <v>10</v>
      </c>
      <c r="AQ175" s="37">
        <f t="shared" ref="AQ175" si="180">Z69</f>
        <v>5000</v>
      </c>
      <c r="AR175" s="37">
        <v>0</v>
      </c>
      <c r="AS175" s="37">
        <f t="shared" ref="AS175" si="181">AA69</f>
        <v>2</v>
      </c>
      <c r="AT175" s="37">
        <f t="shared" si="119"/>
        <v>0</v>
      </c>
    </row>
    <row r="176" spans="38:46" x14ac:dyDescent="0.15">
      <c r="AL176" s="1">
        <v>174</v>
      </c>
      <c r="AM176" s="38">
        <v>41</v>
      </c>
      <c r="AN176" s="38">
        <f>AF3</f>
        <v>2</v>
      </c>
      <c r="AO176" s="38" t="str">
        <f t="shared" ref="AO176:AQ185" si="182">AG3</f>
        <v>cw_2</v>
      </c>
      <c r="AP176" s="38">
        <f t="shared" si="182"/>
        <v>1</v>
      </c>
      <c r="AQ176" s="38">
        <f t="shared" si="182"/>
        <v>333</v>
      </c>
      <c r="AR176" s="38">
        <v>0</v>
      </c>
      <c r="AS176" s="38">
        <f t="shared" ref="AS176:AS189" si="183">AJ3</f>
        <v>3</v>
      </c>
      <c r="AT176" s="38">
        <f t="shared" si="119"/>
        <v>1</v>
      </c>
    </row>
    <row r="177" spans="38:46" x14ac:dyDescent="0.15">
      <c r="AL177" s="1">
        <v>175</v>
      </c>
      <c r="AM177" s="38">
        <v>41</v>
      </c>
      <c r="AN177" s="38">
        <f t="shared" ref="AN177:AN189" si="184">AF4</f>
        <v>2</v>
      </c>
      <c r="AO177" s="38" t="str">
        <f t="shared" si="182"/>
        <v>cw_6</v>
      </c>
      <c r="AP177" s="38">
        <f t="shared" si="182"/>
        <v>1</v>
      </c>
      <c r="AQ177" s="38">
        <f t="shared" si="182"/>
        <v>333</v>
      </c>
      <c r="AR177" s="38">
        <v>0</v>
      </c>
      <c r="AS177" s="38">
        <f t="shared" si="183"/>
        <v>3</v>
      </c>
      <c r="AT177" s="38">
        <f t="shared" si="119"/>
        <v>1</v>
      </c>
    </row>
    <row r="178" spans="38:46" x14ac:dyDescent="0.15">
      <c r="AL178" s="1">
        <v>176</v>
      </c>
      <c r="AM178" s="38">
        <v>41</v>
      </c>
      <c r="AN178" s="38">
        <f t="shared" si="184"/>
        <v>2</v>
      </c>
      <c r="AO178" s="38" t="str">
        <f t="shared" si="182"/>
        <v>cw_14</v>
      </c>
      <c r="AP178" s="38">
        <f t="shared" si="182"/>
        <v>1</v>
      </c>
      <c r="AQ178" s="38">
        <f t="shared" si="182"/>
        <v>333</v>
      </c>
      <c r="AR178" s="38">
        <v>0</v>
      </c>
      <c r="AS178" s="38">
        <f t="shared" si="183"/>
        <v>3</v>
      </c>
      <c r="AT178" s="38">
        <f t="shared" si="119"/>
        <v>1</v>
      </c>
    </row>
    <row r="179" spans="38:46" x14ac:dyDescent="0.15">
      <c r="AL179" s="1">
        <v>177</v>
      </c>
      <c r="AM179" s="38">
        <v>41</v>
      </c>
      <c r="AN179" s="38">
        <f t="shared" si="184"/>
        <v>2</v>
      </c>
      <c r="AO179" s="38" t="str">
        <f t="shared" si="182"/>
        <v>cw_8</v>
      </c>
      <c r="AP179" s="38">
        <f t="shared" si="182"/>
        <v>1</v>
      </c>
      <c r="AQ179" s="38">
        <f t="shared" si="182"/>
        <v>333</v>
      </c>
      <c r="AR179" s="38">
        <v>0</v>
      </c>
      <c r="AS179" s="38">
        <f t="shared" si="183"/>
        <v>3</v>
      </c>
      <c r="AT179" s="38">
        <f t="shared" si="119"/>
        <v>1</v>
      </c>
    </row>
    <row r="180" spans="38:46" x14ac:dyDescent="0.15">
      <c r="AL180" s="1">
        <v>178</v>
      </c>
      <c r="AM180" s="38">
        <v>41</v>
      </c>
      <c r="AN180" s="38">
        <f t="shared" si="184"/>
        <v>2</v>
      </c>
      <c r="AO180" s="38" t="str">
        <f t="shared" si="182"/>
        <v>cw_8</v>
      </c>
      <c r="AP180" s="38">
        <f t="shared" si="182"/>
        <v>1</v>
      </c>
      <c r="AQ180" s="38">
        <f t="shared" si="182"/>
        <v>333</v>
      </c>
      <c r="AR180" s="38">
        <v>0</v>
      </c>
      <c r="AS180" s="38">
        <f t="shared" si="183"/>
        <v>3</v>
      </c>
      <c r="AT180" s="38">
        <f t="shared" si="119"/>
        <v>1</v>
      </c>
    </row>
    <row r="181" spans="38:46" x14ac:dyDescent="0.15">
      <c r="AL181" s="1">
        <v>179</v>
      </c>
      <c r="AM181" s="38">
        <v>41</v>
      </c>
      <c r="AN181" s="38">
        <f t="shared" si="184"/>
        <v>2</v>
      </c>
      <c r="AO181" s="38" t="str">
        <f t="shared" si="182"/>
        <v>cw_14</v>
      </c>
      <c r="AP181" s="38">
        <f t="shared" si="182"/>
        <v>1</v>
      </c>
      <c r="AQ181" s="38">
        <f t="shared" si="182"/>
        <v>333</v>
      </c>
      <c r="AR181" s="38">
        <v>0</v>
      </c>
      <c r="AS181" s="38">
        <f t="shared" si="183"/>
        <v>3</v>
      </c>
      <c r="AT181" s="38">
        <f t="shared" si="119"/>
        <v>1</v>
      </c>
    </row>
    <row r="182" spans="38:46" x14ac:dyDescent="0.15">
      <c r="AL182" s="1">
        <v>180</v>
      </c>
      <c r="AM182" s="38">
        <v>41</v>
      </c>
      <c r="AN182" s="38">
        <f t="shared" si="184"/>
        <v>2</v>
      </c>
      <c r="AO182" s="38" t="str">
        <f t="shared" si="182"/>
        <v>cw_2</v>
      </c>
      <c r="AP182" s="38">
        <f t="shared" si="182"/>
        <v>1</v>
      </c>
      <c r="AQ182" s="38">
        <f t="shared" si="182"/>
        <v>1200</v>
      </c>
      <c r="AR182" s="38">
        <v>0</v>
      </c>
      <c r="AS182" s="38">
        <f t="shared" si="183"/>
        <v>3</v>
      </c>
      <c r="AT182" s="38">
        <f t="shared" si="119"/>
        <v>1</v>
      </c>
    </row>
    <row r="183" spans="38:46" x14ac:dyDescent="0.15">
      <c r="AL183" s="1">
        <v>181</v>
      </c>
      <c r="AM183" s="38">
        <v>41</v>
      </c>
      <c r="AN183" s="38">
        <f t="shared" si="184"/>
        <v>2</v>
      </c>
      <c r="AO183" s="38" t="str">
        <f t="shared" si="182"/>
        <v>cw_6</v>
      </c>
      <c r="AP183" s="38">
        <f t="shared" si="182"/>
        <v>1</v>
      </c>
      <c r="AQ183" s="38">
        <f t="shared" si="182"/>
        <v>1200</v>
      </c>
      <c r="AR183" s="38">
        <v>0</v>
      </c>
      <c r="AS183" s="38">
        <f t="shared" si="183"/>
        <v>3</v>
      </c>
      <c r="AT183" s="38">
        <f t="shared" si="119"/>
        <v>1</v>
      </c>
    </row>
    <row r="184" spans="38:46" x14ac:dyDescent="0.15">
      <c r="AL184" s="1">
        <v>182</v>
      </c>
      <c r="AM184" s="38">
        <v>41</v>
      </c>
      <c r="AN184" s="38">
        <f t="shared" si="184"/>
        <v>2</v>
      </c>
      <c r="AO184" s="38" t="str">
        <f t="shared" si="182"/>
        <v>cw_13</v>
      </c>
      <c r="AP184" s="38">
        <f t="shared" si="182"/>
        <v>1</v>
      </c>
      <c r="AQ184" s="38">
        <f t="shared" si="182"/>
        <v>1200</v>
      </c>
      <c r="AR184" s="38">
        <v>0</v>
      </c>
      <c r="AS184" s="38">
        <f t="shared" si="183"/>
        <v>3</v>
      </c>
      <c r="AT184" s="38">
        <f t="shared" si="119"/>
        <v>1</v>
      </c>
    </row>
    <row r="185" spans="38:46" x14ac:dyDescent="0.15">
      <c r="AL185" s="1">
        <v>183</v>
      </c>
      <c r="AM185" s="38">
        <v>41</v>
      </c>
      <c r="AN185" s="38">
        <f t="shared" si="184"/>
        <v>2</v>
      </c>
      <c r="AO185" s="38" t="str">
        <f t="shared" si="182"/>
        <v>cw_13</v>
      </c>
      <c r="AP185" s="38">
        <f t="shared" si="182"/>
        <v>1</v>
      </c>
      <c r="AQ185" s="38">
        <f t="shared" si="182"/>
        <v>1200</v>
      </c>
      <c r="AR185" s="38">
        <v>0</v>
      </c>
      <c r="AS185" s="38">
        <f t="shared" si="183"/>
        <v>3</v>
      </c>
      <c r="AT185" s="38">
        <f t="shared" si="119"/>
        <v>1</v>
      </c>
    </row>
    <row r="186" spans="38:46" x14ac:dyDescent="0.15">
      <c r="AL186" s="1">
        <v>184</v>
      </c>
      <c r="AM186" s="38">
        <v>41</v>
      </c>
      <c r="AN186" s="38">
        <f>AF13</f>
        <v>2</v>
      </c>
      <c r="AO186" s="38" t="str">
        <f t="shared" ref="AO186:AQ189" si="185">AG13</f>
        <v>cw_14</v>
      </c>
      <c r="AP186" s="38">
        <f t="shared" si="185"/>
        <v>1</v>
      </c>
      <c r="AQ186" s="38">
        <f t="shared" si="185"/>
        <v>1200</v>
      </c>
      <c r="AR186" s="38">
        <v>0</v>
      </c>
      <c r="AS186" s="38">
        <f t="shared" si="183"/>
        <v>3</v>
      </c>
      <c r="AT186" s="38">
        <f t="shared" si="119"/>
        <v>1</v>
      </c>
    </row>
    <row r="187" spans="38:46" x14ac:dyDescent="0.15">
      <c r="AL187" s="1">
        <v>185</v>
      </c>
      <c r="AM187" s="38">
        <v>41</v>
      </c>
      <c r="AN187" s="38">
        <f t="shared" si="184"/>
        <v>2</v>
      </c>
      <c r="AO187" s="38" t="str">
        <f t="shared" si="185"/>
        <v>cw_2</v>
      </c>
      <c r="AP187" s="38">
        <f t="shared" si="185"/>
        <v>1</v>
      </c>
      <c r="AQ187" s="38">
        <f t="shared" si="185"/>
        <v>667</v>
      </c>
      <c r="AR187" s="38">
        <v>0</v>
      </c>
      <c r="AS187" s="38">
        <f t="shared" si="183"/>
        <v>3</v>
      </c>
      <c r="AT187" s="38">
        <f t="shared" si="119"/>
        <v>1</v>
      </c>
    </row>
    <row r="188" spans="38:46" x14ac:dyDescent="0.15">
      <c r="AL188" s="1">
        <v>186</v>
      </c>
      <c r="AM188" s="38">
        <v>41</v>
      </c>
      <c r="AN188" s="38">
        <f t="shared" si="184"/>
        <v>2</v>
      </c>
      <c r="AO188" s="38" t="str">
        <f t="shared" si="185"/>
        <v>cw_6</v>
      </c>
      <c r="AP188" s="38">
        <f t="shared" si="185"/>
        <v>1</v>
      </c>
      <c r="AQ188" s="38">
        <f t="shared" si="185"/>
        <v>667</v>
      </c>
      <c r="AR188" s="38">
        <v>0</v>
      </c>
      <c r="AS188" s="38">
        <f t="shared" si="183"/>
        <v>3</v>
      </c>
      <c r="AT188" s="38">
        <f t="shared" si="119"/>
        <v>1</v>
      </c>
    </row>
    <row r="189" spans="38:46" x14ac:dyDescent="0.15">
      <c r="AL189" s="1">
        <v>187</v>
      </c>
      <c r="AM189" s="38">
        <v>41</v>
      </c>
      <c r="AN189" s="38">
        <f t="shared" si="184"/>
        <v>2</v>
      </c>
      <c r="AO189" s="38" t="str">
        <f t="shared" si="185"/>
        <v>cw_13</v>
      </c>
      <c r="AP189" s="38">
        <f t="shared" si="185"/>
        <v>1</v>
      </c>
      <c r="AQ189" s="38">
        <f t="shared" si="185"/>
        <v>667</v>
      </c>
      <c r="AR189" s="38">
        <v>0</v>
      </c>
      <c r="AS189" s="38">
        <f t="shared" si="183"/>
        <v>3</v>
      </c>
      <c r="AT189" s="38">
        <f t="shared" si="119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宝藏设定</vt:lpstr>
      <vt:lpstr>道具ID</vt:lpstr>
      <vt:lpstr>宝藏数据配置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2016-07-29T00:42:28Z</dcterms:created>
  <dcterms:modified xsi:type="dcterms:W3CDTF">2016-08-01T03:07:09Z</dcterms:modified>
</cp:coreProperties>
</file>