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0920"/>
  </bookViews>
  <sheets>
    <sheet name="Sheet1" sheetId="1" r:id="rId1"/>
  </sheets>
  <externalReferences>
    <externalReference r:id="rId2"/>
  </externalReferenc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7" i="1"/>
  <c r="D99" i="1"/>
  <c r="C100" i="1"/>
  <c r="C101" i="1"/>
  <c r="C102" i="1"/>
  <c r="C103" i="1"/>
  <c r="C104" i="1"/>
  <c r="C105" i="1"/>
  <c r="C106" i="1"/>
  <c r="C107" i="1"/>
  <c r="C108" i="1"/>
  <c r="C109" i="1"/>
  <c r="C110" i="1"/>
  <c r="C99" i="1"/>
  <c r="F46" i="1"/>
  <c r="F47" i="1"/>
  <c r="F48" i="1"/>
  <c r="F49" i="1"/>
  <c r="F50" i="1"/>
  <c r="F51" i="1"/>
  <c r="F52" i="1"/>
  <c r="F53" i="1"/>
  <c r="F54" i="1"/>
  <c r="F55" i="1"/>
  <c r="F56" i="1"/>
  <c r="F45" i="1"/>
  <c r="A49" i="1"/>
  <c r="A42" i="1"/>
  <c r="A43" i="1"/>
  <c r="A44" i="1"/>
  <c r="A45" i="1"/>
  <c r="A46" i="1"/>
  <c r="A47" i="1"/>
  <c r="A48" i="1"/>
  <c r="A50" i="1"/>
  <c r="A51" i="1"/>
  <c r="A52" i="1"/>
  <c r="A53" i="1"/>
  <c r="A54" i="1"/>
  <c r="A55" i="1"/>
  <c r="A56" i="1"/>
  <c r="A29" i="1"/>
  <c r="F30" i="1"/>
  <c r="A31" i="1"/>
  <c r="A33" i="1"/>
  <c r="F34" i="1"/>
  <c r="A35" i="1"/>
  <c r="A37" i="1"/>
  <c r="F38" i="1"/>
  <c r="A39" i="1"/>
  <c r="A41" i="1"/>
  <c r="F27" i="1"/>
  <c r="D5" i="1"/>
  <c r="D65" i="1" s="1"/>
  <c r="D79" i="1" s="1"/>
  <c r="D6" i="1"/>
  <c r="D7" i="1"/>
  <c r="D67" i="1" s="1"/>
  <c r="D8" i="1"/>
  <c r="D68" i="1" s="1"/>
  <c r="D80" i="1" s="1"/>
  <c r="D9" i="1"/>
  <c r="D10" i="1"/>
  <c r="D11" i="1"/>
  <c r="D71" i="1" s="1"/>
  <c r="D81" i="1" s="1"/>
  <c r="D12" i="1"/>
  <c r="D72" i="1" s="1"/>
  <c r="D13" i="1"/>
  <c r="D73" i="1" s="1"/>
  <c r="D14" i="1"/>
  <c r="D15" i="1"/>
  <c r="D75" i="1" s="1"/>
  <c r="D16" i="1"/>
  <c r="D76" i="1" s="1"/>
  <c r="D17" i="1"/>
  <c r="D18" i="1"/>
  <c r="D4" i="1"/>
  <c r="D64" i="1" s="1"/>
  <c r="A28" i="1"/>
  <c r="A32" i="1"/>
  <c r="A36" i="1"/>
  <c r="A38" i="1"/>
  <c r="A40" i="1"/>
  <c r="F28" i="1"/>
  <c r="F29" i="1"/>
  <c r="F32" i="1"/>
  <c r="F33" i="1"/>
  <c r="F36" i="1"/>
  <c r="F37" i="1"/>
  <c r="F40" i="1"/>
  <c r="F41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7" i="1"/>
  <c r="C78" i="1" l="1"/>
  <c r="D78" i="1"/>
  <c r="C74" i="1"/>
  <c r="D74" i="1"/>
  <c r="C70" i="1"/>
  <c r="D70" i="1"/>
  <c r="C66" i="1"/>
  <c r="D66" i="1"/>
  <c r="C77" i="1"/>
  <c r="D77" i="1"/>
  <c r="C69" i="1"/>
  <c r="D69" i="1"/>
  <c r="F43" i="1"/>
  <c r="A30" i="1"/>
  <c r="F44" i="1"/>
  <c r="F42" i="1"/>
  <c r="F39" i="1"/>
  <c r="F35" i="1"/>
  <c r="F31" i="1"/>
  <c r="A27" i="1"/>
  <c r="A34" i="1"/>
  <c r="C65" i="1"/>
  <c r="C79" i="1" s="1"/>
  <c r="C73" i="1"/>
  <c r="C68" i="1"/>
  <c r="C80" i="1" s="1"/>
  <c r="C72" i="1"/>
  <c r="C76" i="1"/>
  <c r="C64" i="1"/>
  <c r="C75" i="1"/>
  <c r="C71" i="1"/>
  <c r="C81" i="1" s="1"/>
  <c r="C67" i="1"/>
</calcChain>
</file>

<file path=xl/sharedStrings.xml><?xml version="1.0" encoding="utf-8"?>
<sst xmlns="http://schemas.openxmlformats.org/spreadsheetml/2006/main" count="254" uniqueCount="167">
  <si>
    <t>天赋类型</t>
  </si>
  <si>
    <t>天赋名称</t>
    <phoneticPr fontId="2" type="noConversion"/>
  </si>
  <si>
    <t>初级生命</t>
  </si>
  <si>
    <t>中级生命</t>
  </si>
  <si>
    <t>高级生命</t>
  </si>
  <si>
    <t>初级攻击</t>
  </si>
  <si>
    <t>中级攻击</t>
  </si>
  <si>
    <t>高级攻击</t>
  </si>
  <si>
    <t>初级护甲</t>
  </si>
  <si>
    <t>中级护甲</t>
  </si>
  <si>
    <t>高级护甲</t>
  </si>
  <si>
    <t>初级减免伤害</t>
  </si>
  <si>
    <t>中级减免伤害</t>
  </si>
  <si>
    <t>高级减免伤害</t>
  </si>
  <si>
    <t>初级最终伤害</t>
  </si>
  <si>
    <t>中级最终伤害</t>
  </si>
  <si>
    <t>高级最终伤害</t>
  </si>
  <si>
    <t>状态ID</t>
    <phoneticPr fontId="2" type="noConversion"/>
  </si>
  <si>
    <t>说明</t>
    <phoneticPr fontId="2" type="noConversion"/>
  </si>
  <si>
    <t>类型</t>
    <phoneticPr fontId="2" type="noConversion"/>
  </si>
  <si>
    <t>参数</t>
    <phoneticPr fontId="2" type="noConversion"/>
  </si>
  <si>
    <t>持续时间</t>
    <phoneticPr fontId="2" type="noConversion"/>
  </si>
  <si>
    <t>状态表天赋数据</t>
    <phoneticPr fontId="2" type="noConversion"/>
  </si>
  <si>
    <t>增加属性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</si>
  <si>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</si>
  <si>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</si>
  <si>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</si>
  <si>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减免伤害</t>
    <phoneticPr fontId="2" type="noConversion"/>
  </si>
  <si>
    <t>最终伤害</t>
    <phoneticPr fontId="2" type="noConversion"/>
  </si>
  <si>
    <t>增减属性</t>
    <phoneticPr fontId="2" type="noConversion"/>
  </si>
  <si>
    <t>等级值</t>
    <phoneticPr fontId="2" type="noConversion"/>
  </si>
  <si>
    <t>属性比例</t>
  </si>
  <si>
    <t>初始属性点</t>
  </si>
  <si>
    <t>成长属性点</t>
  </si>
  <si>
    <t>初级</t>
  </si>
  <si>
    <t>中级</t>
  </si>
  <si>
    <t>高级</t>
  </si>
  <si>
    <t>等级值数据表</t>
    <phoneticPr fontId="2" type="noConversion"/>
  </si>
  <si>
    <t>tianfu:cwtf_shengming_1</t>
  </si>
  <si>
    <t>tianfu:cwtf_shengming_2</t>
  </si>
  <si>
    <t>tianfu:cwtf_shengming_3</t>
  </si>
  <si>
    <t>tianfu:cwtf_gongji_1</t>
  </si>
  <si>
    <t>tianfu:cwtf_gongji_2</t>
  </si>
  <si>
    <t>tianfu:cwtf_gongji_3</t>
  </si>
  <si>
    <t>tianfu:cwtf_hujia_1</t>
  </si>
  <si>
    <t>tianfu:cwtf_hujia_2</t>
  </si>
  <si>
    <t>tianfu:cwtf_hujia_3</t>
  </si>
  <si>
    <t>tianfu:cwtf_jianmianshanghai_1</t>
  </si>
  <si>
    <t>tianfu:cwtf_jianmianshanghai_2</t>
  </si>
  <si>
    <t>tianfu:cwtf_jianmianshanghai_3</t>
  </si>
  <si>
    <t>tianfu:cwtf_zuizhongshanghai_1</t>
  </si>
  <si>
    <t>tianfu:cwtf_zuizhongshanghai_2</t>
  </si>
  <si>
    <t>tianfu:cwtf_zuizhongshanghai_3</t>
  </si>
  <si>
    <t>等级值id</t>
    <phoneticPr fontId="2" type="noConversion"/>
  </si>
  <si>
    <t>初值</t>
    <phoneticPr fontId="2" type="noConversion"/>
  </si>
  <si>
    <t>系数</t>
    <phoneticPr fontId="2" type="noConversion"/>
  </si>
  <si>
    <t>基础值</t>
    <phoneticPr fontId="2" type="noConversion"/>
  </si>
  <si>
    <t>role拥有天赋列表</t>
    <phoneticPr fontId="2" type="noConversion"/>
  </si>
  <si>
    <t>宠物名称</t>
    <phoneticPr fontId="2" type="noConversion"/>
  </si>
  <si>
    <t>宙斯</t>
  </si>
  <si>
    <t>阿波罗</t>
  </si>
  <si>
    <t>阿尔忒弥斯</t>
  </si>
  <si>
    <t>哈迪斯</t>
  </si>
  <si>
    <t>赫拉</t>
  </si>
  <si>
    <t>海格力斯</t>
  </si>
  <si>
    <t>巴克斯</t>
  </si>
  <si>
    <t>暗黑女神</t>
  </si>
  <si>
    <t>波塞冬</t>
  </si>
  <si>
    <t>雅典娜</t>
  </si>
  <si>
    <t>赫尔墨斯</t>
  </si>
  <si>
    <t>赫菲斯托斯</t>
  </si>
  <si>
    <t>拥有天赋</t>
    <phoneticPr fontId="2" type="noConversion"/>
  </si>
  <si>
    <t>宠物名称</t>
    <phoneticPr fontId="2" type="noConversion"/>
  </si>
  <si>
    <t>宙斯</t>
    <phoneticPr fontId="2" type="noConversion"/>
  </si>
  <si>
    <t>阿波罗</t>
    <phoneticPr fontId="2" type="noConversion"/>
  </si>
  <si>
    <t>阿尔忒弥斯</t>
    <phoneticPr fontId="2" type="noConversion"/>
  </si>
  <si>
    <t>哈迪斯</t>
    <phoneticPr fontId="2" type="noConversion"/>
  </si>
  <si>
    <t>赫拉</t>
    <phoneticPr fontId="2" type="noConversion"/>
  </si>
  <si>
    <t>海格力斯</t>
    <phoneticPr fontId="2" type="noConversion"/>
  </si>
  <si>
    <t>巴克斯</t>
    <phoneticPr fontId="2" type="noConversion"/>
  </si>
  <si>
    <t>暗黑女神</t>
    <phoneticPr fontId="2" type="noConversion"/>
  </si>
  <si>
    <t>波塞冬</t>
    <phoneticPr fontId="2" type="noConversion"/>
  </si>
  <si>
    <t>雅典娜</t>
    <phoneticPr fontId="2" type="noConversion"/>
  </si>
  <si>
    <t>赫尔墨斯</t>
    <phoneticPr fontId="2" type="noConversion"/>
  </si>
  <si>
    <t>赫菲斯托斯</t>
    <phoneticPr fontId="2" type="noConversion"/>
  </si>
  <si>
    <t>天赋1</t>
    <phoneticPr fontId="2" type="noConversion"/>
  </si>
  <si>
    <t>天赋2</t>
    <phoneticPr fontId="2" type="noConversion"/>
  </si>
  <si>
    <t>天赋3</t>
    <phoneticPr fontId="2" type="noConversion"/>
  </si>
  <si>
    <t>天赋4</t>
    <phoneticPr fontId="2" type="noConversion"/>
  </si>
  <si>
    <t>勇猛：所有出战宠物对角色与宠物伤害提高2%</t>
    <phoneticPr fontId="2" type="noConversion"/>
  </si>
  <si>
    <t>不屈：在濒临死亡时不死，持续2秒</t>
    <phoneticPr fontId="2" type="noConversion"/>
  </si>
  <si>
    <t>咒刃：对敌人造成伤害时，30%几率会使目标流血，每秒损失自身攻击*2%</t>
    <phoneticPr fontId="2" type="noConversion"/>
  </si>
  <si>
    <t>屠夫：所有出战宠物对怪物伤害提高2%</t>
    <phoneticPr fontId="2" type="noConversion"/>
  </si>
  <si>
    <t>专注：攻击时由10%几率提高自身暴击几率40%，持续5秒，冷却时间15秒</t>
    <phoneticPr fontId="2" type="noConversion"/>
  </si>
  <si>
    <t>刃甲：将受到伤害的30%反弹给施加者</t>
    <phoneticPr fontId="2" type="noConversion"/>
  </si>
  <si>
    <t>神佑：宠物在生命低于30%时，会瞬间回复30%生命，冷却时间10秒</t>
    <phoneticPr fontId="2" type="noConversion"/>
  </si>
  <si>
    <t>回春：每5秒回复1%最大生命值</t>
    <phoneticPr fontId="2" type="noConversion"/>
  </si>
  <si>
    <t>破甲：在对敌人造成伤害时，会降低敌人护甲5%，持续3秒</t>
    <phoneticPr fontId="2" type="noConversion"/>
  </si>
  <si>
    <t>禁锢：对敌人造成伤害时，有10%几率眩晕敌人，持续1秒</t>
    <phoneticPr fontId="2" type="noConversion"/>
  </si>
  <si>
    <t>冥想：对敌人造成伤害时，10%几率会使目标沉默，持续1.5秒，冷却时间10秒</t>
    <phoneticPr fontId="2" type="noConversion"/>
  </si>
  <si>
    <t>虚弱：对敌人造成伤害时，会降低敌人攻击5%，持续3秒</t>
    <phoneticPr fontId="2" type="noConversion"/>
  </si>
  <si>
    <t>天赋ID</t>
    <phoneticPr fontId="2" type="noConversion"/>
  </si>
  <si>
    <t>shengming_1</t>
    <phoneticPr fontId="7" type="noConversion"/>
  </si>
  <si>
    <t>shengming_2</t>
  </si>
  <si>
    <t>shengming_3</t>
  </si>
  <si>
    <t>gongji_1</t>
    <phoneticPr fontId="7" type="noConversion"/>
  </si>
  <si>
    <t>gongji_2</t>
  </si>
  <si>
    <t>gongji_3</t>
  </si>
  <si>
    <t>hujia_1</t>
    <phoneticPr fontId="7" type="noConversion"/>
  </si>
  <si>
    <t>hujia_2</t>
  </si>
  <si>
    <t>hujia_3</t>
  </si>
  <si>
    <t>jianmianshanghai_1</t>
    <phoneticPr fontId="7" type="noConversion"/>
  </si>
  <si>
    <t>jianmianshanghai_2</t>
  </si>
  <si>
    <t>jianmianshanghai_3</t>
  </si>
  <si>
    <t>zuizhongshanghai_1</t>
    <phoneticPr fontId="7" type="noConversion"/>
  </si>
  <si>
    <t>zuizhongshanghai_2</t>
  </si>
  <si>
    <t>zuizhongshanghai_3</t>
  </si>
  <si>
    <t>生命光环</t>
  </si>
  <si>
    <t>攻击光环</t>
    <phoneticPr fontId="2" type="noConversion"/>
  </si>
  <si>
    <t>护甲光环</t>
  </si>
  <si>
    <t>guanghuan_shengming</t>
  </si>
  <si>
    <t>guanhuan_gongji</t>
  </si>
  <si>
    <t xml:space="preserve">guanghuan_hujia </t>
  </si>
  <si>
    <t>yongmeng</t>
  </si>
  <si>
    <t>勇猛</t>
  </si>
  <si>
    <t>buqu</t>
  </si>
  <si>
    <t>不屈</t>
  </si>
  <si>
    <t>zhouren</t>
  </si>
  <si>
    <t>咒刃</t>
  </si>
  <si>
    <t>tufu</t>
  </si>
  <si>
    <t>屠夫</t>
  </si>
  <si>
    <t>zhuanzhu</t>
  </si>
  <si>
    <t>专注</t>
  </si>
  <si>
    <t>renjia</t>
  </si>
  <si>
    <t>刃甲</t>
  </si>
  <si>
    <t>shenyou</t>
  </si>
  <si>
    <t>神佑</t>
  </si>
  <si>
    <t>huichun</t>
  </si>
  <si>
    <t>回春</t>
  </si>
  <si>
    <t>pojia</t>
  </si>
  <si>
    <t>破甲</t>
  </si>
  <si>
    <t>jingu</t>
  </si>
  <si>
    <t>禁锢</t>
  </si>
  <si>
    <t>mingxiang</t>
  </si>
  <si>
    <t>冥想</t>
  </si>
  <si>
    <t>xuruo</t>
  </si>
  <si>
    <t>虚弱</t>
  </si>
  <si>
    <t>空状态</t>
    <phoneticPr fontId="2" type="noConversion"/>
  </si>
  <si>
    <t>tianfu:cwtf_guanghuan_shengming</t>
  </si>
  <si>
    <t>tianfu:cwtf_guanhuan_gongji</t>
  </si>
  <si>
    <t xml:space="preserve">tianfu:cwtf_guanghuan_hujia </t>
  </si>
  <si>
    <t>tianfu:cwtf_yongmeng</t>
  </si>
  <si>
    <t>tianfu:cwtf_buqu</t>
  </si>
  <si>
    <t>tianfu:cwtf_zhouren</t>
  </si>
  <si>
    <t>tianfu:cwtf_tufu</t>
  </si>
  <si>
    <t>tianfu:cwtf_zhuanzhu</t>
  </si>
  <si>
    <t>tianfu:cwtf_renjia</t>
  </si>
  <si>
    <t>tianfu:cwtf_shenyou</t>
  </si>
  <si>
    <t>tianfu:cwtf_huichun</t>
  </si>
  <si>
    <t>tianfu:cwtf_pojia</t>
  </si>
  <si>
    <t>tianfu:cwtf_jingu</t>
  </si>
  <si>
    <t>tianfu:cwtf_mingxiang</t>
  </si>
  <si>
    <t>tianfu:cwtf_xuruo</t>
  </si>
  <si>
    <t>攻击光环：所有出战宠物攻击+xx</t>
  </si>
  <si>
    <t>生命光环：所有出战宠物生命+xx</t>
  </si>
  <si>
    <t>护甲光环：所有出战宠物护甲+xx</t>
  </si>
  <si>
    <t>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</si>
</sst>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1" applyFont="1" applyFill="1">
      <alignment vertical="center"/>
    </xf>
    <xf numFmtId="0" fontId="1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6" fillId="0" borderId="0" xfId="0" applyFont="1" applyBorder="1">
      <alignment vertical="center"/>
    </xf>
    <xf numFmtId="0" fontId="1" fillId="6" borderId="0" xfId="0" applyFont="1" applyFill="1">
      <alignment vertical="center"/>
    </xf>
    <xf numFmtId="0" fontId="6" fillId="6" borderId="0" xfId="0" applyFont="1" applyFill="1" applyBorder="1">
      <alignment vertical="center"/>
    </xf>
    <xf numFmtId="0" fontId="4" fillId="6" borderId="0" xfId="1" applyFont="1" applyFill="1">
      <alignment vertical="center"/>
    </xf>
    <xf numFmtId="0" fontId="1" fillId="5" borderId="0" xfId="0" applyFont="1" applyFill="1">
      <alignment vertical="center"/>
    </xf>
    <xf numFmtId="0" fontId="6" fillId="5" borderId="0" xfId="0" applyFont="1" applyFill="1" applyBorder="1">
      <alignment vertical="center"/>
    </xf>
    <xf numFmtId="0" fontId="4" fillId="5" borderId="0" xfId="1" applyFont="1" applyFill="1">
      <alignment vertical="center"/>
    </xf>
    <xf numFmtId="0" fontId="1" fillId="7" borderId="0" xfId="0" applyFont="1" applyFill="1">
      <alignment vertical="center"/>
    </xf>
    <xf numFmtId="0" fontId="6" fillId="7" borderId="0" xfId="0" applyFont="1" applyFill="1" applyBorder="1">
      <alignment vertical="center"/>
    </xf>
    <xf numFmtId="0" fontId="4" fillId="7" borderId="0" xfId="1" applyFont="1" applyFill="1">
      <alignment vertical="center"/>
    </xf>
  </cellXfs>
  <cellStyles count="2">
    <cellStyle name="常规" xfId="0" builtinId="0"/>
    <cellStyle name="常规 3 8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dWar/Doc/&#25112;&#31070;&#25968;&#20540;&#25972;&#29702;/&#22522;&#30784;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斗预期"/>
      <sheetName val="属性成长"/>
      <sheetName val="属性分配"/>
      <sheetName val="属性成长值"/>
      <sheetName val="角色成长"/>
    </sheetNames>
    <sheetDataSet>
      <sheetData sheetId="0">
        <row r="2">
          <cell r="C2" t="str">
            <v>生命</v>
          </cell>
          <cell r="D2" t="str">
            <v>攻击</v>
          </cell>
          <cell r="E2" t="str">
            <v>护甲</v>
          </cell>
          <cell r="F2" t="str">
            <v>减免伤害</v>
          </cell>
          <cell r="G2" t="str">
            <v>最终伤害</v>
          </cell>
        </row>
        <row r="3">
          <cell r="C3">
            <v>10</v>
          </cell>
          <cell r="D3">
            <v>1</v>
          </cell>
          <cell r="E3">
            <v>0.5</v>
          </cell>
          <cell r="F3">
            <v>0.4</v>
          </cell>
          <cell r="G3">
            <v>0.4</v>
          </cell>
        </row>
        <row r="4">
          <cell r="C4">
            <v>100</v>
          </cell>
          <cell r="D4">
            <v>10</v>
          </cell>
          <cell r="E4">
            <v>5</v>
          </cell>
          <cell r="F4">
            <v>4</v>
          </cell>
          <cell r="G4">
            <v>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abSelected="1" topLeftCell="A10" workbookViewId="0">
      <selection activeCell="K38" sqref="K38"/>
    </sheetView>
  </sheetViews>
  <sheetFormatPr defaultRowHeight="11.25" x14ac:dyDescent="0.15"/>
  <cols>
    <col min="1" max="1" width="9" style="1"/>
    <col min="2" max="2" width="12.25" style="1" customWidth="1"/>
    <col min="3" max="3" width="19.625" style="1" customWidth="1"/>
    <col min="4" max="4" width="43.625" style="1" customWidth="1"/>
    <col min="5" max="5" width="17.5" style="1" customWidth="1"/>
    <col min="6" max="6" width="34.25" style="1" customWidth="1"/>
    <col min="7" max="16384" width="9" style="1"/>
  </cols>
  <sheetData>
    <row r="1" spans="2:15" x14ac:dyDescent="0.15">
      <c r="K1" s="8" t="s">
        <v>72</v>
      </c>
      <c r="L1" s="13" t="s">
        <v>85</v>
      </c>
      <c r="M1" s="5" t="s">
        <v>86</v>
      </c>
      <c r="N1" s="5" t="s">
        <v>87</v>
      </c>
      <c r="O1" s="5" t="s">
        <v>88</v>
      </c>
    </row>
    <row r="2" spans="2:15" x14ac:dyDescent="0.15">
      <c r="B2" s="1" t="s">
        <v>1</v>
      </c>
      <c r="C2" s="1" t="s">
        <v>23</v>
      </c>
      <c r="D2" s="1" t="s">
        <v>56</v>
      </c>
      <c r="F2" s="5" t="s">
        <v>0</v>
      </c>
      <c r="G2" s="5" t="s">
        <v>31</v>
      </c>
      <c r="H2" s="6" t="s">
        <v>32</v>
      </c>
      <c r="I2" s="6" t="s">
        <v>33</v>
      </c>
      <c r="K2" s="9" t="s">
        <v>73</v>
      </c>
      <c r="L2" s="13" t="s">
        <v>14</v>
      </c>
      <c r="M2" s="5" t="s">
        <v>7</v>
      </c>
      <c r="N2" s="14" t="s">
        <v>89</v>
      </c>
      <c r="O2" s="14" t="s">
        <v>163</v>
      </c>
    </row>
    <row r="3" spans="2:15" x14ac:dyDescent="0.15">
      <c r="F3" s="5" t="s">
        <v>34</v>
      </c>
      <c r="G3" s="5">
        <v>1</v>
      </c>
      <c r="H3" s="7">
        <v>6.666666666666667</v>
      </c>
      <c r="I3" s="7">
        <v>3.3333333333333335</v>
      </c>
      <c r="K3" s="9" t="s">
        <v>74</v>
      </c>
      <c r="L3" s="13" t="s">
        <v>6</v>
      </c>
      <c r="M3" s="5" t="s">
        <v>15</v>
      </c>
      <c r="N3" s="14" t="s">
        <v>90</v>
      </c>
      <c r="O3" s="14" t="s">
        <v>163</v>
      </c>
    </row>
    <row r="4" spans="2:15" ht="12" x14ac:dyDescent="0.15">
      <c r="B4" s="2" t="s">
        <v>2</v>
      </c>
      <c r="C4" s="1" t="s">
        <v>24</v>
      </c>
      <c r="D4" s="1">
        <f>HLOOKUP(C4,[1]战斗预期!$C$2:$G$4,3,FALSE)</f>
        <v>100</v>
      </c>
      <c r="F4" s="5" t="s">
        <v>35</v>
      </c>
      <c r="G4" s="5">
        <v>1.5</v>
      </c>
      <c r="H4" s="7">
        <v>10</v>
      </c>
      <c r="I4" s="7">
        <v>5</v>
      </c>
      <c r="K4" s="9" t="s">
        <v>75</v>
      </c>
      <c r="L4" s="13" t="s">
        <v>5</v>
      </c>
      <c r="M4" s="5" t="s">
        <v>16</v>
      </c>
      <c r="N4" s="15" t="s">
        <v>91</v>
      </c>
      <c r="O4" s="14" t="s">
        <v>163</v>
      </c>
    </row>
    <row r="5" spans="2:15" ht="12" x14ac:dyDescent="0.15">
      <c r="B5" s="2" t="s">
        <v>3</v>
      </c>
      <c r="C5" s="1" t="s">
        <v>24</v>
      </c>
      <c r="D5" s="1">
        <f>HLOOKUP(C5,[1]战斗预期!$C$2:$G$4,3,FALSE)</f>
        <v>100</v>
      </c>
      <c r="F5" s="5" t="s">
        <v>36</v>
      </c>
      <c r="G5" s="5">
        <v>2</v>
      </c>
      <c r="H5" s="7">
        <v>13.333333333333334</v>
      </c>
      <c r="I5" s="7">
        <v>6.666666666666667</v>
      </c>
      <c r="K5" s="9" t="s">
        <v>76</v>
      </c>
      <c r="L5" s="13" t="s">
        <v>14</v>
      </c>
      <c r="M5" s="5" t="s">
        <v>7</v>
      </c>
      <c r="N5" s="14" t="s">
        <v>92</v>
      </c>
      <c r="O5" s="14" t="s">
        <v>163</v>
      </c>
    </row>
    <row r="6" spans="2:15" ht="12" x14ac:dyDescent="0.15">
      <c r="B6" s="2" t="s">
        <v>4</v>
      </c>
      <c r="C6" s="1" t="s">
        <v>24</v>
      </c>
      <c r="D6" s="1">
        <f>HLOOKUP(C6,[1]战斗预期!$C$2:$G$4,3,FALSE)</f>
        <v>100</v>
      </c>
      <c r="K6" s="9" t="s">
        <v>77</v>
      </c>
      <c r="L6" s="13" t="s">
        <v>6</v>
      </c>
      <c r="M6" s="5" t="s">
        <v>15</v>
      </c>
      <c r="N6" s="14" t="s">
        <v>93</v>
      </c>
      <c r="O6" s="14" t="s">
        <v>163</v>
      </c>
    </row>
    <row r="7" spans="2:15" ht="12" x14ac:dyDescent="0.15">
      <c r="B7" s="2" t="s">
        <v>5</v>
      </c>
      <c r="C7" s="1" t="s">
        <v>25</v>
      </c>
      <c r="D7" s="1">
        <f>HLOOKUP(C7,[1]战斗预期!$C$2:$G$4,3,FALSE)</f>
        <v>10</v>
      </c>
      <c r="K7" s="10" t="s">
        <v>78</v>
      </c>
      <c r="L7" s="13" t="s">
        <v>8</v>
      </c>
      <c r="M7" s="5" t="s">
        <v>4</v>
      </c>
      <c r="N7" s="14" t="s">
        <v>94</v>
      </c>
      <c r="O7" s="14" t="s">
        <v>164</v>
      </c>
    </row>
    <row r="8" spans="2:15" ht="12" x14ac:dyDescent="0.15">
      <c r="B8" s="2" t="s">
        <v>6</v>
      </c>
      <c r="C8" s="1" t="s">
        <v>25</v>
      </c>
      <c r="D8" s="1">
        <f>HLOOKUP(C8,[1]战斗预期!$C$2:$G$4,3,FALSE)</f>
        <v>10</v>
      </c>
      <c r="K8" s="10" t="s">
        <v>79</v>
      </c>
      <c r="L8" s="13" t="s">
        <v>3</v>
      </c>
      <c r="M8" s="5" t="s">
        <v>9</v>
      </c>
      <c r="N8" s="14" t="s">
        <v>95</v>
      </c>
      <c r="O8" s="14" t="s">
        <v>165</v>
      </c>
    </row>
    <row r="9" spans="2:15" ht="12" x14ac:dyDescent="0.15">
      <c r="B9" s="2" t="s">
        <v>7</v>
      </c>
      <c r="C9" s="1" t="s">
        <v>25</v>
      </c>
      <c r="D9" s="1">
        <f>HLOOKUP(C9,[1]战斗预期!$C$2:$G$4,3,FALSE)</f>
        <v>10</v>
      </c>
      <c r="K9" s="11" t="s">
        <v>80</v>
      </c>
      <c r="L9" s="13" t="s">
        <v>5</v>
      </c>
      <c r="M9" s="5" t="s">
        <v>4</v>
      </c>
      <c r="N9" s="14" t="s">
        <v>96</v>
      </c>
      <c r="O9" s="14" t="s">
        <v>164</v>
      </c>
    </row>
    <row r="10" spans="2:15" ht="12" x14ac:dyDescent="0.15">
      <c r="B10" s="2" t="s">
        <v>8</v>
      </c>
      <c r="C10" s="1" t="s">
        <v>26</v>
      </c>
      <c r="D10" s="1">
        <f>HLOOKUP(C10,[1]战斗预期!$C$2:$G$4,3,FALSE)</f>
        <v>5</v>
      </c>
      <c r="K10" s="11" t="s">
        <v>81</v>
      </c>
      <c r="L10" s="13" t="s">
        <v>3</v>
      </c>
      <c r="M10" s="5" t="s">
        <v>6</v>
      </c>
      <c r="N10" s="14" t="s">
        <v>97</v>
      </c>
      <c r="O10" s="14" t="s">
        <v>165</v>
      </c>
    </row>
    <row r="11" spans="2:15" ht="12" x14ac:dyDescent="0.15">
      <c r="B11" s="2" t="s">
        <v>9</v>
      </c>
      <c r="C11" s="1" t="s">
        <v>26</v>
      </c>
      <c r="D11" s="1">
        <f>HLOOKUP(C11,[1]战斗预期!$C$2:$G$4,3,FALSE)</f>
        <v>5</v>
      </c>
      <c r="K11" s="11" t="s">
        <v>82</v>
      </c>
      <c r="L11" s="13" t="s">
        <v>3</v>
      </c>
      <c r="M11" s="5" t="s">
        <v>6</v>
      </c>
      <c r="N11" s="14" t="s">
        <v>98</v>
      </c>
      <c r="O11" s="14" t="s">
        <v>163</v>
      </c>
    </row>
    <row r="12" spans="2:15" ht="12" x14ac:dyDescent="0.15">
      <c r="B12" s="2" t="s">
        <v>10</v>
      </c>
      <c r="C12" s="1" t="s">
        <v>26</v>
      </c>
      <c r="D12" s="1">
        <f>HLOOKUP(C12,[1]战斗预期!$C$2:$G$4,3,FALSE)</f>
        <v>5</v>
      </c>
      <c r="K12" s="11" t="s">
        <v>83</v>
      </c>
      <c r="L12" s="13" t="s">
        <v>2</v>
      </c>
      <c r="M12" s="5" t="s">
        <v>7</v>
      </c>
      <c r="N12" s="15" t="s">
        <v>99</v>
      </c>
      <c r="O12" s="14" t="s">
        <v>163</v>
      </c>
    </row>
    <row r="13" spans="2:15" ht="12.75" thickBot="1" x14ac:dyDescent="0.2">
      <c r="B13" s="2" t="s">
        <v>11</v>
      </c>
      <c r="C13" s="1" t="s">
        <v>27</v>
      </c>
      <c r="D13" s="1">
        <f>HLOOKUP(C13,[1]战斗预期!$C$2:$G$4,3,FALSE)</f>
        <v>4</v>
      </c>
      <c r="K13" s="12" t="s">
        <v>84</v>
      </c>
      <c r="L13" s="16" t="s">
        <v>5</v>
      </c>
      <c r="M13" s="17" t="s">
        <v>4</v>
      </c>
      <c r="N13" s="18" t="s">
        <v>100</v>
      </c>
      <c r="O13" s="14" t="s">
        <v>164</v>
      </c>
    </row>
    <row r="14" spans="2:15" ht="12" x14ac:dyDescent="0.15">
      <c r="B14" s="2" t="s">
        <v>12</v>
      </c>
      <c r="C14" s="1" t="s">
        <v>27</v>
      </c>
      <c r="D14" s="1">
        <f>HLOOKUP(C14,[1]战斗预期!$C$2:$G$4,3,FALSE)</f>
        <v>4</v>
      </c>
    </row>
    <row r="15" spans="2:15" ht="12" x14ac:dyDescent="0.15">
      <c r="B15" s="2" t="s">
        <v>13</v>
      </c>
      <c r="C15" s="1" t="s">
        <v>27</v>
      </c>
      <c r="D15" s="1">
        <f>HLOOKUP(C15,[1]战斗预期!$C$2:$G$4,3,FALSE)</f>
        <v>4</v>
      </c>
    </row>
    <row r="16" spans="2:15" ht="12" x14ac:dyDescent="0.15">
      <c r="B16" s="2" t="s">
        <v>14</v>
      </c>
      <c r="C16" s="1" t="s">
        <v>28</v>
      </c>
      <c r="D16" s="1">
        <f>HLOOKUP(C16,[1]战斗预期!$C$2:$G$4,3,FALSE)</f>
        <v>4</v>
      </c>
    </row>
    <row r="17" spans="1:9" ht="12" x14ac:dyDescent="0.15">
      <c r="B17" s="2" t="s">
        <v>15</v>
      </c>
      <c r="C17" s="1" t="s">
        <v>28</v>
      </c>
      <c r="D17" s="1">
        <f>HLOOKUP(C17,[1]战斗预期!$C$2:$G$4,3,FALSE)</f>
        <v>4</v>
      </c>
    </row>
    <row r="18" spans="1:9" ht="12" x14ac:dyDescent="0.15">
      <c r="B18" s="2" t="s">
        <v>16</v>
      </c>
      <c r="C18" s="1" t="s">
        <v>28</v>
      </c>
      <c r="D18" s="1">
        <f>HLOOKUP(C18,[1]战斗预期!$C$2:$G$4,3,FALSE)</f>
        <v>4</v>
      </c>
    </row>
    <row r="19" spans="1:9" ht="12" x14ac:dyDescent="0.15">
      <c r="B19" s="2"/>
    </row>
    <row r="20" spans="1:9" ht="12" x14ac:dyDescent="0.15">
      <c r="B20" s="2"/>
    </row>
    <row r="21" spans="1:9" ht="12" x14ac:dyDescent="0.15">
      <c r="B21" s="2"/>
    </row>
    <row r="22" spans="1:9" ht="12" x14ac:dyDescent="0.15">
      <c r="B22" s="2"/>
    </row>
    <row r="23" spans="1:9" ht="12" x14ac:dyDescent="0.15">
      <c r="B23" s="2"/>
    </row>
    <row r="24" spans="1:9" s="3" customFormat="1" x14ac:dyDescent="0.15">
      <c r="B24" s="4" t="s">
        <v>22</v>
      </c>
    </row>
    <row r="25" spans="1:9" x14ac:dyDescent="0.15">
      <c r="A25" s="1" t="s">
        <v>30</v>
      </c>
      <c r="B25" s="1" t="s">
        <v>101</v>
      </c>
      <c r="C25" s="1" t="s">
        <v>1</v>
      </c>
      <c r="D25" s="1" t="s">
        <v>17</v>
      </c>
      <c r="E25" s="1" t="s">
        <v>166</v>
      </c>
      <c r="F25" s="1" t="s">
        <v>18</v>
      </c>
      <c r="G25" s="1" t="s">
        <v>19</v>
      </c>
      <c r="H25" s="1" t="s">
        <v>20</v>
      </c>
      <c r="I25" s="1" t="s">
        <v>21</v>
      </c>
    </row>
    <row r="27" spans="1:9" ht="12" x14ac:dyDescent="0.15">
      <c r="A27" s="23" t="str">
        <f t="shared" ref="A27:A41" si="0">"tianfu:"&amp;D27</f>
        <v>tianfu:11000</v>
      </c>
      <c r="B27" s="24" t="s">
        <v>102</v>
      </c>
      <c r="C27" s="25" t="s">
        <v>2</v>
      </c>
      <c r="D27" s="25">
        <v>11000</v>
      </c>
      <c r="E27" s="25" t="str">
        <f>C27</f>
        <v>初级生命</v>
      </c>
      <c r="F27" s="23" t="str">
        <f t="shared" ref="F27:F41" si="1">"宠物"&amp;C4&amp;"&lt;color=#37c21b&gt;+{tianfu:"&amp;D27&amp;"}&lt;/color&gt;"</f>
        <v>宠物生命&lt;color=#37c21b&gt;+{tianfu:11000}&lt;/color&gt;</v>
      </c>
      <c r="G27" s="23" t="s">
        <v>29</v>
      </c>
      <c r="H27" s="23" t="str">
        <f t="shared" ref="H27:H41" si="2">C4&amp;"|{tianfu:"&amp;D27&amp;"}"</f>
        <v>生命|{tianfu:11000}</v>
      </c>
      <c r="I27" s="23">
        <v>-2</v>
      </c>
    </row>
    <row r="28" spans="1:9" ht="12" x14ac:dyDescent="0.15">
      <c r="A28" s="23" t="str">
        <f t="shared" si="0"/>
        <v>tianfu:11001</v>
      </c>
      <c r="B28" s="24" t="s">
        <v>103</v>
      </c>
      <c r="C28" s="25" t="s">
        <v>3</v>
      </c>
      <c r="D28" s="25">
        <v>11001</v>
      </c>
      <c r="E28" s="25" t="str">
        <f t="shared" ref="E28:E56" si="3">C28</f>
        <v>中级生命</v>
      </c>
      <c r="F28" s="23" t="str">
        <f t="shared" si="1"/>
        <v>宠物生命&lt;color=#37c21b&gt;+{tianfu:11001}&lt;/color&gt;</v>
      </c>
      <c r="G28" s="23" t="s">
        <v>29</v>
      </c>
      <c r="H28" s="23" t="str">
        <f t="shared" si="2"/>
        <v>生命|{tianfu:11001}</v>
      </c>
      <c r="I28" s="23">
        <v>-2</v>
      </c>
    </row>
    <row r="29" spans="1:9" ht="12" x14ac:dyDescent="0.15">
      <c r="A29" s="23" t="str">
        <f t="shared" si="0"/>
        <v>tianfu:11002</v>
      </c>
      <c r="B29" s="24" t="s">
        <v>104</v>
      </c>
      <c r="C29" s="25" t="s">
        <v>4</v>
      </c>
      <c r="D29" s="25">
        <v>11002</v>
      </c>
      <c r="E29" s="25" t="str">
        <f t="shared" si="3"/>
        <v>高级生命</v>
      </c>
      <c r="F29" s="23" t="str">
        <f t="shared" si="1"/>
        <v>宠物生命&lt;color=#37c21b&gt;+{tianfu:11002}&lt;/color&gt;</v>
      </c>
      <c r="G29" s="23" t="s">
        <v>29</v>
      </c>
      <c r="H29" s="23" t="str">
        <f t="shared" si="2"/>
        <v>生命|{tianfu:11002}</v>
      </c>
      <c r="I29" s="23">
        <v>-2</v>
      </c>
    </row>
    <row r="30" spans="1:9" ht="12" x14ac:dyDescent="0.15">
      <c r="A30" s="23" t="str">
        <f t="shared" si="0"/>
        <v>tianfu:11003</v>
      </c>
      <c r="B30" s="24" t="s">
        <v>105</v>
      </c>
      <c r="C30" s="25" t="s">
        <v>5</v>
      </c>
      <c r="D30" s="25">
        <v>11003</v>
      </c>
      <c r="E30" s="25" t="str">
        <f t="shared" si="3"/>
        <v>初级攻击</v>
      </c>
      <c r="F30" s="23" t="str">
        <f t="shared" si="1"/>
        <v>宠物攻击&lt;color=#37c21b&gt;+{tianfu:11003}&lt;/color&gt;</v>
      </c>
      <c r="G30" s="23" t="s">
        <v>29</v>
      </c>
      <c r="H30" s="23" t="str">
        <f t="shared" si="2"/>
        <v>攻击|{tianfu:11003}</v>
      </c>
      <c r="I30" s="23">
        <v>-2</v>
      </c>
    </row>
    <row r="31" spans="1:9" ht="12" x14ac:dyDescent="0.15">
      <c r="A31" s="23" t="str">
        <f t="shared" si="0"/>
        <v>tianfu:11004</v>
      </c>
      <c r="B31" s="24" t="s">
        <v>106</v>
      </c>
      <c r="C31" s="25" t="s">
        <v>6</v>
      </c>
      <c r="D31" s="25">
        <v>11004</v>
      </c>
      <c r="E31" s="25" t="str">
        <f t="shared" si="3"/>
        <v>中级攻击</v>
      </c>
      <c r="F31" s="23" t="str">
        <f t="shared" si="1"/>
        <v>宠物攻击&lt;color=#37c21b&gt;+{tianfu:11004}&lt;/color&gt;</v>
      </c>
      <c r="G31" s="23" t="s">
        <v>29</v>
      </c>
      <c r="H31" s="23" t="str">
        <f t="shared" si="2"/>
        <v>攻击|{tianfu:11004}</v>
      </c>
      <c r="I31" s="23">
        <v>-2</v>
      </c>
    </row>
    <row r="32" spans="1:9" ht="12" x14ac:dyDescent="0.15">
      <c r="A32" s="23" t="str">
        <f t="shared" si="0"/>
        <v>tianfu:11005</v>
      </c>
      <c r="B32" s="24" t="s">
        <v>107</v>
      </c>
      <c r="C32" s="25" t="s">
        <v>7</v>
      </c>
      <c r="D32" s="25">
        <v>11005</v>
      </c>
      <c r="E32" s="25" t="str">
        <f t="shared" si="3"/>
        <v>高级攻击</v>
      </c>
      <c r="F32" s="23" t="str">
        <f t="shared" si="1"/>
        <v>宠物攻击&lt;color=#37c21b&gt;+{tianfu:11005}&lt;/color&gt;</v>
      </c>
      <c r="G32" s="23" t="s">
        <v>29</v>
      </c>
      <c r="H32" s="23" t="str">
        <f t="shared" si="2"/>
        <v>攻击|{tianfu:11005}</v>
      </c>
      <c r="I32" s="23">
        <v>-2</v>
      </c>
    </row>
    <row r="33" spans="1:9" ht="12" x14ac:dyDescent="0.15">
      <c r="A33" s="23" t="str">
        <f t="shared" si="0"/>
        <v>tianfu:11006</v>
      </c>
      <c r="B33" s="24" t="s">
        <v>108</v>
      </c>
      <c r="C33" s="25" t="s">
        <v>8</v>
      </c>
      <c r="D33" s="25">
        <v>11006</v>
      </c>
      <c r="E33" s="25" t="str">
        <f t="shared" si="3"/>
        <v>初级护甲</v>
      </c>
      <c r="F33" s="23" t="str">
        <f t="shared" si="1"/>
        <v>宠物护甲&lt;color=#37c21b&gt;+{tianfu:11006}&lt;/color&gt;</v>
      </c>
      <c r="G33" s="23" t="s">
        <v>29</v>
      </c>
      <c r="H33" s="23" t="str">
        <f t="shared" si="2"/>
        <v>护甲|{tianfu:11006}</v>
      </c>
      <c r="I33" s="23">
        <v>-2</v>
      </c>
    </row>
    <row r="34" spans="1:9" ht="12" x14ac:dyDescent="0.15">
      <c r="A34" s="23" t="str">
        <f t="shared" si="0"/>
        <v>tianfu:11007</v>
      </c>
      <c r="B34" s="24" t="s">
        <v>109</v>
      </c>
      <c r="C34" s="25" t="s">
        <v>9</v>
      </c>
      <c r="D34" s="25">
        <v>11007</v>
      </c>
      <c r="E34" s="25" t="str">
        <f t="shared" si="3"/>
        <v>中级护甲</v>
      </c>
      <c r="F34" s="23" t="str">
        <f t="shared" si="1"/>
        <v>宠物护甲&lt;color=#37c21b&gt;+{tianfu:11007}&lt;/color&gt;</v>
      </c>
      <c r="G34" s="23" t="s">
        <v>29</v>
      </c>
      <c r="H34" s="23" t="str">
        <f t="shared" si="2"/>
        <v>护甲|{tianfu:11007}</v>
      </c>
      <c r="I34" s="23">
        <v>-2</v>
      </c>
    </row>
    <row r="35" spans="1:9" ht="12" x14ac:dyDescent="0.15">
      <c r="A35" s="23" t="str">
        <f t="shared" si="0"/>
        <v>tianfu:11008</v>
      </c>
      <c r="B35" s="24" t="s">
        <v>110</v>
      </c>
      <c r="C35" s="25" t="s">
        <v>10</v>
      </c>
      <c r="D35" s="25">
        <v>11008</v>
      </c>
      <c r="E35" s="25" t="str">
        <f t="shared" si="3"/>
        <v>高级护甲</v>
      </c>
      <c r="F35" s="23" t="str">
        <f t="shared" si="1"/>
        <v>宠物护甲&lt;color=#37c21b&gt;+{tianfu:11008}&lt;/color&gt;</v>
      </c>
      <c r="G35" s="23" t="s">
        <v>29</v>
      </c>
      <c r="H35" s="23" t="str">
        <f t="shared" si="2"/>
        <v>护甲|{tianfu:11008}</v>
      </c>
      <c r="I35" s="23">
        <v>-2</v>
      </c>
    </row>
    <row r="36" spans="1:9" ht="12" x14ac:dyDescent="0.15">
      <c r="A36" s="23" t="str">
        <f t="shared" si="0"/>
        <v>tianfu:11009</v>
      </c>
      <c r="B36" s="24" t="s">
        <v>111</v>
      </c>
      <c r="C36" s="25" t="s">
        <v>11</v>
      </c>
      <c r="D36" s="25">
        <v>11009</v>
      </c>
      <c r="E36" s="25" t="str">
        <f t="shared" si="3"/>
        <v>初级减免伤害</v>
      </c>
      <c r="F36" s="23" t="str">
        <f t="shared" si="1"/>
        <v>宠物减免伤害&lt;color=#37c21b&gt;+{tianfu:11009}&lt;/color&gt;</v>
      </c>
      <c r="G36" s="23" t="s">
        <v>29</v>
      </c>
      <c r="H36" s="23" t="str">
        <f t="shared" si="2"/>
        <v>减免伤害|{tianfu:11009}</v>
      </c>
      <c r="I36" s="23">
        <v>-2</v>
      </c>
    </row>
    <row r="37" spans="1:9" ht="12" x14ac:dyDescent="0.15">
      <c r="A37" s="23" t="str">
        <f t="shared" si="0"/>
        <v>tianfu:11010</v>
      </c>
      <c r="B37" s="24" t="s">
        <v>112</v>
      </c>
      <c r="C37" s="25" t="s">
        <v>12</v>
      </c>
      <c r="D37" s="25">
        <v>11010</v>
      </c>
      <c r="E37" s="25" t="str">
        <f t="shared" si="3"/>
        <v>中级减免伤害</v>
      </c>
      <c r="F37" s="23" t="str">
        <f t="shared" si="1"/>
        <v>宠物减免伤害&lt;color=#37c21b&gt;+{tianfu:11010}&lt;/color&gt;</v>
      </c>
      <c r="G37" s="23" t="s">
        <v>29</v>
      </c>
      <c r="H37" s="23" t="str">
        <f t="shared" si="2"/>
        <v>减免伤害|{tianfu:11010}</v>
      </c>
      <c r="I37" s="23">
        <v>-2</v>
      </c>
    </row>
    <row r="38" spans="1:9" ht="12" x14ac:dyDescent="0.15">
      <c r="A38" s="23" t="str">
        <f t="shared" si="0"/>
        <v>tianfu:11011</v>
      </c>
      <c r="B38" s="24" t="s">
        <v>113</v>
      </c>
      <c r="C38" s="25" t="s">
        <v>13</v>
      </c>
      <c r="D38" s="25">
        <v>11011</v>
      </c>
      <c r="E38" s="25" t="str">
        <f t="shared" si="3"/>
        <v>高级减免伤害</v>
      </c>
      <c r="F38" s="23" t="str">
        <f t="shared" si="1"/>
        <v>宠物减免伤害&lt;color=#37c21b&gt;+{tianfu:11011}&lt;/color&gt;</v>
      </c>
      <c r="G38" s="23" t="s">
        <v>29</v>
      </c>
      <c r="H38" s="23" t="str">
        <f t="shared" si="2"/>
        <v>减免伤害|{tianfu:11011}</v>
      </c>
      <c r="I38" s="23">
        <v>-2</v>
      </c>
    </row>
    <row r="39" spans="1:9" ht="12" x14ac:dyDescent="0.15">
      <c r="A39" s="23" t="str">
        <f t="shared" si="0"/>
        <v>tianfu:11012</v>
      </c>
      <c r="B39" s="24" t="s">
        <v>114</v>
      </c>
      <c r="C39" s="25" t="s">
        <v>14</v>
      </c>
      <c r="D39" s="25">
        <v>11012</v>
      </c>
      <c r="E39" s="25" t="str">
        <f t="shared" si="3"/>
        <v>初级最终伤害</v>
      </c>
      <c r="F39" s="23" t="str">
        <f t="shared" si="1"/>
        <v>宠物最终伤害&lt;color=#37c21b&gt;+{tianfu:11012}&lt;/color&gt;</v>
      </c>
      <c r="G39" s="23" t="s">
        <v>29</v>
      </c>
      <c r="H39" s="23" t="str">
        <f t="shared" si="2"/>
        <v>最终伤害|{tianfu:11012}</v>
      </c>
      <c r="I39" s="23">
        <v>-2</v>
      </c>
    </row>
    <row r="40" spans="1:9" ht="12" x14ac:dyDescent="0.15">
      <c r="A40" s="23" t="str">
        <f t="shared" si="0"/>
        <v>tianfu:11013</v>
      </c>
      <c r="B40" s="24" t="s">
        <v>115</v>
      </c>
      <c r="C40" s="25" t="s">
        <v>15</v>
      </c>
      <c r="D40" s="25">
        <v>11013</v>
      </c>
      <c r="E40" s="25" t="str">
        <f t="shared" si="3"/>
        <v>中级最终伤害</v>
      </c>
      <c r="F40" s="23" t="str">
        <f t="shared" si="1"/>
        <v>宠物最终伤害&lt;color=#37c21b&gt;+{tianfu:11013}&lt;/color&gt;</v>
      </c>
      <c r="G40" s="23" t="s">
        <v>29</v>
      </c>
      <c r="H40" s="23" t="str">
        <f t="shared" si="2"/>
        <v>最终伤害|{tianfu:11013}</v>
      </c>
      <c r="I40" s="23">
        <v>-2</v>
      </c>
    </row>
    <row r="41" spans="1:9" ht="12" x14ac:dyDescent="0.15">
      <c r="A41" s="23" t="str">
        <f t="shared" si="0"/>
        <v>tianfu:11014</v>
      </c>
      <c r="B41" s="24" t="s">
        <v>116</v>
      </c>
      <c r="C41" s="25" t="s">
        <v>16</v>
      </c>
      <c r="D41" s="25">
        <v>11014</v>
      </c>
      <c r="E41" s="25" t="str">
        <f t="shared" si="3"/>
        <v>高级最终伤害</v>
      </c>
      <c r="F41" s="23" t="str">
        <f t="shared" si="1"/>
        <v>宠物最终伤害&lt;color=#37c21b&gt;+{tianfu:11014}&lt;/color&gt;</v>
      </c>
      <c r="G41" s="23" t="s">
        <v>29</v>
      </c>
      <c r="H41" s="23" t="str">
        <f t="shared" si="2"/>
        <v>最终伤害|{tianfu:11014}</v>
      </c>
      <c r="I41" s="23">
        <v>-2</v>
      </c>
    </row>
    <row r="42" spans="1:9" ht="12" x14ac:dyDescent="0.15">
      <c r="A42" s="20" t="str">
        <f t="shared" ref="A42:A56" si="4">"tianfu:"&amp;D42</f>
        <v>tianfu:11015</v>
      </c>
      <c r="B42" s="21" t="s">
        <v>120</v>
      </c>
      <c r="C42" s="22" t="s">
        <v>117</v>
      </c>
      <c r="D42" s="22">
        <v>11015</v>
      </c>
      <c r="E42" s="22" t="str">
        <f t="shared" si="3"/>
        <v>生命光环</v>
      </c>
      <c r="F42" s="20" t="str">
        <f>"所有出战宠物生命"&amp;"&lt;color=#37c21b&gt;+{tianfu:"&amp;D42&amp;"}&lt;/color&gt;"</f>
        <v>所有出战宠物生命&lt;color=#37c21b&gt;+{tianfu:11015}&lt;/color&gt;</v>
      </c>
      <c r="G42" s="20" t="s">
        <v>147</v>
      </c>
      <c r="H42" s="20"/>
      <c r="I42" s="20">
        <v>-2</v>
      </c>
    </row>
    <row r="43" spans="1:9" ht="12" x14ac:dyDescent="0.15">
      <c r="A43" s="20" t="str">
        <f t="shared" si="4"/>
        <v>tianfu:11016</v>
      </c>
      <c r="B43" s="21" t="s">
        <v>121</v>
      </c>
      <c r="C43" s="22" t="s">
        <v>118</v>
      </c>
      <c r="D43" s="22">
        <v>11016</v>
      </c>
      <c r="E43" s="22" t="str">
        <f t="shared" si="3"/>
        <v>攻击光环</v>
      </c>
      <c r="F43" s="20" t="str">
        <f>"所有出战宠物攻击"&amp;"&lt;color=#37c21b&gt;+{tianfu:"&amp;D43&amp;"}&lt;/color&gt;"</f>
        <v>所有出战宠物攻击&lt;color=#37c21b&gt;+{tianfu:11016}&lt;/color&gt;</v>
      </c>
      <c r="G43" s="20" t="s">
        <v>147</v>
      </c>
      <c r="H43" s="20"/>
      <c r="I43" s="20">
        <v>-2</v>
      </c>
    </row>
    <row r="44" spans="1:9" ht="12" x14ac:dyDescent="0.15">
      <c r="A44" s="20" t="str">
        <f t="shared" si="4"/>
        <v>tianfu:11017</v>
      </c>
      <c r="B44" s="21" t="s">
        <v>122</v>
      </c>
      <c r="C44" s="22" t="s">
        <v>119</v>
      </c>
      <c r="D44" s="22">
        <v>11017</v>
      </c>
      <c r="E44" s="22" t="str">
        <f t="shared" si="3"/>
        <v>护甲光环</v>
      </c>
      <c r="F44" s="20" t="str">
        <f>"所有出战宠物护甲"&amp;"&lt;color=#37c21b&gt;+{tianfu:"&amp;D44&amp;"}&lt;/color&gt;"</f>
        <v>所有出战宠物护甲&lt;color=#37c21b&gt;+{tianfu:11017}&lt;/color&gt;</v>
      </c>
      <c r="G44" s="20" t="s">
        <v>147</v>
      </c>
      <c r="H44" s="20"/>
      <c r="I44" s="20">
        <v>-2</v>
      </c>
    </row>
    <row r="45" spans="1:9" ht="12" x14ac:dyDescent="0.15">
      <c r="A45" s="26" t="str">
        <f t="shared" si="4"/>
        <v>tianfu:11018</v>
      </c>
      <c r="B45" s="27" t="s">
        <v>123</v>
      </c>
      <c r="C45" s="28" t="s">
        <v>124</v>
      </c>
      <c r="D45" s="28">
        <v>11018</v>
      </c>
      <c r="E45" s="28" t="str">
        <f t="shared" si="3"/>
        <v>勇猛</v>
      </c>
      <c r="F45" s="26" t="str">
        <f t="shared" ref="F45:F56" si="5">RIGHT(N2,LEN(N2)-3)</f>
        <v>所有出战宠物对角色与宠物伤害提高2%</v>
      </c>
      <c r="G45" s="26" t="s">
        <v>147</v>
      </c>
      <c r="H45" s="26"/>
      <c r="I45" s="26">
        <v>-2</v>
      </c>
    </row>
    <row r="46" spans="1:9" ht="12" x14ac:dyDescent="0.15">
      <c r="A46" s="26" t="str">
        <f t="shared" si="4"/>
        <v>tianfu:11019</v>
      </c>
      <c r="B46" s="27" t="s">
        <v>125</v>
      </c>
      <c r="C46" s="28" t="s">
        <v>126</v>
      </c>
      <c r="D46" s="28">
        <v>11019</v>
      </c>
      <c r="E46" s="28" t="str">
        <f t="shared" si="3"/>
        <v>不屈</v>
      </c>
      <c r="F46" s="26" t="str">
        <f t="shared" si="5"/>
        <v>在濒临死亡时不死，持续2秒</v>
      </c>
      <c r="G46" s="26" t="s">
        <v>147</v>
      </c>
      <c r="H46" s="26"/>
      <c r="I46" s="26">
        <v>-2</v>
      </c>
    </row>
    <row r="47" spans="1:9" ht="12" x14ac:dyDescent="0.15">
      <c r="A47" s="26" t="str">
        <f t="shared" si="4"/>
        <v>tianfu:11020</v>
      </c>
      <c r="B47" s="27" t="s">
        <v>127</v>
      </c>
      <c r="C47" s="28" t="s">
        <v>128</v>
      </c>
      <c r="D47" s="28">
        <v>11020</v>
      </c>
      <c r="E47" s="28" t="str">
        <f t="shared" si="3"/>
        <v>咒刃</v>
      </c>
      <c r="F47" s="26" t="str">
        <f t="shared" si="5"/>
        <v>对敌人造成伤害时，30%几率会使目标流血，每秒损失自身攻击*2%</v>
      </c>
      <c r="G47" s="26" t="s">
        <v>147</v>
      </c>
      <c r="H47" s="26"/>
      <c r="I47" s="26">
        <v>-2</v>
      </c>
    </row>
    <row r="48" spans="1:9" ht="12" x14ac:dyDescent="0.15">
      <c r="A48" s="26" t="str">
        <f t="shared" si="4"/>
        <v>tianfu:11021</v>
      </c>
      <c r="B48" s="27" t="s">
        <v>129</v>
      </c>
      <c r="C48" s="28" t="s">
        <v>130</v>
      </c>
      <c r="D48" s="28">
        <v>11021</v>
      </c>
      <c r="E48" s="28" t="str">
        <f t="shared" si="3"/>
        <v>屠夫</v>
      </c>
      <c r="F48" s="26" t="str">
        <f t="shared" si="5"/>
        <v>所有出战宠物对怪物伤害提高2%</v>
      </c>
      <c r="G48" s="26" t="s">
        <v>147</v>
      </c>
      <c r="H48" s="26"/>
      <c r="I48" s="26">
        <v>-2</v>
      </c>
    </row>
    <row r="49" spans="1:9" ht="12" x14ac:dyDescent="0.15">
      <c r="A49" s="26" t="str">
        <f t="shared" si="4"/>
        <v>tianfu:11022</v>
      </c>
      <c r="B49" s="27" t="s">
        <v>131</v>
      </c>
      <c r="C49" s="28" t="s">
        <v>132</v>
      </c>
      <c r="D49" s="28">
        <v>11022</v>
      </c>
      <c r="E49" s="28" t="str">
        <f t="shared" si="3"/>
        <v>专注</v>
      </c>
      <c r="F49" s="26" t="str">
        <f t="shared" si="5"/>
        <v>攻击时由10%几率提高自身暴击几率40%，持续5秒，冷却时间15秒</v>
      </c>
      <c r="G49" s="26" t="s">
        <v>147</v>
      </c>
      <c r="H49" s="26"/>
      <c r="I49" s="26">
        <v>-2</v>
      </c>
    </row>
    <row r="50" spans="1:9" ht="12" x14ac:dyDescent="0.15">
      <c r="A50" s="26" t="str">
        <f t="shared" si="4"/>
        <v>tianfu:11023</v>
      </c>
      <c r="B50" s="27" t="s">
        <v>133</v>
      </c>
      <c r="C50" s="28" t="s">
        <v>134</v>
      </c>
      <c r="D50" s="28">
        <v>11023</v>
      </c>
      <c r="E50" s="28" t="str">
        <f t="shared" si="3"/>
        <v>刃甲</v>
      </c>
      <c r="F50" s="26" t="str">
        <f t="shared" si="5"/>
        <v>将受到伤害的30%反弹给施加者</v>
      </c>
      <c r="G50" s="26" t="s">
        <v>147</v>
      </c>
      <c r="H50" s="26"/>
      <c r="I50" s="26">
        <v>-2</v>
      </c>
    </row>
    <row r="51" spans="1:9" ht="12" x14ac:dyDescent="0.15">
      <c r="A51" s="26" t="str">
        <f t="shared" si="4"/>
        <v>tianfu:11024</v>
      </c>
      <c r="B51" s="27" t="s">
        <v>135</v>
      </c>
      <c r="C51" s="28" t="s">
        <v>136</v>
      </c>
      <c r="D51" s="28">
        <v>11024</v>
      </c>
      <c r="E51" s="28" t="str">
        <f t="shared" si="3"/>
        <v>神佑</v>
      </c>
      <c r="F51" s="26" t="str">
        <f t="shared" si="5"/>
        <v>宠物在生命低于30%时，会瞬间回复30%生命，冷却时间10秒</v>
      </c>
      <c r="G51" s="26" t="s">
        <v>147</v>
      </c>
      <c r="H51" s="26"/>
      <c r="I51" s="26">
        <v>-2</v>
      </c>
    </row>
    <row r="52" spans="1:9" ht="12" x14ac:dyDescent="0.15">
      <c r="A52" s="26" t="str">
        <f t="shared" si="4"/>
        <v>tianfu:11025</v>
      </c>
      <c r="B52" s="27" t="s">
        <v>137</v>
      </c>
      <c r="C52" s="28" t="s">
        <v>138</v>
      </c>
      <c r="D52" s="28">
        <v>11025</v>
      </c>
      <c r="E52" s="28" t="str">
        <f t="shared" si="3"/>
        <v>回春</v>
      </c>
      <c r="F52" s="26" t="str">
        <f t="shared" si="5"/>
        <v>每5秒回复1%最大生命值</v>
      </c>
      <c r="G52" s="26" t="s">
        <v>147</v>
      </c>
      <c r="H52" s="26"/>
      <c r="I52" s="26">
        <v>-2</v>
      </c>
    </row>
    <row r="53" spans="1:9" ht="12" x14ac:dyDescent="0.15">
      <c r="A53" s="26" t="str">
        <f t="shared" si="4"/>
        <v>tianfu:11026</v>
      </c>
      <c r="B53" s="27" t="s">
        <v>139</v>
      </c>
      <c r="C53" s="28" t="s">
        <v>140</v>
      </c>
      <c r="D53" s="28">
        <v>11026</v>
      </c>
      <c r="E53" s="28" t="str">
        <f t="shared" si="3"/>
        <v>破甲</v>
      </c>
      <c r="F53" s="26" t="str">
        <f t="shared" si="5"/>
        <v>在对敌人造成伤害时，会降低敌人护甲5%，持续3秒</v>
      </c>
      <c r="G53" s="26" t="s">
        <v>147</v>
      </c>
      <c r="H53" s="26"/>
      <c r="I53" s="26">
        <v>-2</v>
      </c>
    </row>
    <row r="54" spans="1:9" ht="12" x14ac:dyDescent="0.15">
      <c r="A54" s="26" t="str">
        <f t="shared" si="4"/>
        <v>tianfu:11027</v>
      </c>
      <c r="B54" s="27" t="s">
        <v>141</v>
      </c>
      <c r="C54" s="28" t="s">
        <v>142</v>
      </c>
      <c r="D54" s="28">
        <v>11027</v>
      </c>
      <c r="E54" s="28" t="str">
        <f t="shared" si="3"/>
        <v>禁锢</v>
      </c>
      <c r="F54" s="26" t="str">
        <f t="shared" si="5"/>
        <v>对敌人造成伤害时，有10%几率眩晕敌人，持续1秒</v>
      </c>
      <c r="G54" s="26" t="s">
        <v>147</v>
      </c>
      <c r="H54" s="26"/>
      <c r="I54" s="26">
        <v>-2</v>
      </c>
    </row>
    <row r="55" spans="1:9" ht="12" x14ac:dyDescent="0.15">
      <c r="A55" s="26" t="str">
        <f t="shared" si="4"/>
        <v>tianfu:11028</v>
      </c>
      <c r="B55" s="27" t="s">
        <v>143</v>
      </c>
      <c r="C55" s="28" t="s">
        <v>144</v>
      </c>
      <c r="D55" s="28">
        <v>11028</v>
      </c>
      <c r="E55" s="28" t="str">
        <f t="shared" si="3"/>
        <v>冥想</v>
      </c>
      <c r="F55" s="26" t="str">
        <f t="shared" si="5"/>
        <v>对敌人造成伤害时，10%几率会使目标沉默，持续1.5秒，冷却时间10秒</v>
      </c>
      <c r="G55" s="26" t="s">
        <v>147</v>
      </c>
      <c r="H55" s="26"/>
      <c r="I55" s="26">
        <v>-2</v>
      </c>
    </row>
    <row r="56" spans="1:9" ht="12" x14ac:dyDescent="0.15">
      <c r="A56" s="26" t="str">
        <f t="shared" si="4"/>
        <v>tianfu:11029</v>
      </c>
      <c r="B56" s="27" t="s">
        <v>145</v>
      </c>
      <c r="C56" s="28" t="s">
        <v>146</v>
      </c>
      <c r="D56" s="28">
        <v>11029</v>
      </c>
      <c r="E56" s="28" t="str">
        <f t="shared" si="3"/>
        <v>虚弱</v>
      </c>
      <c r="F56" s="26" t="str">
        <f t="shared" si="5"/>
        <v>对敌人造成伤害时，会降低敌人攻击5%，持续3秒</v>
      </c>
      <c r="G56" s="26" t="s">
        <v>147</v>
      </c>
      <c r="H56" s="26"/>
      <c r="I56" s="26">
        <v>-2</v>
      </c>
    </row>
    <row r="57" spans="1:9" ht="12" x14ac:dyDescent="0.15">
      <c r="B57" s="19"/>
      <c r="C57" s="2"/>
    </row>
    <row r="58" spans="1:9" ht="12" x14ac:dyDescent="0.15">
      <c r="B58" s="19"/>
      <c r="C58" s="2"/>
    </row>
    <row r="59" spans="1:9" ht="12" x14ac:dyDescent="0.15">
      <c r="B59" s="19"/>
      <c r="C59" s="2"/>
    </row>
    <row r="62" spans="1:9" s="3" customFormat="1" x14ac:dyDescent="0.15">
      <c r="B62" s="4" t="s">
        <v>37</v>
      </c>
    </row>
    <row r="63" spans="1:9" x14ac:dyDescent="0.15">
      <c r="B63" s="1" t="s">
        <v>53</v>
      </c>
      <c r="C63" s="1" t="s">
        <v>54</v>
      </c>
      <c r="D63" s="1" t="s">
        <v>55</v>
      </c>
    </row>
    <row r="64" spans="1:9" x14ac:dyDescent="0.15">
      <c r="B64" s="23" t="s">
        <v>38</v>
      </c>
      <c r="C64" s="23">
        <f t="shared" ref="C64:C78" si="6">ROUND(VLOOKUP(LEFT(B4,2),$F$3:$I$5,3,FALSE)*D4,2)</f>
        <v>666.67</v>
      </c>
      <c r="D64" s="23">
        <f>ROUND(VLOOKUP(LEFT(B4,2),$F$3:$I$5,4,FALSE)*D4/5,2)</f>
        <v>66.67</v>
      </c>
    </row>
    <row r="65" spans="2:4" x14ac:dyDescent="0.15">
      <c r="B65" s="23" t="s">
        <v>39</v>
      </c>
      <c r="C65" s="23">
        <f t="shared" si="6"/>
        <v>1000</v>
      </c>
      <c r="D65" s="23">
        <f t="shared" ref="D65:D78" si="7">ROUND(VLOOKUP(LEFT(B5,2),$F$3:$I$5,4,FALSE)*D5/5,2)</f>
        <v>100</v>
      </c>
    </row>
    <row r="66" spans="2:4" x14ac:dyDescent="0.15">
      <c r="B66" s="23" t="s">
        <v>40</v>
      </c>
      <c r="C66" s="23">
        <f t="shared" si="6"/>
        <v>1333.33</v>
      </c>
      <c r="D66" s="23">
        <f t="shared" si="7"/>
        <v>133.33000000000001</v>
      </c>
    </row>
    <row r="67" spans="2:4" x14ac:dyDescent="0.15">
      <c r="B67" s="23" t="s">
        <v>41</v>
      </c>
      <c r="C67" s="23">
        <f t="shared" si="6"/>
        <v>66.67</v>
      </c>
      <c r="D67" s="23">
        <f t="shared" si="7"/>
        <v>6.67</v>
      </c>
    </row>
    <row r="68" spans="2:4" x14ac:dyDescent="0.15">
      <c r="B68" s="23" t="s">
        <v>42</v>
      </c>
      <c r="C68" s="23">
        <f t="shared" si="6"/>
        <v>100</v>
      </c>
      <c r="D68" s="23">
        <f t="shared" si="7"/>
        <v>10</v>
      </c>
    </row>
    <row r="69" spans="2:4" x14ac:dyDescent="0.15">
      <c r="B69" s="23" t="s">
        <v>43</v>
      </c>
      <c r="C69" s="23">
        <f t="shared" si="6"/>
        <v>133.33000000000001</v>
      </c>
      <c r="D69" s="23">
        <f t="shared" si="7"/>
        <v>13.33</v>
      </c>
    </row>
    <row r="70" spans="2:4" x14ac:dyDescent="0.15">
      <c r="B70" s="23" t="s">
        <v>44</v>
      </c>
      <c r="C70" s="23">
        <f t="shared" si="6"/>
        <v>33.33</v>
      </c>
      <c r="D70" s="23">
        <f t="shared" si="7"/>
        <v>3.33</v>
      </c>
    </row>
    <row r="71" spans="2:4" x14ac:dyDescent="0.15">
      <c r="B71" s="23" t="s">
        <v>45</v>
      </c>
      <c r="C71" s="23">
        <f t="shared" si="6"/>
        <v>50</v>
      </c>
      <c r="D71" s="23">
        <f t="shared" si="7"/>
        <v>5</v>
      </c>
    </row>
    <row r="72" spans="2:4" x14ac:dyDescent="0.15">
      <c r="B72" s="23" t="s">
        <v>46</v>
      </c>
      <c r="C72" s="23">
        <f t="shared" si="6"/>
        <v>66.67</v>
      </c>
      <c r="D72" s="23">
        <f t="shared" si="7"/>
        <v>6.67</v>
      </c>
    </row>
    <row r="73" spans="2:4" x14ac:dyDescent="0.15">
      <c r="B73" s="23" t="s">
        <v>47</v>
      </c>
      <c r="C73" s="23">
        <f t="shared" si="6"/>
        <v>26.67</v>
      </c>
      <c r="D73" s="23">
        <f t="shared" si="7"/>
        <v>2.67</v>
      </c>
    </row>
    <row r="74" spans="2:4" x14ac:dyDescent="0.15">
      <c r="B74" s="23" t="s">
        <v>48</v>
      </c>
      <c r="C74" s="23">
        <f t="shared" si="6"/>
        <v>40</v>
      </c>
      <c r="D74" s="23">
        <f t="shared" si="7"/>
        <v>4</v>
      </c>
    </row>
    <row r="75" spans="2:4" x14ac:dyDescent="0.15">
      <c r="B75" s="23" t="s">
        <v>49</v>
      </c>
      <c r="C75" s="23">
        <f t="shared" si="6"/>
        <v>53.33</v>
      </c>
      <c r="D75" s="23">
        <f t="shared" si="7"/>
        <v>5.33</v>
      </c>
    </row>
    <row r="76" spans="2:4" x14ac:dyDescent="0.15">
      <c r="B76" s="23" t="s">
        <v>50</v>
      </c>
      <c r="C76" s="23">
        <f t="shared" si="6"/>
        <v>26.67</v>
      </c>
      <c r="D76" s="23">
        <f t="shared" si="7"/>
        <v>2.67</v>
      </c>
    </row>
    <row r="77" spans="2:4" x14ac:dyDescent="0.15">
      <c r="B77" s="23" t="s">
        <v>51</v>
      </c>
      <c r="C77" s="23">
        <f t="shared" si="6"/>
        <v>40</v>
      </c>
      <c r="D77" s="23">
        <f t="shared" si="7"/>
        <v>4</v>
      </c>
    </row>
    <row r="78" spans="2:4" x14ac:dyDescent="0.15">
      <c r="B78" s="23" t="s">
        <v>52</v>
      </c>
      <c r="C78" s="23">
        <f t="shared" si="6"/>
        <v>53.33</v>
      </c>
      <c r="D78" s="23">
        <f t="shared" si="7"/>
        <v>5.33</v>
      </c>
    </row>
    <row r="79" spans="2:4" x14ac:dyDescent="0.15">
      <c r="B79" s="20" t="s">
        <v>148</v>
      </c>
      <c r="C79" s="20">
        <f>ROUND(C65*0.7,2)</f>
        <v>700</v>
      </c>
      <c r="D79" s="20">
        <f>ROUND(D65*0.7,2)</f>
        <v>70</v>
      </c>
    </row>
    <row r="80" spans="2:4" x14ac:dyDescent="0.15">
      <c r="B80" s="20" t="s">
        <v>149</v>
      </c>
      <c r="C80" s="20">
        <f>ROUND(C68*0.7,2)</f>
        <v>70</v>
      </c>
      <c r="D80" s="20">
        <f>ROUND(D68*0.7,2)</f>
        <v>7</v>
      </c>
    </row>
    <row r="81" spans="2:4" x14ac:dyDescent="0.15">
      <c r="B81" s="20" t="s">
        <v>150</v>
      </c>
      <c r="C81" s="20">
        <f>ROUND(C71*0.7,2)</f>
        <v>35</v>
      </c>
      <c r="D81" s="20">
        <f>ROUND(D71*0.7,2)</f>
        <v>3.5</v>
      </c>
    </row>
    <row r="82" spans="2:4" x14ac:dyDescent="0.15">
      <c r="B82" s="26" t="s">
        <v>151</v>
      </c>
      <c r="C82" s="26">
        <v>0</v>
      </c>
      <c r="D82" s="26">
        <v>0</v>
      </c>
    </row>
    <row r="83" spans="2:4" x14ac:dyDescent="0.15">
      <c r="B83" s="26" t="s">
        <v>152</v>
      </c>
      <c r="C83" s="26">
        <v>0</v>
      </c>
      <c r="D83" s="26">
        <v>0</v>
      </c>
    </row>
    <row r="84" spans="2:4" x14ac:dyDescent="0.15">
      <c r="B84" s="26" t="s">
        <v>153</v>
      </c>
      <c r="C84" s="26">
        <v>0</v>
      </c>
      <c r="D84" s="26">
        <v>0</v>
      </c>
    </row>
    <row r="85" spans="2:4" x14ac:dyDescent="0.15">
      <c r="B85" s="26" t="s">
        <v>154</v>
      </c>
      <c r="C85" s="26">
        <v>0</v>
      </c>
      <c r="D85" s="26">
        <v>0</v>
      </c>
    </row>
    <row r="86" spans="2:4" x14ac:dyDescent="0.15">
      <c r="B86" s="26" t="s">
        <v>155</v>
      </c>
      <c r="C86" s="26">
        <v>0</v>
      </c>
      <c r="D86" s="26">
        <v>0</v>
      </c>
    </row>
    <row r="87" spans="2:4" x14ac:dyDescent="0.15">
      <c r="B87" s="26" t="s">
        <v>156</v>
      </c>
      <c r="C87" s="26">
        <v>0</v>
      </c>
      <c r="D87" s="26">
        <v>0</v>
      </c>
    </row>
    <row r="88" spans="2:4" x14ac:dyDescent="0.15">
      <c r="B88" s="26" t="s">
        <v>157</v>
      </c>
      <c r="C88" s="26">
        <v>0</v>
      </c>
      <c r="D88" s="26">
        <v>0</v>
      </c>
    </row>
    <row r="89" spans="2:4" x14ac:dyDescent="0.15">
      <c r="B89" s="26" t="s">
        <v>158</v>
      </c>
      <c r="C89" s="26">
        <v>0</v>
      </c>
      <c r="D89" s="26">
        <v>0</v>
      </c>
    </row>
    <row r="90" spans="2:4" x14ac:dyDescent="0.15">
      <c r="B90" s="26" t="s">
        <v>159</v>
      </c>
      <c r="C90" s="26">
        <v>0</v>
      </c>
      <c r="D90" s="26">
        <v>0</v>
      </c>
    </row>
    <row r="91" spans="2:4" x14ac:dyDescent="0.15">
      <c r="B91" s="26" t="s">
        <v>160</v>
      </c>
      <c r="C91" s="26">
        <v>0</v>
      </c>
      <c r="D91" s="26">
        <v>0</v>
      </c>
    </row>
    <row r="92" spans="2:4" x14ac:dyDescent="0.15">
      <c r="B92" s="26" t="s">
        <v>161</v>
      </c>
      <c r="C92" s="26">
        <v>0</v>
      </c>
      <c r="D92" s="26">
        <v>0</v>
      </c>
    </row>
    <row r="93" spans="2:4" x14ac:dyDescent="0.15">
      <c r="B93" s="26" t="s">
        <v>162</v>
      </c>
      <c r="C93" s="26">
        <v>0</v>
      </c>
      <c r="D93" s="26">
        <v>0</v>
      </c>
    </row>
    <row r="97" spans="2:4" s="3" customFormat="1" x14ac:dyDescent="0.15">
      <c r="B97" s="4" t="s">
        <v>57</v>
      </c>
    </row>
    <row r="98" spans="2:4" x14ac:dyDescent="0.15">
      <c r="B98" s="1" t="s">
        <v>58</v>
      </c>
      <c r="C98" s="1" t="s">
        <v>71</v>
      </c>
    </row>
    <row r="99" spans="2:4" x14ac:dyDescent="0.15">
      <c r="B99" s="1" t="s">
        <v>59</v>
      </c>
      <c r="C99" s="1" t="str">
        <f>INDEX($B$27:$B$56,MATCH(L2,$C$27:$C$56,0),1)&amp;","&amp;INDEX($B$27:$B$56,MATCH(M2,$C$27:$C$56,0),1)&amp;","&amp;INDEX($B$27:$B$56,MATCH(LEFT(N2,2),$C$27:$C$56,0),1)&amp;","&amp;INDEX($B$27:$B$56,MATCH(LEFT(O2,4),$C$27:$C$56,0),1)</f>
        <v>zuizhongshanghai_1,gongji_3,yongmeng,guanhuan_gongji</v>
      </c>
      <c r="D99" s="1" t="str">
        <f>INDEX($B$27:$B$56,MATCH(L2,$C$27:$C$56,0),1)</f>
        <v>zuizhongshanghai_1</v>
      </c>
    </row>
    <row r="100" spans="2:4" x14ac:dyDescent="0.15">
      <c r="B100" s="1" t="s">
        <v>60</v>
      </c>
      <c r="C100" s="1" t="str">
        <f t="shared" ref="C100:C110" si="8">INDEX($B$27:$B$56,MATCH(L3,$C$27:$C$56,0),1)&amp;","&amp;INDEX($B$27:$B$56,MATCH(M3,$C$27:$C$56,0),1)&amp;","&amp;INDEX($B$27:$B$56,MATCH(LEFT(N3,2),$C$27:$C$56,0),1)&amp;","&amp;INDEX($B$27:$B$56,MATCH(LEFT(O3,4),$C$27:$C$56,0),1)</f>
        <v>gongji_2,zuizhongshanghai_2,buqu,guanhuan_gongji</v>
      </c>
    </row>
    <row r="101" spans="2:4" x14ac:dyDescent="0.15">
      <c r="B101" s="1" t="s">
        <v>61</v>
      </c>
      <c r="C101" s="1" t="str">
        <f t="shared" si="8"/>
        <v>gongji_1,zuizhongshanghai_3,zhouren,guanhuan_gongji</v>
      </c>
    </row>
    <row r="102" spans="2:4" x14ac:dyDescent="0.15">
      <c r="B102" s="1" t="s">
        <v>62</v>
      </c>
      <c r="C102" s="1" t="str">
        <f t="shared" si="8"/>
        <v>zuizhongshanghai_1,gongji_3,tufu,guanhuan_gongji</v>
      </c>
    </row>
    <row r="103" spans="2:4" x14ac:dyDescent="0.15">
      <c r="B103" s="1" t="s">
        <v>63</v>
      </c>
      <c r="C103" s="1" t="str">
        <f t="shared" si="8"/>
        <v>gongji_2,zuizhongshanghai_2,zhuanzhu,guanhuan_gongji</v>
      </c>
    </row>
    <row r="104" spans="2:4" x14ac:dyDescent="0.15">
      <c r="B104" s="1" t="s">
        <v>64</v>
      </c>
      <c r="C104" s="1" t="str">
        <f t="shared" si="8"/>
        <v>hujia_1,shengming_3,renjia,guanghuan_shengming</v>
      </c>
    </row>
    <row r="105" spans="2:4" x14ac:dyDescent="0.15">
      <c r="B105" s="1" t="s">
        <v>65</v>
      </c>
      <c r="C105" s="1" t="str">
        <f t="shared" si="8"/>
        <v xml:space="preserve">shengming_2,hujia_2,shenyou,guanghuan_hujia </v>
      </c>
    </row>
    <row r="106" spans="2:4" x14ac:dyDescent="0.15">
      <c r="B106" s="1" t="s">
        <v>66</v>
      </c>
      <c r="C106" s="1" t="str">
        <f t="shared" si="8"/>
        <v>gongji_1,shengming_3,huichun,guanghuan_shengming</v>
      </c>
    </row>
    <row r="107" spans="2:4" x14ac:dyDescent="0.15">
      <c r="B107" s="1" t="s">
        <v>67</v>
      </c>
      <c r="C107" s="1" t="str">
        <f t="shared" si="8"/>
        <v xml:space="preserve">shengming_2,gongji_2,pojia,guanghuan_hujia </v>
      </c>
    </row>
    <row r="108" spans="2:4" x14ac:dyDescent="0.15">
      <c r="B108" s="1" t="s">
        <v>68</v>
      </c>
      <c r="C108" s="1" t="str">
        <f t="shared" si="8"/>
        <v>shengming_2,gongji_2,jingu,guanhuan_gongji</v>
      </c>
    </row>
    <row r="109" spans="2:4" x14ac:dyDescent="0.15">
      <c r="B109" s="1" t="s">
        <v>69</v>
      </c>
      <c r="C109" s="1" t="str">
        <f t="shared" si="8"/>
        <v>shengming_1,gongji_3,mingxiang,guanhuan_gongji</v>
      </c>
    </row>
    <row r="110" spans="2:4" x14ac:dyDescent="0.15">
      <c r="B110" s="1" t="s">
        <v>70</v>
      </c>
      <c r="C110" s="1" t="str">
        <f t="shared" si="8"/>
        <v>gongji_1,shengming_3,xuruo,guanghuan_shengming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2016-05-07T06:05:50Z</dcterms:created>
  <dcterms:modified xsi:type="dcterms:W3CDTF">2016-05-21T09:45:32Z</dcterms:modified>
</cp:coreProperties>
</file>