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0380" activeTab="1"/>
  </bookViews>
  <sheets>
    <sheet name="技能数据" sheetId="1" r:id="rId1"/>
    <sheet name="技能伤害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63" i="1"/>
  <c r="G45" i="1"/>
  <c r="N4" i="2" l="1"/>
  <c r="N5" i="2"/>
  <c r="N6" i="2"/>
  <c r="N7" i="2"/>
  <c r="N8" i="2"/>
  <c r="N9" i="2"/>
  <c r="N10" i="2"/>
  <c r="N11" i="2"/>
  <c r="N12" i="2"/>
  <c r="Q12" i="2" s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3" i="2"/>
  <c r="I3" i="2"/>
  <c r="I4" i="2"/>
  <c r="I5" i="2"/>
  <c r="Q5" i="2" s="1"/>
  <c r="I6" i="2"/>
  <c r="I7" i="2"/>
  <c r="I8" i="2"/>
  <c r="I9" i="2"/>
  <c r="I10" i="2"/>
  <c r="I11" i="2"/>
  <c r="I12" i="2"/>
  <c r="I13" i="2"/>
  <c r="Q13" i="2" s="1"/>
  <c r="I14" i="2"/>
  <c r="I15" i="2"/>
  <c r="I16" i="2"/>
  <c r="I17" i="2"/>
  <c r="I18" i="2"/>
  <c r="Q18" i="2" s="1"/>
  <c r="I19" i="2"/>
  <c r="I20" i="2"/>
  <c r="I21" i="2"/>
  <c r="Q21" i="2" s="1"/>
  <c r="I22" i="2"/>
  <c r="I23" i="2"/>
  <c r="I24" i="2"/>
  <c r="I25" i="2"/>
  <c r="I26" i="2"/>
  <c r="Q26" i="2" s="1"/>
  <c r="I27" i="2"/>
  <c r="I28" i="2"/>
  <c r="I29" i="2"/>
  <c r="I30" i="2"/>
  <c r="I31" i="2"/>
  <c r="I32" i="2"/>
  <c r="I33" i="2"/>
  <c r="Q33" i="2" s="1"/>
  <c r="I34" i="2"/>
  <c r="Q34" i="2" s="1"/>
  <c r="I35" i="2"/>
  <c r="I36" i="2"/>
  <c r="I37" i="2"/>
  <c r="I38" i="2"/>
  <c r="Q38" i="2" s="1"/>
  <c r="I39" i="2"/>
  <c r="I40" i="2"/>
  <c r="I41" i="2"/>
  <c r="Q41" i="2" s="1"/>
  <c r="I42" i="2"/>
  <c r="Q42" i="2" s="1"/>
  <c r="I43" i="2"/>
  <c r="I44" i="2"/>
  <c r="I45" i="2"/>
  <c r="Q45" i="2" s="1"/>
  <c r="I46" i="2"/>
  <c r="I47" i="2"/>
  <c r="I48" i="2"/>
  <c r="I49" i="2"/>
  <c r="I50" i="2"/>
  <c r="I51" i="2"/>
  <c r="I52" i="2"/>
  <c r="I53" i="2"/>
  <c r="I54" i="2"/>
  <c r="I55" i="2"/>
  <c r="I56" i="2"/>
  <c r="I57" i="2"/>
  <c r="Q57" i="2" s="1"/>
  <c r="I58" i="2"/>
  <c r="I59" i="2"/>
  <c r="I60" i="2"/>
  <c r="I61" i="2"/>
  <c r="Q61" i="2" s="1"/>
  <c r="I62" i="2"/>
  <c r="I63" i="2"/>
  <c r="I64" i="2"/>
  <c r="I65" i="2"/>
  <c r="Q65" i="2" s="1"/>
  <c r="I66" i="2"/>
  <c r="I67" i="2"/>
  <c r="I68" i="2"/>
  <c r="I69" i="2"/>
  <c r="I70" i="2"/>
  <c r="I71" i="2"/>
  <c r="I72" i="2"/>
  <c r="I73" i="2"/>
  <c r="Q73" i="2" s="1"/>
  <c r="I74" i="2"/>
  <c r="I75" i="2"/>
  <c r="I76" i="2"/>
  <c r="I77" i="2"/>
  <c r="Q77" i="2" s="1"/>
  <c r="I78" i="2"/>
  <c r="I79" i="2"/>
  <c r="I80" i="2"/>
  <c r="I81" i="2"/>
  <c r="Q81" i="2" s="1"/>
  <c r="I82" i="2"/>
  <c r="I83" i="2"/>
  <c r="I84" i="2"/>
  <c r="I85" i="2"/>
  <c r="Q85" i="2" s="1"/>
  <c r="I86" i="2"/>
  <c r="I87" i="2"/>
  <c r="I88" i="2"/>
  <c r="I89" i="2"/>
  <c r="Q89" i="2" s="1"/>
  <c r="I90" i="2"/>
  <c r="I91" i="2"/>
  <c r="I92" i="2"/>
  <c r="I93" i="2"/>
  <c r="Q93" i="2" s="1"/>
  <c r="I94" i="2"/>
  <c r="I95" i="2"/>
  <c r="I96" i="2"/>
  <c r="I97" i="2"/>
  <c r="I98" i="2"/>
  <c r="I99" i="2"/>
  <c r="I100" i="2"/>
  <c r="I101" i="2"/>
  <c r="I102" i="2"/>
  <c r="Q99" i="2" l="1"/>
  <c r="Q87" i="2"/>
  <c r="Q55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27" i="2"/>
  <c r="Q3" i="2"/>
  <c r="Q91" i="2"/>
  <c r="Q75" i="2"/>
  <c r="Q67" i="2"/>
  <c r="Q63" i="2"/>
  <c r="Q51" i="2"/>
  <c r="Q47" i="2"/>
  <c r="Q35" i="2"/>
  <c r="Q96" i="2"/>
  <c r="Q16" i="2"/>
  <c r="Q4" i="2"/>
  <c r="Q19" i="2"/>
  <c r="Q7" i="2"/>
  <c r="Q88" i="2"/>
  <c r="Q68" i="2"/>
  <c r="Q44" i="2"/>
  <c r="Q25" i="2"/>
  <c r="Q95" i="2"/>
  <c r="Q71" i="2"/>
  <c r="Q59" i="2"/>
  <c r="Q83" i="2"/>
  <c r="Q39" i="2"/>
  <c r="Q17" i="2"/>
  <c r="Q29" i="2"/>
  <c r="Q9" i="2"/>
  <c r="Q79" i="2"/>
  <c r="Q43" i="2"/>
  <c r="Q31" i="2"/>
  <c r="Q30" i="2"/>
  <c r="Q14" i="2"/>
  <c r="Q10" i="2"/>
  <c r="Q6" i="2"/>
  <c r="Q101" i="2"/>
  <c r="Q69" i="2"/>
  <c r="Q53" i="2"/>
  <c r="Q37" i="2"/>
  <c r="Q97" i="2"/>
  <c r="Q49" i="2"/>
  <c r="Q15" i="2"/>
  <c r="Q11" i="2"/>
  <c r="Q100" i="2"/>
  <c r="Q92" i="2"/>
  <c r="Q84" i="2"/>
  <c r="Q80" i="2"/>
  <c r="Q76" i="2"/>
  <c r="Q72" i="2"/>
  <c r="Q64" i="2"/>
  <c r="Q60" i="2"/>
  <c r="Q56" i="2"/>
  <c r="Q52" i="2"/>
  <c r="Q48" i="2"/>
  <c r="Q40" i="2"/>
  <c r="Q36" i="2"/>
  <c r="Q32" i="2"/>
  <c r="Q28" i="2"/>
  <c r="Q24" i="2"/>
  <c r="Q20" i="2"/>
  <c r="Q8" i="2"/>
  <c r="Q23" i="2"/>
  <c r="Q22" i="2"/>
  <c r="A16" i="1"/>
  <c r="A17" i="1"/>
  <c r="A18" i="1"/>
  <c r="A19" i="1"/>
  <c r="A20" i="1"/>
  <c r="A21" i="1"/>
  <c r="A22" i="1"/>
  <c r="A23" i="1"/>
  <c r="A15" i="1"/>
  <c r="M4" i="2" l="1"/>
  <c r="P4" i="2" s="1"/>
  <c r="M5" i="2"/>
  <c r="P5" i="2" s="1"/>
  <c r="M6" i="2"/>
  <c r="P6" i="2" s="1"/>
  <c r="S6" i="2" s="1"/>
  <c r="M7" i="2"/>
  <c r="P7" i="2" s="1"/>
  <c r="M8" i="2"/>
  <c r="P8" i="2" s="1"/>
  <c r="S8" i="2" s="1"/>
  <c r="M9" i="2"/>
  <c r="P9" i="2" s="1"/>
  <c r="S9" i="2" s="1"/>
  <c r="M10" i="2"/>
  <c r="P10" i="2" s="1"/>
  <c r="S10" i="2" s="1"/>
  <c r="M11" i="2"/>
  <c r="P11" i="2" s="1"/>
  <c r="S11" i="2" s="1"/>
  <c r="M12" i="2"/>
  <c r="P12" i="2" s="1"/>
  <c r="M13" i="2"/>
  <c r="P13" i="2" s="1"/>
  <c r="M14" i="2"/>
  <c r="P14" i="2" s="1"/>
  <c r="S14" i="2" s="1"/>
  <c r="M15" i="2"/>
  <c r="P15" i="2" s="1"/>
  <c r="S15" i="2" s="1"/>
  <c r="M16" i="2"/>
  <c r="P16" i="2" s="1"/>
  <c r="M17" i="2"/>
  <c r="P17" i="2" s="1"/>
  <c r="S17" i="2" s="1"/>
  <c r="M18" i="2"/>
  <c r="P18" i="2" s="1"/>
  <c r="M19" i="2"/>
  <c r="P19" i="2" s="1"/>
  <c r="M20" i="2"/>
  <c r="P20" i="2" s="1"/>
  <c r="S20" i="2" s="1"/>
  <c r="M21" i="2"/>
  <c r="P21" i="2" s="1"/>
  <c r="M22" i="2"/>
  <c r="P22" i="2" s="1"/>
  <c r="S22" i="2" s="1"/>
  <c r="M23" i="2"/>
  <c r="P23" i="2" s="1"/>
  <c r="S23" i="2" s="1"/>
  <c r="M24" i="2"/>
  <c r="P24" i="2" s="1"/>
  <c r="S24" i="2" s="1"/>
  <c r="M25" i="2"/>
  <c r="P25" i="2" s="1"/>
  <c r="S25" i="2" s="1"/>
  <c r="M26" i="2"/>
  <c r="P26" i="2" s="1"/>
  <c r="M27" i="2"/>
  <c r="P27" i="2" s="1"/>
  <c r="M28" i="2"/>
  <c r="P28" i="2" s="1"/>
  <c r="S28" i="2" s="1"/>
  <c r="M29" i="2"/>
  <c r="P29" i="2" s="1"/>
  <c r="S29" i="2" s="1"/>
  <c r="M30" i="2"/>
  <c r="P30" i="2" s="1"/>
  <c r="S30" i="2" s="1"/>
  <c r="M31" i="2"/>
  <c r="P31" i="2" s="1"/>
  <c r="S31" i="2" s="1"/>
  <c r="M32" i="2"/>
  <c r="P32" i="2" s="1"/>
  <c r="S32" i="2" s="1"/>
  <c r="M33" i="2"/>
  <c r="P33" i="2" s="1"/>
  <c r="M34" i="2"/>
  <c r="P34" i="2" s="1"/>
  <c r="M35" i="2"/>
  <c r="P35" i="2" s="1"/>
  <c r="M36" i="2"/>
  <c r="P36" i="2" s="1"/>
  <c r="S36" i="2" s="1"/>
  <c r="M37" i="2"/>
  <c r="P37" i="2" s="1"/>
  <c r="S37" i="2" s="1"/>
  <c r="M38" i="2"/>
  <c r="P38" i="2" s="1"/>
  <c r="M39" i="2"/>
  <c r="P39" i="2" s="1"/>
  <c r="S39" i="2" s="1"/>
  <c r="M40" i="2"/>
  <c r="P40" i="2" s="1"/>
  <c r="S40" i="2" s="1"/>
  <c r="M41" i="2"/>
  <c r="P41" i="2" s="1"/>
  <c r="M42" i="2"/>
  <c r="P42" i="2" s="1"/>
  <c r="M43" i="2"/>
  <c r="P43" i="2" s="1"/>
  <c r="S43" i="2" s="1"/>
  <c r="M44" i="2"/>
  <c r="P44" i="2" s="1"/>
  <c r="S44" i="2" s="1"/>
  <c r="M45" i="2"/>
  <c r="P45" i="2" s="1"/>
  <c r="M46" i="2"/>
  <c r="P46" i="2" s="1"/>
  <c r="M47" i="2"/>
  <c r="P47" i="2" s="1"/>
  <c r="M48" i="2"/>
  <c r="P48" i="2" s="1"/>
  <c r="S48" i="2" s="1"/>
  <c r="M49" i="2"/>
  <c r="P49" i="2" s="1"/>
  <c r="S49" i="2" s="1"/>
  <c r="M50" i="2"/>
  <c r="P50" i="2" s="1"/>
  <c r="M51" i="2"/>
  <c r="P51" i="2" s="1"/>
  <c r="M52" i="2"/>
  <c r="P52" i="2" s="1"/>
  <c r="S52" i="2" s="1"/>
  <c r="M53" i="2"/>
  <c r="P53" i="2" s="1"/>
  <c r="S53" i="2" s="1"/>
  <c r="M54" i="2"/>
  <c r="P54" i="2" s="1"/>
  <c r="M55" i="2"/>
  <c r="P55" i="2" s="1"/>
  <c r="M56" i="2"/>
  <c r="P56" i="2" s="1"/>
  <c r="S56" i="2" s="1"/>
  <c r="M57" i="2"/>
  <c r="P57" i="2" s="1"/>
  <c r="M58" i="2"/>
  <c r="P58" i="2" s="1"/>
  <c r="M59" i="2"/>
  <c r="P59" i="2" s="1"/>
  <c r="S59" i="2" s="1"/>
  <c r="M60" i="2"/>
  <c r="P60" i="2" s="1"/>
  <c r="S60" i="2" s="1"/>
  <c r="M61" i="2"/>
  <c r="P61" i="2" s="1"/>
  <c r="M62" i="2"/>
  <c r="P62" i="2" s="1"/>
  <c r="M63" i="2"/>
  <c r="P63" i="2" s="1"/>
  <c r="M64" i="2"/>
  <c r="P64" i="2" s="1"/>
  <c r="S64" i="2" s="1"/>
  <c r="M65" i="2"/>
  <c r="P65" i="2" s="1"/>
  <c r="M66" i="2"/>
  <c r="P66" i="2" s="1"/>
  <c r="M67" i="2"/>
  <c r="P67" i="2" s="1"/>
  <c r="M68" i="2"/>
  <c r="P68" i="2" s="1"/>
  <c r="S68" i="2" s="1"/>
  <c r="M69" i="2"/>
  <c r="P69" i="2" s="1"/>
  <c r="S69" i="2" s="1"/>
  <c r="M70" i="2"/>
  <c r="P70" i="2" s="1"/>
  <c r="M71" i="2"/>
  <c r="P71" i="2" s="1"/>
  <c r="S71" i="2" s="1"/>
  <c r="M72" i="2"/>
  <c r="P72" i="2" s="1"/>
  <c r="S72" i="2" s="1"/>
  <c r="M73" i="2"/>
  <c r="P73" i="2" s="1"/>
  <c r="M74" i="2"/>
  <c r="P74" i="2" s="1"/>
  <c r="M75" i="2"/>
  <c r="P75" i="2" s="1"/>
  <c r="M76" i="2"/>
  <c r="P76" i="2" s="1"/>
  <c r="S76" i="2" s="1"/>
  <c r="M77" i="2"/>
  <c r="P77" i="2" s="1"/>
  <c r="M78" i="2"/>
  <c r="P78" i="2" s="1"/>
  <c r="M79" i="2"/>
  <c r="P79" i="2" s="1"/>
  <c r="S79" i="2" s="1"/>
  <c r="M80" i="2"/>
  <c r="P80" i="2" s="1"/>
  <c r="S80" i="2" s="1"/>
  <c r="M81" i="2"/>
  <c r="P81" i="2" s="1"/>
  <c r="M82" i="2"/>
  <c r="P82" i="2" s="1"/>
  <c r="M83" i="2"/>
  <c r="P83" i="2" s="1"/>
  <c r="S83" i="2" s="1"/>
  <c r="M84" i="2"/>
  <c r="P84" i="2" s="1"/>
  <c r="S84" i="2" s="1"/>
  <c r="M85" i="2"/>
  <c r="P85" i="2" s="1"/>
  <c r="M86" i="2"/>
  <c r="P86" i="2" s="1"/>
  <c r="M87" i="2"/>
  <c r="P87" i="2" s="1"/>
  <c r="M88" i="2"/>
  <c r="P88" i="2" s="1"/>
  <c r="S88" i="2" s="1"/>
  <c r="M89" i="2"/>
  <c r="P89" i="2" s="1"/>
  <c r="M90" i="2"/>
  <c r="P90" i="2" s="1"/>
  <c r="M91" i="2"/>
  <c r="P91" i="2" s="1"/>
  <c r="M92" i="2"/>
  <c r="P92" i="2" s="1"/>
  <c r="S92" i="2" s="1"/>
  <c r="M93" i="2"/>
  <c r="P93" i="2" s="1"/>
  <c r="M94" i="2"/>
  <c r="P94" i="2" s="1"/>
  <c r="M95" i="2"/>
  <c r="P95" i="2" s="1"/>
  <c r="S95" i="2" s="1"/>
  <c r="M96" i="2"/>
  <c r="P96" i="2" s="1"/>
  <c r="M97" i="2"/>
  <c r="P97" i="2" s="1"/>
  <c r="S97" i="2" s="1"/>
  <c r="M98" i="2"/>
  <c r="P98" i="2" s="1"/>
  <c r="M99" i="2"/>
  <c r="P99" i="2" s="1"/>
  <c r="M100" i="2"/>
  <c r="P100" i="2" s="1"/>
  <c r="S100" i="2" s="1"/>
  <c r="M101" i="2"/>
  <c r="P101" i="2" s="1"/>
  <c r="S101" i="2" s="1"/>
  <c r="M102" i="2"/>
  <c r="P102" i="2" s="1"/>
  <c r="M3" i="2"/>
  <c r="P3" i="2" s="1"/>
  <c r="L10" i="2"/>
  <c r="Y58" i="2"/>
  <c r="W58" i="2"/>
  <c r="H16" i="1"/>
  <c r="G52" i="1" s="1"/>
  <c r="G25" i="1"/>
  <c r="F109" i="1" s="1"/>
  <c r="H19" i="1"/>
  <c r="G26" i="1" s="1"/>
  <c r="H22" i="1"/>
  <c r="G58" i="1" s="1"/>
  <c r="B27" i="1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I2" i="1"/>
  <c r="K2" i="1"/>
  <c r="M2" i="1"/>
  <c r="F96" i="1"/>
  <c r="H96" i="1" s="1"/>
  <c r="I96" i="1" s="1"/>
  <c r="F97" i="1"/>
  <c r="G97" i="1" s="1"/>
  <c r="F98" i="1"/>
  <c r="H98" i="1" s="1"/>
  <c r="I98" i="1" s="1"/>
  <c r="F99" i="1"/>
  <c r="H99" i="1" s="1"/>
  <c r="I99" i="1" s="1"/>
  <c r="F100" i="1"/>
  <c r="F101" i="1"/>
  <c r="H101" i="1" s="1"/>
  <c r="I101" i="1" s="1"/>
  <c r="F102" i="1"/>
  <c r="H102" i="1"/>
  <c r="F103" i="1"/>
  <c r="H103" i="1"/>
  <c r="I103" i="1" s="1"/>
  <c r="F95" i="1"/>
  <c r="G95" i="1" s="1"/>
  <c r="H94" i="1"/>
  <c r="I94" i="1"/>
  <c r="H91" i="1"/>
  <c r="I91" i="1"/>
  <c r="H93" i="1"/>
  <c r="I93" i="1" s="1"/>
  <c r="G90" i="1"/>
  <c r="G78" i="1"/>
  <c r="G102" i="1"/>
  <c r="G99" i="1"/>
  <c r="G91" i="1"/>
  <c r="G93" i="1"/>
  <c r="H90" i="1"/>
  <c r="I90" i="1" s="1"/>
  <c r="G98" i="1"/>
  <c r="G103" i="1"/>
  <c r="G94" i="1"/>
  <c r="H97" i="1"/>
  <c r="I97" i="1" s="1"/>
  <c r="G100" i="1"/>
  <c r="H100" i="1"/>
  <c r="I100" i="1"/>
  <c r="G92" i="1"/>
  <c r="H92" i="1"/>
  <c r="I92" i="1" s="1"/>
  <c r="E50" i="1"/>
  <c r="E60" i="1"/>
  <c r="K59" i="1"/>
  <c r="K58" i="1"/>
  <c r="J58" i="1"/>
  <c r="K57" i="1"/>
  <c r="J57" i="1"/>
  <c r="I57" i="1"/>
  <c r="K56" i="1"/>
  <c r="K55" i="1"/>
  <c r="J55" i="1"/>
  <c r="K54" i="1"/>
  <c r="J54" i="1"/>
  <c r="I54" i="1"/>
  <c r="K53" i="1"/>
  <c r="K52" i="1"/>
  <c r="J52" i="1"/>
  <c r="K51" i="1"/>
  <c r="J51" i="1"/>
  <c r="I51" i="1"/>
  <c r="Z3" i="2"/>
  <c r="AA3" i="2"/>
  <c r="AB3" i="2"/>
  <c r="W3" i="2"/>
  <c r="AC3" i="2"/>
  <c r="X3" i="2"/>
  <c r="Y3" i="2"/>
  <c r="AA26" i="2"/>
  <c r="AB26" i="2"/>
  <c r="Z26" i="2"/>
  <c r="Z4" i="2"/>
  <c r="AA4" i="2"/>
  <c r="AB4" i="2" s="1"/>
  <c r="W4" i="2"/>
  <c r="AC4" i="2" s="1"/>
  <c r="X4" i="2"/>
  <c r="Y4" i="2" s="1"/>
  <c r="AD4" i="2" s="1"/>
  <c r="AF4" i="2"/>
  <c r="Z5" i="2"/>
  <c r="AA5" i="2"/>
  <c r="AB5" i="2" s="1"/>
  <c r="W5" i="2"/>
  <c r="X5" i="2"/>
  <c r="Y5" i="2" s="1"/>
  <c r="AD5" i="2" s="1"/>
  <c r="AF5" i="2"/>
  <c r="Z6" i="2"/>
  <c r="AA6" i="2"/>
  <c r="AB6" i="2" s="1"/>
  <c r="W6" i="2"/>
  <c r="AC6" i="2" s="1"/>
  <c r="X6" i="2"/>
  <c r="Y6" i="2" s="1"/>
  <c r="AD6" i="2" s="1"/>
  <c r="AE6" i="2" s="1"/>
  <c r="AF6" i="2"/>
  <c r="Z7" i="2"/>
  <c r="AA7" i="2"/>
  <c r="AB7" i="2" s="1"/>
  <c r="W7" i="2"/>
  <c r="AC7" i="2" s="1"/>
  <c r="X7" i="2"/>
  <c r="Y7" i="2" s="1"/>
  <c r="AD7" i="2" s="1"/>
  <c r="AE7" i="2" s="1"/>
  <c r="AF7" i="2"/>
  <c r="Z8" i="2"/>
  <c r="AA8" i="2"/>
  <c r="AB8" i="2" s="1"/>
  <c r="W8" i="2"/>
  <c r="AC8" i="2" s="1"/>
  <c r="X8" i="2"/>
  <c r="Y8" i="2" s="1"/>
  <c r="AD8" i="2" s="1"/>
  <c r="AF8" i="2"/>
  <c r="Z9" i="2"/>
  <c r="AA9" i="2"/>
  <c r="AB9" i="2" s="1"/>
  <c r="W9" i="2"/>
  <c r="X9" i="2"/>
  <c r="Y9" i="2" s="1"/>
  <c r="AD9" i="2" s="1"/>
  <c r="AF9" i="2"/>
  <c r="Z10" i="2"/>
  <c r="AA10" i="2"/>
  <c r="AB10" i="2" s="1"/>
  <c r="W10" i="2"/>
  <c r="AC10" i="2" s="1"/>
  <c r="X10" i="2"/>
  <c r="Y10" i="2" s="1"/>
  <c r="AD10" i="2" s="1"/>
  <c r="AE10" i="2" s="1"/>
  <c r="AF10" i="2"/>
  <c r="Z11" i="2"/>
  <c r="AA11" i="2"/>
  <c r="AB11" i="2" s="1"/>
  <c r="W11" i="2"/>
  <c r="AC11" i="2" s="1"/>
  <c r="X11" i="2"/>
  <c r="Y11" i="2" s="1"/>
  <c r="AD11" i="2" s="1"/>
  <c r="AE11" i="2" s="1"/>
  <c r="AF11" i="2"/>
  <c r="Z12" i="2"/>
  <c r="AA12" i="2"/>
  <c r="AB12" i="2" s="1"/>
  <c r="W12" i="2"/>
  <c r="AC12" i="2" s="1"/>
  <c r="X12" i="2"/>
  <c r="Y12" i="2" s="1"/>
  <c r="AD12" i="2" s="1"/>
  <c r="AF12" i="2"/>
  <c r="Z13" i="2"/>
  <c r="AA13" i="2"/>
  <c r="AB13" i="2" s="1"/>
  <c r="W13" i="2"/>
  <c r="X13" i="2"/>
  <c r="Y13" i="2" s="1"/>
  <c r="AD13" i="2" s="1"/>
  <c r="AF13" i="2"/>
  <c r="Z14" i="2"/>
  <c r="AA14" i="2"/>
  <c r="AB14" i="2" s="1"/>
  <c r="W14" i="2"/>
  <c r="AC14" i="2" s="1"/>
  <c r="X14" i="2"/>
  <c r="Y14" i="2" s="1"/>
  <c r="AD14" i="2" s="1"/>
  <c r="AE14" i="2" s="1"/>
  <c r="AF14" i="2"/>
  <c r="Z15" i="2"/>
  <c r="AA15" i="2"/>
  <c r="AB15" i="2" s="1"/>
  <c r="W15" i="2"/>
  <c r="AC15" i="2" s="1"/>
  <c r="X15" i="2"/>
  <c r="Y15" i="2" s="1"/>
  <c r="AD15" i="2" s="1"/>
  <c r="AE15" i="2" s="1"/>
  <c r="AF15" i="2"/>
  <c r="Z16" i="2"/>
  <c r="AA16" i="2"/>
  <c r="AB16" i="2" s="1"/>
  <c r="W16" i="2"/>
  <c r="AC16" i="2" s="1"/>
  <c r="X16" i="2"/>
  <c r="Y16" i="2" s="1"/>
  <c r="AD16" i="2" s="1"/>
  <c r="AF16" i="2"/>
  <c r="Z17" i="2"/>
  <c r="AA17" i="2"/>
  <c r="AB17" i="2" s="1"/>
  <c r="W17" i="2"/>
  <c r="X17" i="2"/>
  <c r="Y17" i="2" s="1"/>
  <c r="AD17" i="2" s="1"/>
  <c r="AF17" i="2"/>
  <c r="Z18" i="2"/>
  <c r="AA18" i="2"/>
  <c r="AB18" i="2" s="1"/>
  <c r="W18" i="2"/>
  <c r="AC18" i="2" s="1"/>
  <c r="X18" i="2"/>
  <c r="Y18" i="2" s="1"/>
  <c r="AD18" i="2" s="1"/>
  <c r="AE18" i="2" s="1"/>
  <c r="AF18" i="2"/>
  <c r="Z19" i="2"/>
  <c r="AA19" i="2"/>
  <c r="AB19" i="2" s="1"/>
  <c r="W19" i="2"/>
  <c r="AC19" i="2" s="1"/>
  <c r="X19" i="2"/>
  <c r="AF19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AA20" i="2"/>
  <c r="AB20" i="2"/>
  <c r="AC20" i="2" s="1"/>
  <c r="AA21" i="2"/>
  <c r="AB21" i="2"/>
  <c r="AA22" i="2"/>
  <c r="AB22" i="2"/>
  <c r="AA23" i="2"/>
  <c r="AB23" i="2"/>
  <c r="AA24" i="2"/>
  <c r="AB24" i="2"/>
  <c r="AA25" i="2"/>
  <c r="AB25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G35" i="2" s="1"/>
  <c r="AH35" i="2" s="1"/>
  <c r="Z20" i="2"/>
  <c r="AF20" i="2"/>
  <c r="Z21" i="2"/>
  <c r="AF21" i="2"/>
  <c r="Z22" i="2"/>
  <c r="AF22" i="2"/>
  <c r="Z23" i="2"/>
  <c r="AF23" i="2"/>
  <c r="Z24" i="2"/>
  <c r="AF24" i="2"/>
  <c r="Z25" i="2"/>
  <c r="AF25" i="2"/>
  <c r="Z27" i="2"/>
  <c r="AF27" i="2" s="1"/>
  <c r="Z28" i="2"/>
  <c r="Z29" i="2"/>
  <c r="Z30" i="2"/>
  <c r="AF30" i="2" s="1"/>
  <c r="Z31" i="2"/>
  <c r="AF31" i="2" s="1"/>
  <c r="Z32" i="2"/>
  <c r="Z33" i="2"/>
  <c r="Z34" i="2"/>
  <c r="AF34" i="2" s="1"/>
  <c r="Z35" i="2"/>
  <c r="AF35" i="2"/>
  <c r="W20" i="2"/>
  <c r="W21" i="2" s="1"/>
  <c r="W22" i="2" s="1"/>
  <c r="W23" i="2" s="1"/>
  <c r="W24" i="2"/>
  <c r="W25" i="2" s="1"/>
  <c r="W26" i="2" s="1"/>
  <c r="W27" i="2" s="1"/>
  <c r="W28" i="2"/>
  <c r="W29" i="2" s="1"/>
  <c r="W30" i="2" s="1"/>
  <c r="W31" i="2" s="1"/>
  <c r="W32" i="2"/>
  <c r="W33" i="2" s="1"/>
  <c r="W34" i="2" s="1"/>
  <c r="W35" i="2" s="1"/>
  <c r="H4" i="2"/>
  <c r="O4" i="2" s="1"/>
  <c r="L4" i="2"/>
  <c r="H5" i="2"/>
  <c r="L5" i="2"/>
  <c r="H6" i="2"/>
  <c r="L6" i="2"/>
  <c r="O6" i="2"/>
  <c r="H7" i="2"/>
  <c r="O7" i="2" s="1"/>
  <c r="L7" i="2"/>
  <c r="H8" i="2"/>
  <c r="O8" i="2" s="1"/>
  <c r="L8" i="2"/>
  <c r="H9" i="2"/>
  <c r="L9" i="2"/>
  <c r="H10" i="2"/>
  <c r="O10" i="2" s="1"/>
  <c r="H11" i="2"/>
  <c r="L11" i="2"/>
  <c r="H12" i="2"/>
  <c r="L12" i="2"/>
  <c r="H13" i="2"/>
  <c r="L13" i="2"/>
  <c r="O13" i="2"/>
  <c r="H14" i="2"/>
  <c r="O14" i="2" s="1"/>
  <c r="L14" i="2"/>
  <c r="H15" i="2"/>
  <c r="L15" i="2"/>
  <c r="H16" i="2"/>
  <c r="L16" i="2"/>
  <c r="H17" i="2"/>
  <c r="L17" i="2"/>
  <c r="O17" i="2"/>
  <c r="H18" i="2"/>
  <c r="O18" i="2" s="1"/>
  <c r="L18" i="2"/>
  <c r="H19" i="2"/>
  <c r="O19" i="2" s="1"/>
  <c r="L19" i="2"/>
  <c r="H20" i="2"/>
  <c r="L20" i="2"/>
  <c r="H21" i="2"/>
  <c r="L21" i="2"/>
  <c r="O21" i="2"/>
  <c r="H22" i="2"/>
  <c r="O22" i="2" s="1"/>
  <c r="L22" i="2"/>
  <c r="H23" i="2"/>
  <c r="O23" i="2" s="1"/>
  <c r="L23" i="2"/>
  <c r="H24" i="2"/>
  <c r="L24" i="2"/>
  <c r="H25" i="2"/>
  <c r="L25" i="2"/>
  <c r="O25" i="2"/>
  <c r="H26" i="2"/>
  <c r="O26" i="2" s="1"/>
  <c r="L26" i="2"/>
  <c r="H27" i="2"/>
  <c r="L27" i="2"/>
  <c r="H28" i="2"/>
  <c r="L28" i="2"/>
  <c r="H29" i="2"/>
  <c r="L29" i="2"/>
  <c r="O29" i="2"/>
  <c r="H30" i="2"/>
  <c r="O30" i="2" s="1"/>
  <c r="L30" i="2"/>
  <c r="H31" i="2"/>
  <c r="L31" i="2"/>
  <c r="H32" i="2"/>
  <c r="L32" i="2"/>
  <c r="H33" i="2"/>
  <c r="L33" i="2"/>
  <c r="O33" i="2"/>
  <c r="H34" i="2"/>
  <c r="O34" i="2" s="1"/>
  <c r="L34" i="2"/>
  <c r="H35" i="2"/>
  <c r="O35" i="2" s="1"/>
  <c r="L35" i="2"/>
  <c r="H36" i="2"/>
  <c r="L36" i="2"/>
  <c r="H37" i="2"/>
  <c r="L37" i="2"/>
  <c r="O37" i="2"/>
  <c r="H38" i="2"/>
  <c r="O38" i="2" s="1"/>
  <c r="L38" i="2"/>
  <c r="H39" i="2"/>
  <c r="O39" i="2" s="1"/>
  <c r="L39" i="2"/>
  <c r="H40" i="2"/>
  <c r="L40" i="2"/>
  <c r="H41" i="2"/>
  <c r="L41" i="2"/>
  <c r="O41" i="2"/>
  <c r="H42" i="2"/>
  <c r="O42" i="2" s="1"/>
  <c r="L42" i="2"/>
  <c r="H43" i="2"/>
  <c r="L43" i="2"/>
  <c r="H44" i="2"/>
  <c r="L44" i="2"/>
  <c r="H45" i="2"/>
  <c r="L45" i="2"/>
  <c r="O45" i="2"/>
  <c r="H46" i="2"/>
  <c r="O46" i="2" s="1"/>
  <c r="L46" i="2"/>
  <c r="H47" i="2"/>
  <c r="L47" i="2"/>
  <c r="H48" i="2"/>
  <c r="L48" i="2"/>
  <c r="H49" i="2"/>
  <c r="L49" i="2"/>
  <c r="O49" i="2"/>
  <c r="H50" i="2"/>
  <c r="L50" i="2"/>
  <c r="H51" i="2"/>
  <c r="O51" i="2" s="1"/>
  <c r="L51" i="2"/>
  <c r="H52" i="2"/>
  <c r="L52" i="2"/>
  <c r="H53" i="2"/>
  <c r="L53" i="2"/>
  <c r="O53" i="2"/>
  <c r="H54" i="2"/>
  <c r="O54" i="2" s="1"/>
  <c r="L54" i="2"/>
  <c r="H55" i="2"/>
  <c r="L55" i="2"/>
  <c r="H56" i="2"/>
  <c r="L56" i="2"/>
  <c r="O56" i="2"/>
  <c r="R56" i="2" s="1"/>
  <c r="H57" i="2"/>
  <c r="L57" i="2"/>
  <c r="O57" i="2"/>
  <c r="H58" i="2"/>
  <c r="O58" i="2" s="1"/>
  <c r="L58" i="2"/>
  <c r="H59" i="2"/>
  <c r="L59" i="2"/>
  <c r="H60" i="2"/>
  <c r="L60" i="2"/>
  <c r="O60" i="2"/>
  <c r="H61" i="2"/>
  <c r="L61" i="2"/>
  <c r="O61" i="2"/>
  <c r="H62" i="2"/>
  <c r="O62" i="2" s="1"/>
  <c r="L62" i="2"/>
  <c r="H63" i="2"/>
  <c r="L63" i="2"/>
  <c r="H64" i="2"/>
  <c r="L64" i="2"/>
  <c r="O64" i="2"/>
  <c r="R64" i="2" s="1"/>
  <c r="H65" i="2"/>
  <c r="L65" i="2"/>
  <c r="O65" i="2"/>
  <c r="H66" i="2"/>
  <c r="O66" i="2" s="1"/>
  <c r="R66" i="2" s="1"/>
  <c r="L66" i="2"/>
  <c r="H67" i="2"/>
  <c r="L67" i="2"/>
  <c r="H68" i="2"/>
  <c r="L68" i="2"/>
  <c r="O68" i="2"/>
  <c r="R68" i="2" s="1"/>
  <c r="H69" i="2"/>
  <c r="L69" i="2"/>
  <c r="O69" i="2"/>
  <c r="H70" i="2"/>
  <c r="O70" i="2" s="1"/>
  <c r="R70" i="2" s="1"/>
  <c r="L70" i="2"/>
  <c r="H71" i="2"/>
  <c r="L71" i="2"/>
  <c r="H72" i="2"/>
  <c r="J72" i="2" s="1"/>
  <c r="K72" i="2" s="1"/>
  <c r="L72" i="2"/>
  <c r="H73" i="2"/>
  <c r="L73" i="2"/>
  <c r="H74" i="2"/>
  <c r="L74" i="2"/>
  <c r="O74" i="2"/>
  <c r="H75" i="2"/>
  <c r="L75" i="2"/>
  <c r="H76" i="2"/>
  <c r="O76" i="2" s="1"/>
  <c r="R76" i="2" s="1"/>
  <c r="L76" i="2"/>
  <c r="H77" i="2"/>
  <c r="L77" i="2"/>
  <c r="O77" i="2"/>
  <c r="R77" i="2" s="1"/>
  <c r="H78" i="2"/>
  <c r="L78" i="2"/>
  <c r="O78" i="2"/>
  <c r="H79" i="2"/>
  <c r="L79" i="2"/>
  <c r="H80" i="2"/>
  <c r="L80" i="2"/>
  <c r="O80" i="2"/>
  <c r="R80" i="2" s="1"/>
  <c r="H81" i="2"/>
  <c r="L81" i="2"/>
  <c r="O81" i="2"/>
  <c r="H82" i="2"/>
  <c r="J82" i="2" s="1"/>
  <c r="K82" i="2" s="1"/>
  <c r="L82" i="2"/>
  <c r="H83" i="2"/>
  <c r="L83" i="2"/>
  <c r="H84" i="2"/>
  <c r="L84" i="2"/>
  <c r="O84" i="2"/>
  <c r="R84" i="2" s="1"/>
  <c r="H85" i="2"/>
  <c r="L85" i="2"/>
  <c r="O85" i="2"/>
  <c r="H86" i="2"/>
  <c r="O86" i="2" s="1"/>
  <c r="R86" i="2" s="1"/>
  <c r="L86" i="2"/>
  <c r="H87" i="2"/>
  <c r="L87" i="2"/>
  <c r="H88" i="2"/>
  <c r="J88" i="2" s="1"/>
  <c r="K88" i="2" s="1"/>
  <c r="L88" i="2"/>
  <c r="H89" i="2"/>
  <c r="L89" i="2"/>
  <c r="H90" i="2"/>
  <c r="L90" i="2"/>
  <c r="O90" i="2"/>
  <c r="H91" i="2"/>
  <c r="L91" i="2"/>
  <c r="H92" i="2"/>
  <c r="O92" i="2" s="1"/>
  <c r="R92" i="2" s="1"/>
  <c r="L92" i="2"/>
  <c r="H93" i="2"/>
  <c r="L93" i="2"/>
  <c r="O93" i="2"/>
  <c r="R93" i="2" s="1"/>
  <c r="H94" i="2"/>
  <c r="L94" i="2"/>
  <c r="O94" i="2"/>
  <c r="H95" i="2"/>
  <c r="L95" i="2"/>
  <c r="H96" i="2"/>
  <c r="J96" i="2" s="1"/>
  <c r="K96" i="2" s="1"/>
  <c r="L96" i="2"/>
  <c r="O96" i="2"/>
  <c r="R96" i="2" s="1"/>
  <c r="H97" i="2"/>
  <c r="L97" i="2"/>
  <c r="O97" i="2"/>
  <c r="H98" i="2"/>
  <c r="J98" i="2" s="1"/>
  <c r="K98" i="2" s="1"/>
  <c r="L98" i="2"/>
  <c r="H99" i="2"/>
  <c r="L99" i="2"/>
  <c r="H100" i="2"/>
  <c r="L100" i="2"/>
  <c r="O100" i="2"/>
  <c r="R100" i="2" s="1"/>
  <c r="H101" i="2"/>
  <c r="L101" i="2"/>
  <c r="O101" i="2"/>
  <c r="H102" i="2"/>
  <c r="O102" i="2" s="1"/>
  <c r="R102" i="2" s="1"/>
  <c r="L102" i="2"/>
  <c r="H3" i="2"/>
  <c r="L3" i="2"/>
  <c r="J4" i="2"/>
  <c r="J5" i="2"/>
  <c r="J6" i="2"/>
  <c r="K6" i="2" s="1"/>
  <c r="J7" i="2"/>
  <c r="J8" i="2"/>
  <c r="K8" i="2" s="1"/>
  <c r="J9" i="2"/>
  <c r="J10" i="2"/>
  <c r="K10" i="2" s="1"/>
  <c r="J12" i="2"/>
  <c r="K12" i="2" s="1"/>
  <c r="J13" i="2"/>
  <c r="K13" i="2" s="1"/>
  <c r="J14" i="2"/>
  <c r="K14" i="2" s="1"/>
  <c r="J16" i="2"/>
  <c r="K16" i="2" s="1"/>
  <c r="J17" i="2"/>
  <c r="K17" i="2" s="1"/>
  <c r="J18" i="2"/>
  <c r="K18" i="2" s="1"/>
  <c r="J19" i="2"/>
  <c r="J20" i="2"/>
  <c r="J21" i="2"/>
  <c r="K21" i="2" s="1"/>
  <c r="J22" i="2"/>
  <c r="K22" i="2" s="1"/>
  <c r="J24" i="2"/>
  <c r="J25" i="2"/>
  <c r="J26" i="2"/>
  <c r="K26" i="2" s="1"/>
  <c r="J28" i="2"/>
  <c r="K28" i="2" s="1"/>
  <c r="J29" i="2"/>
  <c r="J30" i="2"/>
  <c r="K30" i="2" s="1"/>
  <c r="J32" i="2"/>
  <c r="K32" i="2" s="1"/>
  <c r="J33" i="2"/>
  <c r="K33" i="2" s="1"/>
  <c r="J34" i="2"/>
  <c r="K34" i="2" s="1"/>
  <c r="J35" i="2"/>
  <c r="J36" i="2"/>
  <c r="J37" i="2"/>
  <c r="K37" i="2" s="1"/>
  <c r="J38" i="2"/>
  <c r="K38" i="2" s="1"/>
  <c r="J40" i="2"/>
  <c r="J41" i="2"/>
  <c r="J42" i="2"/>
  <c r="K42" i="2" s="1"/>
  <c r="J44" i="2"/>
  <c r="J45" i="2"/>
  <c r="J46" i="2"/>
  <c r="K46" i="2" s="1"/>
  <c r="J48" i="2"/>
  <c r="K48" i="2" s="1"/>
  <c r="J49" i="2"/>
  <c r="J50" i="2"/>
  <c r="K50" i="2" s="1"/>
  <c r="J51" i="2"/>
  <c r="J52" i="2"/>
  <c r="J53" i="2"/>
  <c r="J54" i="2"/>
  <c r="K54" i="2" s="1"/>
  <c r="J56" i="2"/>
  <c r="J57" i="2"/>
  <c r="J60" i="2"/>
  <c r="J61" i="2"/>
  <c r="J62" i="2"/>
  <c r="K62" i="2" s="1"/>
  <c r="J64" i="2"/>
  <c r="J65" i="2"/>
  <c r="J68" i="2"/>
  <c r="J69" i="2"/>
  <c r="J73" i="2"/>
  <c r="J74" i="2"/>
  <c r="K74" i="2" s="1"/>
  <c r="J77" i="2"/>
  <c r="J78" i="2"/>
  <c r="J80" i="2"/>
  <c r="J81" i="2"/>
  <c r="J84" i="2"/>
  <c r="K84" i="2" s="1"/>
  <c r="J85" i="2"/>
  <c r="J89" i="2"/>
  <c r="K89" i="2" s="1"/>
  <c r="J90" i="2"/>
  <c r="J93" i="2"/>
  <c r="J94" i="2"/>
  <c r="J97" i="2"/>
  <c r="J100" i="2"/>
  <c r="K100" i="2" s="1"/>
  <c r="J101" i="2"/>
  <c r="V19" i="2"/>
  <c r="V21" i="2"/>
  <c r="AC21" i="2"/>
  <c r="V22" i="2"/>
  <c r="AC22" i="2"/>
  <c r="V23" i="2"/>
  <c r="AC23" i="2"/>
  <c r="V24" i="2"/>
  <c r="AC24" i="2"/>
  <c r="V25" i="2"/>
  <c r="AC25" i="2"/>
  <c r="V26" i="2"/>
  <c r="AC26" i="2"/>
  <c r="V27" i="2"/>
  <c r="AC27" i="2"/>
  <c r="V28" i="2"/>
  <c r="AC28" i="2"/>
  <c r="V29" i="2"/>
  <c r="AC29" i="2"/>
  <c r="V30" i="2"/>
  <c r="AC30" i="2"/>
  <c r="V31" i="2"/>
  <c r="AC31" i="2"/>
  <c r="V32" i="2"/>
  <c r="AC32" i="2"/>
  <c r="V33" i="2"/>
  <c r="AC33" i="2"/>
  <c r="V34" i="2"/>
  <c r="AC34" i="2"/>
  <c r="V35" i="2"/>
  <c r="AC35" i="2"/>
  <c r="V20" i="2"/>
  <c r="K4" i="2"/>
  <c r="K5" i="2"/>
  <c r="K7" i="2"/>
  <c r="K9" i="2"/>
  <c r="K19" i="2"/>
  <c r="K20" i="2"/>
  <c r="K24" i="2"/>
  <c r="K25" i="2"/>
  <c r="K29" i="2"/>
  <c r="K35" i="2"/>
  <c r="K36" i="2"/>
  <c r="K40" i="2"/>
  <c r="K41" i="2"/>
  <c r="K44" i="2"/>
  <c r="K45" i="2"/>
  <c r="K49" i="2"/>
  <c r="K51" i="2"/>
  <c r="K52" i="2"/>
  <c r="K53" i="2"/>
  <c r="K56" i="2"/>
  <c r="K57" i="2"/>
  <c r="K60" i="2"/>
  <c r="K61" i="2"/>
  <c r="K64" i="2"/>
  <c r="K65" i="2"/>
  <c r="K68" i="2"/>
  <c r="K69" i="2"/>
  <c r="K73" i="2"/>
  <c r="K77" i="2"/>
  <c r="K78" i="2"/>
  <c r="K80" i="2"/>
  <c r="K81" i="2"/>
  <c r="K85" i="2"/>
  <c r="K90" i="2"/>
  <c r="K93" i="2"/>
  <c r="K94" i="2"/>
  <c r="K97" i="2"/>
  <c r="K101" i="2"/>
  <c r="R4" i="2"/>
  <c r="R6" i="2"/>
  <c r="R7" i="2"/>
  <c r="R8" i="2"/>
  <c r="R10" i="2"/>
  <c r="R13" i="2"/>
  <c r="R14" i="2"/>
  <c r="R17" i="2"/>
  <c r="R18" i="2"/>
  <c r="R19" i="2"/>
  <c r="R21" i="2"/>
  <c r="R22" i="2"/>
  <c r="R23" i="2"/>
  <c r="R25" i="2"/>
  <c r="R26" i="2"/>
  <c r="R29" i="2"/>
  <c r="R30" i="2"/>
  <c r="R33" i="2"/>
  <c r="R34" i="2"/>
  <c r="R35" i="2"/>
  <c r="R37" i="2"/>
  <c r="R38" i="2"/>
  <c r="R39" i="2"/>
  <c r="R41" i="2"/>
  <c r="R42" i="2"/>
  <c r="R45" i="2"/>
  <c r="R46" i="2"/>
  <c r="R49" i="2"/>
  <c r="R51" i="2"/>
  <c r="R53" i="2"/>
  <c r="R54" i="2"/>
  <c r="R57" i="2"/>
  <c r="R58" i="2"/>
  <c r="R60" i="2"/>
  <c r="R61" i="2"/>
  <c r="R62" i="2"/>
  <c r="R65" i="2"/>
  <c r="R69" i="2"/>
  <c r="R74" i="2"/>
  <c r="R78" i="2"/>
  <c r="R81" i="2"/>
  <c r="R85" i="2"/>
  <c r="R90" i="2"/>
  <c r="R94" i="2"/>
  <c r="R97" i="2"/>
  <c r="R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42" i="1"/>
  <c r="E24" i="1"/>
  <c r="E14" i="1"/>
  <c r="H14" i="1"/>
  <c r="G50" i="1"/>
  <c r="E32" i="1"/>
  <c r="B15" i="1"/>
  <c r="B16" i="1"/>
  <c r="B17" i="1"/>
  <c r="B18" i="1"/>
  <c r="B19" i="1"/>
  <c r="B20" i="1"/>
  <c r="B21" i="1"/>
  <c r="B22" i="1"/>
  <c r="H17" i="1"/>
  <c r="G53" i="1" s="1"/>
  <c r="H18" i="1"/>
  <c r="G36" i="1" s="1"/>
  <c r="F78" i="1" s="1"/>
  <c r="H78" i="1" s="1"/>
  <c r="I78" i="1" s="1"/>
  <c r="G55" i="1"/>
  <c r="L55" i="1" s="1"/>
  <c r="H20" i="1"/>
  <c r="G56" i="1"/>
  <c r="F120" i="1" s="1"/>
  <c r="H21" i="1"/>
  <c r="G57" i="1"/>
  <c r="M57" i="1" s="1"/>
  <c r="H23" i="1"/>
  <c r="G59" i="1" s="1"/>
  <c r="H15" i="1"/>
  <c r="F6" i="1"/>
  <c r="B23" i="1"/>
  <c r="N14" i="1"/>
  <c r="Q25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M14" i="1"/>
  <c r="P25" i="1"/>
  <c r="J15" i="1"/>
  <c r="M15" i="1"/>
  <c r="J16" i="1"/>
  <c r="M16" i="1"/>
  <c r="M17" i="1"/>
  <c r="J18" i="1"/>
  <c r="M18" i="1"/>
  <c r="J19" i="1"/>
  <c r="M19" i="1"/>
  <c r="M20" i="1"/>
  <c r="J21" i="1"/>
  <c r="M21" i="1"/>
  <c r="J22" i="1"/>
  <c r="M22" i="1"/>
  <c r="M23" i="1"/>
  <c r="L14" i="1"/>
  <c r="I15" i="1"/>
  <c r="L15" i="1"/>
  <c r="L16" i="1"/>
  <c r="L17" i="1"/>
  <c r="I18" i="1"/>
  <c r="L18" i="1"/>
  <c r="L19" i="1"/>
  <c r="L20" i="1"/>
  <c r="I21" i="1"/>
  <c r="L21" i="1"/>
  <c r="L22" i="1"/>
  <c r="L23" i="1"/>
  <c r="F7" i="1"/>
  <c r="G7" i="1"/>
  <c r="H7" i="1"/>
  <c r="E7" i="1"/>
  <c r="G6" i="1"/>
  <c r="H6" i="1"/>
  <c r="E6" i="1"/>
  <c r="F9" i="1"/>
  <c r="G9" i="1"/>
  <c r="H9" i="1"/>
  <c r="F10" i="1"/>
  <c r="G10" i="1"/>
  <c r="H10" i="1"/>
  <c r="E10" i="1"/>
  <c r="E9" i="1"/>
  <c r="J33" i="1"/>
  <c r="J34" i="1"/>
  <c r="J36" i="1"/>
  <c r="J37" i="1"/>
  <c r="J39" i="1"/>
  <c r="J40" i="1"/>
  <c r="K33" i="1"/>
  <c r="K34" i="1"/>
  <c r="K35" i="1"/>
  <c r="K36" i="1"/>
  <c r="K37" i="1"/>
  <c r="K38" i="1"/>
  <c r="K39" i="1"/>
  <c r="K40" i="1"/>
  <c r="K41" i="1"/>
  <c r="I33" i="1"/>
  <c r="I36" i="1"/>
  <c r="I39" i="1"/>
  <c r="B6" i="1"/>
  <c r="B3" i="1"/>
  <c r="B50" i="1"/>
  <c r="F113" i="1"/>
  <c r="F114" i="1"/>
  <c r="F112" i="1"/>
  <c r="G37" i="1"/>
  <c r="L37" i="1"/>
  <c r="G41" i="1"/>
  <c r="F83" i="1" s="1"/>
  <c r="H83" i="1" s="1"/>
  <c r="I83" i="1" s="1"/>
  <c r="L41" i="1"/>
  <c r="H55" i="1"/>
  <c r="G62" i="1" s="1"/>
  <c r="F128" i="1" s="1"/>
  <c r="G128" i="1" s="1"/>
  <c r="B4" i="1"/>
  <c r="O25" i="1"/>
  <c r="G40" i="1"/>
  <c r="B56" i="1"/>
  <c r="L50" i="1"/>
  <c r="O61" i="1"/>
  <c r="N56" i="1"/>
  <c r="G24" i="1"/>
  <c r="G32" i="1"/>
  <c r="H37" i="1"/>
  <c r="G44" i="1" s="1"/>
  <c r="G39" i="1"/>
  <c r="F81" i="1" s="1"/>
  <c r="H81" i="1" s="1"/>
  <c r="I81" i="1" s="1"/>
  <c r="G35" i="1"/>
  <c r="L35" i="1" s="1"/>
  <c r="M50" i="1"/>
  <c r="P61" i="1"/>
  <c r="H50" i="1"/>
  <c r="G60" i="1"/>
  <c r="N50" i="1"/>
  <c r="Q61" i="1"/>
  <c r="G38" i="1"/>
  <c r="G34" i="1"/>
  <c r="G113" i="1"/>
  <c r="H113" i="1"/>
  <c r="I113" i="1"/>
  <c r="F125" i="1"/>
  <c r="F126" i="1"/>
  <c r="F124" i="1"/>
  <c r="F111" i="1"/>
  <c r="G111" i="1" s="1"/>
  <c r="H112" i="1"/>
  <c r="I112" i="1"/>
  <c r="G112" i="1"/>
  <c r="B25" i="1"/>
  <c r="B24" i="1"/>
  <c r="F107" i="1"/>
  <c r="F104" i="1"/>
  <c r="F108" i="1"/>
  <c r="F105" i="1"/>
  <c r="F106" i="1"/>
  <c r="G114" i="1"/>
  <c r="H114" i="1"/>
  <c r="I114" i="1"/>
  <c r="F74" i="1"/>
  <c r="F71" i="1"/>
  <c r="F72" i="1"/>
  <c r="F73" i="1"/>
  <c r="B37" i="1"/>
  <c r="M37" i="1"/>
  <c r="H41" i="1"/>
  <c r="M41" i="1"/>
  <c r="B41" i="1"/>
  <c r="N41" i="1"/>
  <c r="L40" i="1"/>
  <c r="B40" i="1"/>
  <c r="H38" i="1"/>
  <c r="B34" i="1"/>
  <c r="M34" i="1"/>
  <c r="L39" i="1"/>
  <c r="M39" i="1"/>
  <c r="M32" i="1"/>
  <c r="H32" i="1"/>
  <c r="G42" i="1"/>
  <c r="B32" i="1"/>
  <c r="N32" i="1"/>
  <c r="L32" i="1"/>
  <c r="H74" i="1"/>
  <c r="I74" i="1"/>
  <c r="G74" i="1"/>
  <c r="G105" i="1"/>
  <c r="H105" i="1"/>
  <c r="I105" i="1"/>
  <c r="H126" i="1"/>
  <c r="I126" i="1"/>
  <c r="G126" i="1"/>
  <c r="H73" i="1"/>
  <c r="I73" i="1"/>
  <c r="G73" i="1"/>
  <c r="H108" i="1"/>
  <c r="I108" i="1"/>
  <c r="G108" i="1"/>
  <c r="H72" i="1"/>
  <c r="I72" i="1"/>
  <c r="G72" i="1"/>
  <c r="H104" i="1"/>
  <c r="I104" i="1"/>
  <c r="G104" i="1"/>
  <c r="G125" i="1"/>
  <c r="H125" i="1"/>
  <c r="I125" i="1"/>
  <c r="H71" i="1"/>
  <c r="I71" i="1"/>
  <c r="G71" i="1"/>
  <c r="G106" i="1"/>
  <c r="H106" i="1"/>
  <c r="I106" i="1"/>
  <c r="H107" i="1"/>
  <c r="I107" i="1"/>
  <c r="G107" i="1"/>
  <c r="G124" i="1"/>
  <c r="H124" i="1"/>
  <c r="I124" i="1"/>
  <c r="B42" i="1"/>
  <c r="F84" i="1"/>
  <c r="F86" i="1"/>
  <c r="F85" i="1"/>
  <c r="P43" i="1"/>
  <c r="O43" i="1"/>
  <c r="Q43" i="1"/>
  <c r="H84" i="1"/>
  <c r="I84" i="1"/>
  <c r="G84" i="1"/>
  <c r="H85" i="1"/>
  <c r="I85" i="1"/>
  <c r="G85" i="1"/>
  <c r="H86" i="1"/>
  <c r="I86" i="1"/>
  <c r="G86" i="1"/>
  <c r="O95" i="2" l="1"/>
  <c r="R95" i="2" s="1"/>
  <c r="J95" i="2"/>
  <c r="K95" i="2" s="1"/>
  <c r="O55" i="2"/>
  <c r="R55" i="2" s="1"/>
  <c r="J55" i="2"/>
  <c r="K55" i="2" s="1"/>
  <c r="J66" i="2"/>
  <c r="K66" i="2" s="1"/>
  <c r="O83" i="2"/>
  <c r="R83" i="2" s="1"/>
  <c r="J83" i="2"/>
  <c r="K83" i="2" s="1"/>
  <c r="AF33" i="2"/>
  <c r="Y19" i="2"/>
  <c r="AD19" i="2" s="1"/>
  <c r="AE19" i="2" s="1"/>
  <c r="X20" i="2"/>
  <c r="AD3" i="2"/>
  <c r="AE3" i="2" s="1"/>
  <c r="AF3" i="2"/>
  <c r="J102" i="2"/>
  <c r="K102" i="2" s="1"/>
  <c r="J92" i="2"/>
  <c r="K92" i="2" s="1"/>
  <c r="J86" i="2"/>
  <c r="K86" i="2" s="1"/>
  <c r="J76" i="2"/>
  <c r="K76" i="2" s="1"/>
  <c r="J70" i="2"/>
  <c r="K70" i="2" s="1"/>
  <c r="O3" i="2"/>
  <c r="R3" i="2" s="1"/>
  <c r="J3" i="2"/>
  <c r="K3" i="2" s="1"/>
  <c r="O98" i="2"/>
  <c r="R98" i="2" s="1"/>
  <c r="O88" i="2"/>
  <c r="R88" i="2" s="1"/>
  <c r="O87" i="2"/>
  <c r="R87" i="2" s="1"/>
  <c r="J87" i="2"/>
  <c r="K87" i="2" s="1"/>
  <c r="O82" i="2"/>
  <c r="R82" i="2" s="1"/>
  <c r="O72" i="2"/>
  <c r="R72" i="2" s="1"/>
  <c r="O71" i="2"/>
  <c r="R71" i="2" s="1"/>
  <c r="J71" i="2"/>
  <c r="K71" i="2" s="1"/>
  <c r="O59" i="2"/>
  <c r="R59" i="2" s="1"/>
  <c r="J59" i="2"/>
  <c r="K59" i="2" s="1"/>
  <c r="O52" i="2"/>
  <c r="R52" i="2" s="1"/>
  <c r="O47" i="2"/>
  <c r="R47" i="2" s="1"/>
  <c r="J47" i="2"/>
  <c r="K47" i="2" s="1"/>
  <c r="O36" i="2"/>
  <c r="R36" i="2" s="1"/>
  <c r="O31" i="2"/>
  <c r="R31" i="2" s="1"/>
  <c r="J31" i="2"/>
  <c r="K31" i="2" s="1"/>
  <c r="O20" i="2"/>
  <c r="R20" i="2" s="1"/>
  <c r="O15" i="2"/>
  <c r="R15" i="2" s="1"/>
  <c r="J15" i="2"/>
  <c r="K15" i="2" s="1"/>
  <c r="O5" i="2"/>
  <c r="R5" i="2" s="1"/>
  <c r="AF32" i="2"/>
  <c r="AF28" i="2"/>
  <c r="O79" i="2"/>
  <c r="R79" i="2" s="1"/>
  <c r="J79" i="2"/>
  <c r="K79" i="2" s="1"/>
  <c r="O63" i="2"/>
  <c r="R63" i="2" s="1"/>
  <c r="J63" i="2"/>
  <c r="K63" i="2" s="1"/>
  <c r="O99" i="2"/>
  <c r="R99" i="2" s="1"/>
  <c r="J99" i="2"/>
  <c r="K99" i="2" s="1"/>
  <c r="O67" i="2"/>
  <c r="R67" i="2" s="1"/>
  <c r="J67" i="2"/>
  <c r="K67" i="2" s="1"/>
  <c r="AF29" i="2"/>
  <c r="J58" i="2"/>
  <c r="K58" i="2" s="1"/>
  <c r="O91" i="2"/>
  <c r="R91" i="2" s="1"/>
  <c r="J91" i="2"/>
  <c r="K91" i="2" s="1"/>
  <c r="O89" i="2"/>
  <c r="R89" i="2" s="1"/>
  <c r="O75" i="2"/>
  <c r="R75" i="2" s="1"/>
  <c r="J75" i="2"/>
  <c r="K75" i="2" s="1"/>
  <c r="O73" i="2"/>
  <c r="R73" i="2" s="1"/>
  <c r="O48" i="2"/>
  <c r="R48" i="2" s="1"/>
  <c r="O43" i="2"/>
  <c r="R43" i="2" s="1"/>
  <c r="J43" i="2"/>
  <c r="K43" i="2" s="1"/>
  <c r="O32" i="2"/>
  <c r="R32" i="2" s="1"/>
  <c r="O27" i="2"/>
  <c r="R27" i="2" s="1"/>
  <c r="J27" i="2"/>
  <c r="K27" i="2" s="1"/>
  <c r="O16" i="2"/>
  <c r="R16" i="2" s="1"/>
  <c r="O11" i="2"/>
  <c r="R11" i="2" s="1"/>
  <c r="J11" i="2"/>
  <c r="K11" i="2" s="1"/>
  <c r="O44" i="2"/>
  <c r="R44" i="2" s="1"/>
  <c r="O28" i="2"/>
  <c r="R28" i="2" s="1"/>
  <c r="O12" i="2"/>
  <c r="R12" i="2" s="1"/>
  <c r="AE5" i="2"/>
  <c r="J39" i="2"/>
  <c r="K39" i="2" s="1"/>
  <c r="J23" i="2"/>
  <c r="K23" i="2" s="1"/>
  <c r="O40" i="2"/>
  <c r="R40" i="2" s="1"/>
  <c r="O24" i="2"/>
  <c r="R24" i="2" s="1"/>
  <c r="O9" i="2"/>
  <c r="R9" i="2" s="1"/>
  <c r="AC17" i="2"/>
  <c r="AE17" i="2" s="1"/>
  <c r="AE16" i="2"/>
  <c r="AC13" i="2"/>
  <c r="AE13" i="2" s="1"/>
  <c r="AE12" i="2"/>
  <c r="AC9" i="2"/>
  <c r="AE9" i="2" s="1"/>
  <c r="AE8" i="2"/>
  <c r="AC5" i="2"/>
  <c r="AE4" i="2"/>
  <c r="AG26" i="2"/>
  <c r="AG27" i="2"/>
  <c r="AH27" i="2" s="1"/>
  <c r="AG28" i="2"/>
  <c r="AH28" i="2" s="1"/>
  <c r="AG29" i="2"/>
  <c r="AH29" i="2" s="1"/>
  <c r="AG30" i="2"/>
  <c r="AH30" i="2" s="1"/>
  <c r="AG31" i="2"/>
  <c r="AH31" i="2" s="1"/>
  <c r="AG32" i="2"/>
  <c r="AG33" i="2"/>
  <c r="AH33" i="2" s="1"/>
  <c r="AG34" i="2"/>
  <c r="AH34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H25" i="2" s="1"/>
  <c r="AG3" i="2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F26" i="2"/>
  <c r="O50" i="2"/>
  <c r="R50" i="2" s="1"/>
  <c r="T53" i="2"/>
  <c r="T6" i="2"/>
  <c r="T59" i="2"/>
  <c r="T9" i="2"/>
  <c r="T97" i="2"/>
  <c r="T69" i="2"/>
  <c r="T29" i="2"/>
  <c r="T22" i="2"/>
  <c r="T43" i="2"/>
  <c r="T37" i="2"/>
  <c r="S96" i="2"/>
  <c r="T96" i="2"/>
  <c r="S16" i="2"/>
  <c r="T16" i="2"/>
  <c r="T60" i="2"/>
  <c r="T68" i="2"/>
  <c r="T76" i="2"/>
  <c r="S3" i="2"/>
  <c r="T3" i="2"/>
  <c r="S99" i="2"/>
  <c r="T99" i="2"/>
  <c r="S91" i="2"/>
  <c r="T91" i="2"/>
  <c r="S75" i="2"/>
  <c r="T75" i="2"/>
  <c r="S67" i="2"/>
  <c r="T67" i="2"/>
  <c r="S51" i="2"/>
  <c r="T51" i="2"/>
  <c r="S27" i="2"/>
  <c r="T27" i="2"/>
  <c r="S19" i="2"/>
  <c r="T19" i="2"/>
  <c r="T39" i="2"/>
  <c r="T84" i="2"/>
  <c r="T79" i="2"/>
  <c r="T40" i="2"/>
  <c r="T56" i="2"/>
  <c r="T52" i="2"/>
  <c r="S102" i="2"/>
  <c r="T102" i="2"/>
  <c r="S98" i="2"/>
  <c r="T98" i="2"/>
  <c r="S94" i="2"/>
  <c r="T94" i="2"/>
  <c r="S90" i="2"/>
  <c r="T90" i="2"/>
  <c r="S86" i="2"/>
  <c r="T86" i="2"/>
  <c r="S82" i="2"/>
  <c r="T82" i="2"/>
  <c r="S78" i="2"/>
  <c r="T78" i="2"/>
  <c r="S74" i="2"/>
  <c r="T74" i="2"/>
  <c r="S70" i="2"/>
  <c r="T70" i="2"/>
  <c r="S66" i="2"/>
  <c r="T66" i="2"/>
  <c r="S62" i="2"/>
  <c r="T62" i="2"/>
  <c r="S58" i="2"/>
  <c r="T58" i="2"/>
  <c r="S54" i="2"/>
  <c r="T54" i="2"/>
  <c r="S50" i="2"/>
  <c r="T50" i="2"/>
  <c r="S46" i="2"/>
  <c r="T46" i="2"/>
  <c r="S42" i="2"/>
  <c r="T42" i="2"/>
  <c r="S38" i="2"/>
  <c r="T38" i="2"/>
  <c r="S34" i="2"/>
  <c r="T34" i="2"/>
  <c r="S26" i="2"/>
  <c r="T26" i="2"/>
  <c r="S18" i="2"/>
  <c r="T18" i="2"/>
  <c r="T17" i="2"/>
  <c r="T64" i="2"/>
  <c r="T95" i="2"/>
  <c r="T30" i="2"/>
  <c r="T49" i="2"/>
  <c r="T24" i="2"/>
  <c r="T25" i="2"/>
  <c r="T15" i="2"/>
  <c r="T36" i="2"/>
  <c r="T31" i="2"/>
  <c r="T32" i="2"/>
  <c r="T8" i="2"/>
  <c r="S12" i="2"/>
  <c r="T12" i="2"/>
  <c r="S4" i="2"/>
  <c r="T4" i="2"/>
  <c r="T28" i="2"/>
  <c r="T92" i="2"/>
  <c r="S87" i="2"/>
  <c r="T87" i="2"/>
  <c r="S63" i="2"/>
  <c r="T63" i="2"/>
  <c r="S55" i="2"/>
  <c r="T55" i="2"/>
  <c r="S47" i="2"/>
  <c r="T47" i="2"/>
  <c r="S35" i="2"/>
  <c r="T35" i="2"/>
  <c r="S7" i="2"/>
  <c r="T7" i="2"/>
  <c r="T44" i="2"/>
  <c r="T72" i="2"/>
  <c r="S93" i="2"/>
  <c r="T93" i="2"/>
  <c r="S89" i="2"/>
  <c r="T89" i="2"/>
  <c r="S85" i="2"/>
  <c r="T85" i="2"/>
  <c r="S81" i="2"/>
  <c r="T81" i="2"/>
  <c r="S77" i="2"/>
  <c r="T77" i="2"/>
  <c r="S73" i="2"/>
  <c r="T73" i="2"/>
  <c r="S65" i="2"/>
  <c r="T65" i="2"/>
  <c r="S61" i="2"/>
  <c r="T61" i="2"/>
  <c r="S57" i="2"/>
  <c r="T57" i="2"/>
  <c r="S45" i="2"/>
  <c r="T45" i="2"/>
  <c r="S41" i="2"/>
  <c r="T41" i="2"/>
  <c r="S33" i="2"/>
  <c r="T33" i="2"/>
  <c r="S21" i="2"/>
  <c r="T21" i="2"/>
  <c r="S13" i="2"/>
  <c r="T13" i="2"/>
  <c r="S5" i="2"/>
  <c r="T5" i="2"/>
  <c r="T101" i="2"/>
  <c r="T48" i="2"/>
  <c r="T83" i="2"/>
  <c r="T14" i="2"/>
  <c r="T80" i="2"/>
  <c r="T88" i="2"/>
  <c r="T71" i="2"/>
  <c r="T100" i="2"/>
  <c r="T20" i="2"/>
  <c r="T11" i="2"/>
  <c r="T10" i="2"/>
  <c r="T23" i="2"/>
  <c r="L59" i="1"/>
  <c r="F123" i="1"/>
  <c r="G123" i="1" s="1"/>
  <c r="B59" i="1"/>
  <c r="L38" i="1"/>
  <c r="F80" i="1"/>
  <c r="H39" i="1"/>
  <c r="B38" i="1"/>
  <c r="B55" i="1"/>
  <c r="N39" i="1"/>
  <c r="N37" i="1"/>
  <c r="F79" i="1"/>
  <c r="F119" i="1"/>
  <c r="G54" i="1"/>
  <c r="G96" i="1"/>
  <c r="G83" i="1"/>
  <c r="G81" i="1"/>
  <c r="N35" i="1"/>
  <c r="H57" i="1"/>
  <c r="M55" i="1"/>
  <c r="N55" i="1"/>
  <c r="G101" i="1"/>
  <c r="H35" i="1"/>
  <c r="F77" i="1"/>
  <c r="H77" i="1" s="1"/>
  <c r="I77" i="1" s="1"/>
  <c r="L57" i="1"/>
  <c r="B39" i="1"/>
  <c r="N38" i="1"/>
  <c r="N34" i="1"/>
  <c r="F76" i="1"/>
  <c r="H40" i="1"/>
  <c r="F89" i="1" s="1"/>
  <c r="F82" i="1"/>
  <c r="F121" i="1"/>
  <c r="F110" i="1"/>
  <c r="B26" i="1"/>
  <c r="H120" i="1"/>
  <c r="I120" i="1" s="1"/>
  <c r="G120" i="1"/>
  <c r="N36" i="1"/>
  <c r="M36" i="1"/>
  <c r="L36" i="1"/>
  <c r="B36" i="1"/>
  <c r="H36" i="1"/>
  <c r="H109" i="1"/>
  <c r="I109" i="1" s="1"/>
  <c r="G109" i="1"/>
  <c r="N58" i="1"/>
  <c r="L58" i="1"/>
  <c r="B58" i="1"/>
  <c r="H58" i="1"/>
  <c r="F129" i="1" s="1"/>
  <c r="F122" i="1"/>
  <c r="M58" i="1"/>
  <c r="B44" i="1"/>
  <c r="F88" i="1"/>
  <c r="B45" i="1"/>
  <c r="N53" i="1"/>
  <c r="F117" i="1"/>
  <c r="B53" i="1"/>
  <c r="M53" i="1"/>
  <c r="H53" i="1"/>
  <c r="L53" i="1"/>
  <c r="L52" i="1"/>
  <c r="N52" i="1"/>
  <c r="B52" i="1"/>
  <c r="H52" i="1"/>
  <c r="G61" i="1" s="1"/>
  <c r="F127" i="1" s="1"/>
  <c r="F116" i="1"/>
  <c r="M52" i="1"/>
  <c r="M35" i="1"/>
  <c r="H34" i="1"/>
  <c r="G43" i="1" s="1"/>
  <c r="M38" i="1"/>
  <c r="B35" i="1"/>
  <c r="N40" i="1"/>
  <c r="H128" i="1"/>
  <c r="I128" i="1" s="1"/>
  <c r="H54" i="1"/>
  <c r="M56" i="1"/>
  <c r="L54" i="1"/>
  <c r="B57" i="1"/>
  <c r="O26" i="1"/>
  <c r="O27" i="1" s="1"/>
  <c r="P24" i="1"/>
  <c r="Q24" i="1"/>
  <c r="H111" i="1"/>
  <c r="I111" i="1" s="1"/>
  <c r="H123" i="1"/>
  <c r="I123" i="1" s="1"/>
  <c r="L56" i="1"/>
  <c r="L34" i="1"/>
  <c r="M40" i="1"/>
  <c r="N57" i="1"/>
  <c r="N59" i="1"/>
  <c r="M59" i="1"/>
  <c r="H56" i="1"/>
  <c r="H59" i="1"/>
  <c r="H95" i="1"/>
  <c r="I95" i="1" s="1"/>
  <c r="G33" i="1"/>
  <c r="F75" i="1" s="1"/>
  <c r="H75" i="1" s="1"/>
  <c r="I75" i="1" s="1"/>
  <c r="P26" i="1"/>
  <c r="P27" i="1" s="1"/>
  <c r="G51" i="1"/>
  <c r="H51" i="1" s="1"/>
  <c r="O24" i="1"/>
  <c r="Q26" i="1"/>
  <c r="Q27" i="1" s="1"/>
  <c r="AH26" i="2" l="1"/>
  <c r="AH32" i="2"/>
  <c r="Y20" i="2"/>
  <c r="AD20" i="2" s="1"/>
  <c r="AE20" i="2" s="1"/>
  <c r="X21" i="2"/>
  <c r="AH3" i="2"/>
  <c r="G75" i="1"/>
  <c r="F118" i="1"/>
  <c r="B54" i="1"/>
  <c r="M54" i="1"/>
  <c r="H80" i="1"/>
  <c r="I80" i="1" s="1"/>
  <c r="G80" i="1"/>
  <c r="N54" i="1"/>
  <c r="G77" i="1"/>
  <c r="H76" i="1"/>
  <c r="I76" i="1" s="1"/>
  <c r="G76" i="1"/>
  <c r="G119" i="1"/>
  <c r="H119" i="1"/>
  <c r="I119" i="1" s="1"/>
  <c r="G121" i="1"/>
  <c r="H121" i="1"/>
  <c r="I121" i="1" s="1"/>
  <c r="G79" i="1"/>
  <c r="H79" i="1"/>
  <c r="I79" i="1" s="1"/>
  <c r="G82" i="1"/>
  <c r="H82" i="1"/>
  <c r="I82" i="1" s="1"/>
  <c r="F87" i="1"/>
  <c r="B43" i="1"/>
  <c r="H88" i="1"/>
  <c r="I88" i="1" s="1"/>
  <c r="G88" i="1"/>
  <c r="H89" i="1"/>
  <c r="I89" i="1" s="1"/>
  <c r="G89" i="1"/>
  <c r="G110" i="1"/>
  <c r="H110" i="1"/>
  <c r="I110" i="1" s="1"/>
  <c r="H127" i="1"/>
  <c r="I127" i="1" s="1"/>
  <c r="G127" i="1"/>
  <c r="H117" i="1"/>
  <c r="I117" i="1" s="1"/>
  <c r="G117" i="1"/>
  <c r="G129" i="1"/>
  <c r="H129" i="1"/>
  <c r="I129" i="1" s="1"/>
  <c r="H116" i="1"/>
  <c r="I116" i="1" s="1"/>
  <c r="G116" i="1"/>
  <c r="H122" i="1"/>
  <c r="I122" i="1" s="1"/>
  <c r="G122" i="1"/>
  <c r="F115" i="1"/>
  <c r="M51" i="1"/>
  <c r="L51" i="1"/>
  <c r="N51" i="1"/>
  <c r="B51" i="1"/>
  <c r="M33" i="1"/>
  <c r="L33" i="1"/>
  <c r="N33" i="1"/>
  <c r="B33" i="1"/>
  <c r="H33" i="1"/>
  <c r="X22" i="2" l="1"/>
  <c r="Y21" i="2"/>
  <c r="AD21" i="2" s="1"/>
  <c r="AE21" i="2" s="1"/>
  <c r="G118" i="1"/>
  <c r="H118" i="1"/>
  <c r="I118" i="1" s="1"/>
  <c r="H87" i="1"/>
  <c r="I87" i="1" s="1"/>
  <c r="G87" i="1"/>
  <c r="G115" i="1"/>
  <c r="H115" i="1"/>
  <c r="I115" i="1" s="1"/>
  <c r="Q44" i="1"/>
  <c r="Q45" i="1" s="1"/>
  <c r="Q42" i="1"/>
  <c r="Q60" i="1"/>
  <c r="Q62" i="1"/>
  <c r="Q63" i="1" s="1"/>
  <c r="O42" i="1"/>
  <c r="O44" i="1"/>
  <c r="O45" i="1" s="1"/>
  <c r="O60" i="1"/>
  <c r="O62" i="1"/>
  <c r="O63" i="1" s="1"/>
  <c r="P42" i="1"/>
  <c r="P44" i="1"/>
  <c r="P45" i="1" s="1"/>
  <c r="P60" i="1"/>
  <c r="P62" i="1"/>
  <c r="P63" i="1" s="1"/>
  <c r="Y22" i="2" l="1"/>
  <c r="AD22" i="2" s="1"/>
  <c r="AE22" i="2" s="1"/>
  <c r="X23" i="2"/>
  <c r="X24" i="2" l="1"/>
  <c r="Y23" i="2"/>
  <c r="AD23" i="2" s="1"/>
  <c r="AE23" i="2" s="1"/>
  <c r="Y24" i="2" l="1"/>
  <c r="AD24" i="2" s="1"/>
  <c r="AE24" i="2" s="1"/>
  <c r="X25" i="2"/>
  <c r="X26" i="2" l="1"/>
  <c r="Y25" i="2"/>
  <c r="AD25" i="2" s="1"/>
  <c r="AE25" i="2" s="1"/>
  <c r="Y26" i="2" l="1"/>
  <c r="AD26" i="2" s="1"/>
  <c r="AE26" i="2" s="1"/>
  <c r="X27" i="2"/>
  <c r="X28" i="2" l="1"/>
  <c r="Y27" i="2"/>
  <c r="AD27" i="2" s="1"/>
  <c r="AE27" i="2" s="1"/>
  <c r="Y28" i="2" l="1"/>
  <c r="AD28" i="2" s="1"/>
  <c r="AE28" i="2" s="1"/>
  <c r="X29" i="2"/>
  <c r="X30" i="2" l="1"/>
  <c r="Y29" i="2"/>
  <c r="AD29" i="2" s="1"/>
  <c r="AE29" i="2" s="1"/>
  <c r="Y30" i="2" l="1"/>
  <c r="AD30" i="2" s="1"/>
  <c r="AE30" i="2" s="1"/>
  <c r="X31" i="2"/>
  <c r="X32" i="2" l="1"/>
  <c r="Y31" i="2"/>
  <c r="AD31" i="2" s="1"/>
  <c r="AE31" i="2" s="1"/>
  <c r="Y32" i="2" l="1"/>
  <c r="AD32" i="2" s="1"/>
  <c r="AE32" i="2" s="1"/>
  <c r="X33" i="2"/>
  <c r="X34" i="2" l="1"/>
  <c r="Y33" i="2"/>
  <c r="AD33" i="2" s="1"/>
  <c r="AE33" i="2" s="1"/>
  <c r="Y34" i="2" l="1"/>
  <c r="AD34" i="2" s="1"/>
  <c r="AE34" i="2" s="1"/>
  <c r="X35" i="2"/>
  <c r="Y35" i="2" s="1"/>
  <c r="AD35" i="2" s="1"/>
  <c r="AE35" i="2" s="1"/>
</calcChain>
</file>

<file path=xl/sharedStrings.xml><?xml version="1.0" encoding="utf-8"?>
<sst xmlns="http://schemas.openxmlformats.org/spreadsheetml/2006/main" count="264" uniqueCount="132">
  <si>
    <t>标准技能</t>
    <phoneticPr fontId="3" type="noConversion"/>
  </si>
  <si>
    <t>大剑</t>
    <phoneticPr fontId="3" type="noConversion"/>
  </si>
  <si>
    <t>普攻</t>
    <phoneticPr fontId="3" type="noConversion"/>
  </si>
  <si>
    <t>技能1</t>
    <phoneticPr fontId="3" type="noConversion"/>
  </si>
  <si>
    <t>技能2</t>
    <phoneticPr fontId="3" type="noConversion"/>
  </si>
  <si>
    <t>技能3</t>
    <phoneticPr fontId="3" type="noConversion"/>
  </si>
  <si>
    <t>施法时间（秒）</t>
    <phoneticPr fontId="3" type="noConversion"/>
  </si>
  <si>
    <t>伤害倍数</t>
    <phoneticPr fontId="3" type="noConversion"/>
  </si>
  <si>
    <t>单位时间输出倍数</t>
    <phoneticPr fontId="3" type="noConversion"/>
  </si>
  <si>
    <t>1段</t>
    <phoneticPr fontId="3" type="noConversion"/>
  </si>
  <si>
    <t>2段</t>
    <phoneticPr fontId="3" type="noConversion"/>
  </si>
  <si>
    <t>3段</t>
    <phoneticPr fontId="3" type="noConversion"/>
  </si>
  <si>
    <t>施放消耗</t>
    <phoneticPr fontId="3" type="noConversion"/>
  </si>
  <si>
    <t>每次普攻回复怒气</t>
    <phoneticPr fontId="3" type="noConversion"/>
  </si>
  <si>
    <t>怒气上限</t>
    <phoneticPr fontId="3" type="noConversion"/>
  </si>
  <si>
    <t>回复满需要普攻套数</t>
    <phoneticPr fontId="3" type="noConversion"/>
  </si>
  <si>
    <t>回复满需要时间</t>
    <phoneticPr fontId="3" type="noConversion"/>
  </si>
  <si>
    <t>单个技能施放需要消耗怒气</t>
    <phoneticPr fontId="3" type="noConversion"/>
  </si>
  <si>
    <t>满怒气可施放技能个数</t>
    <phoneticPr fontId="3" type="noConversion"/>
  </si>
  <si>
    <t>输出次数比例</t>
    <phoneticPr fontId="3" type="noConversion"/>
  </si>
  <si>
    <t>单位时间内输出倍数</t>
    <phoneticPr fontId="3" type="noConversion"/>
  </si>
  <si>
    <t>普攻倍数</t>
    <phoneticPr fontId="3" type="noConversion"/>
  </si>
  <si>
    <t>技能倍数</t>
    <phoneticPr fontId="3" type="noConversion"/>
  </si>
  <si>
    <t>普攻占总输出比</t>
    <phoneticPr fontId="3" type="noConversion"/>
  </si>
  <si>
    <t>气力值</t>
    <phoneticPr fontId="3" type="noConversion"/>
  </si>
  <si>
    <t>主角</t>
    <phoneticPr fontId="3" type="noConversion"/>
  </si>
  <si>
    <t>小怪</t>
    <phoneticPr fontId="3" type="noConversion"/>
  </si>
  <si>
    <t>精英</t>
    <phoneticPr fontId="3" type="noConversion"/>
  </si>
  <si>
    <t>BOSS</t>
    <phoneticPr fontId="3" type="noConversion"/>
  </si>
  <si>
    <t>通用气绝时间（秒)</t>
    <phoneticPr fontId="3" type="noConversion"/>
  </si>
  <si>
    <t>气力消耗系数</t>
    <phoneticPr fontId="3" type="noConversion"/>
  </si>
  <si>
    <t>气绝需要普攻套数（最小）</t>
    <phoneticPr fontId="3" type="noConversion"/>
  </si>
  <si>
    <t>气绝需要普攻套数（最大）</t>
    <phoneticPr fontId="3" type="noConversion"/>
  </si>
  <si>
    <t>气绝时间系数</t>
    <phoneticPr fontId="3" type="noConversion"/>
  </si>
  <si>
    <t>气绝时间（最大）</t>
    <phoneticPr fontId="3" type="noConversion"/>
  </si>
  <si>
    <t>气绝时间（最小）</t>
    <phoneticPr fontId="3" type="noConversion"/>
  </si>
  <si>
    <t>气绝值</t>
    <phoneticPr fontId="3" type="noConversion"/>
  </si>
  <si>
    <t>主角普攻气绝值</t>
    <phoneticPr fontId="3" type="noConversion"/>
  </si>
  <si>
    <t>怪物普攻气绝值</t>
    <phoneticPr fontId="3" type="noConversion"/>
  </si>
  <si>
    <t>链</t>
    <phoneticPr fontId="3" type="noConversion"/>
  </si>
  <si>
    <t>气绝值</t>
    <phoneticPr fontId="3" type="noConversion"/>
  </si>
  <si>
    <t>伤害次数</t>
    <phoneticPr fontId="3" type="noConversion"/>
  </si>
  <si>
    <t>大剑</t>
    <phoneticPr fontId="3" type="noConversion"/>
  </si>
  <si>
    <t>普攻1</t>
    <phoneticPr fontId="3" type="noConversion"/>
  </si>
  <si>
    <t>普攻2</t>
    <phoneticPr fontId="3" type="noConversion"/>
  </si>
  <si>
    <t>普攻3</t>
    <phoneticPr fontId="3" type="noConversion"/>
  </si>
  <si>
    <t>普攻4</t>
    <phoneticPr fontId="3" type="noConversion"/>
  </si>
  <si>
    <t>技能1_1</t>
    <phoneticPr fontId="3" type="noConversion"/>
  </si>
  <si>
    <t>技能1_2</t>
    <phoneticPr fontId="3" type="noConversion"/>
  </si>
  <si>
    <t>技能1_3</t>
    <phoneticPr fontId="3" type="noConversion"/>
  </si>
  <si>
    <t>技能2_1</t>
    <phoneticPr fontId="3" type="noConversion"/>
  </si>
  <si>
    <t>技能2_2</t>
    <phoneticPr fontId="3" type="noConversion"/>
  </si>
  <si>
    <t>技能2_3</t>
    <phoneticPr fontId="3" type="noConversion"/>
  </si>
  <si>
    <t>技能3_1</t>
    <phoneticPr fontId="3" type="noConversion"/>
  </si>
  <si>
    <t>技能3_2</t>
    <phoneticPr fontId="3" type="noConversion"/>
  </si>
  <si>
    <t>技能3_3</t>
    <phoneticPr fontId="3" type="noConversion"/>
  </si>
  <si>
    <t>普攻5</t>
    <phoneticPr fontId="3" type="noConversion"/>
  </si>
  <si>
    <t>技能编号</t>
    <phoneticPr fontId="3" type="noConversion"/>
  </si>
  <si>
    <t>链</t>
    <phoneticPr fontId="3" type="noConversion"/>
  </si>
  <si>
    <t>标准</t>
    <phoneticPr fontId="3" type="noConversion"/>
  </si>
  <si>
    <t>武器</t>
    <phoneticPr fontId="3" type="noConversion"/>
  </si>
  <si>
    <t>锤</t>
    <phoneticPr fontId="3" type="noConversion"/>
  </si>
  <si>
    <t>盾</t>
    <phoneticPr fontId="3" type="noConversion"/>
  </si>
  <si>
    <t>单位时间伤害倍数</t>
    <phoneticPr fontId="3" type="noConversion"/>
  </si>
  <si>
    <t>气绝</t>
    <phoneticPr fontId="3" type="noConversion"/>
  </si>
  <si>
    <t>技能等级</t>
    <phoneticPr fontId="3" type="noConversion"/>
  </si>
  <si>
    <t>伤害倍数</t>
    <phoneticPr fontId="3" type="noConversion"/>
  </si>
  <si>
    <t>受伤衰减</t>
    <phoneticPr fontId="3" type="noConversion"/>
  </si>
  <si>
    <t>*平衡用，受到的伤害降低，该系数/4（技能升级个数)，计算时最终伤害*（1-sum(该值))</t>
    <phoneticPr fontId="3" type="noConversion"/>
  </si>
  <si>
    <t>普攻</t>
    <phoneticPr fontId="3" type="noConversion"/>
  </si>
  <si>
    <t>技能1</t>
    <phoneticPr fontId="3" type="noConversion"/>
  </si>
  <si>
    <t>技能2</t>
    <phoneticPr fontId="3" type="noConversion"/>
  </si>
  <si>
    <t>技能3</t>
    <phoneticPr fontId="3" type="noConversion"/>
  </si>
  <si>
    <t>空中技能</t>
    <phoneticPr fontId="3" type="noConversion"/>
  </si>
  <si>
    <t>减伤率</t>
    <phoneticPr fontId="3" type="noConversion"/>
  </si>
  <si>
    <t>原减伤率</t>
    <phoneticPr fontId="3" type="noConversion"/>
  </si>
  <si>
    <t>在标准数据下通过护甲减伤率的提高来抵消技能伤害倍数的提升</t>
    <phoneticPr fontId="3" type="noConversion"/>
  </si>
  <si>
    <t>推导过程</t>
    <phoneticPr fontId="3" type="noConversion"/>
  </si>
  <si>
    <t>令新f(lv)=x*f(lv)</t>
    <phoneticPr fontId="3" type="noConversion"/>
  </si>
  <si>
    <t>1*(1-护甲/(护甲+0.667*f(lv)))=技能伤害倍率*(1-护甲/(护甲+0.667*新f(lv)))</t>
    <phoneticPr fontId="3" type="noConversion"/>
  </si>
  <si>
    <t>1/x=技能伤害倍率*(护甲+0.667*f(lv))/(护甲+0.667*x*f(lv))</t>
    <phoneticPr fontId="3" type="noConversion"/>
  </si>
  <si>
    <t>在标准模型下：护甲=f(lv)</t>
    <phoneticPr fontId="3" type="noConversion"/>
  </si>
  <si>
    <t>1/x=技能伤害倍率*1.667/(1+0.667*x)</t>
    <phoneticPr fontId="3" type="noConversion"/>
  </si>
  <si>
    <t>1.667x*技能伤害倍率=1+0.667x</t>
    <phoneticPr fontId="3" type="noConversion"/>
  </si>
  <si>
    <t>(1.667*技能伤害倍率-0.667)*x=1</t>
    <phoneticPr fontId="3" type="noConversion"/>
  </si>
  <si>
    <t>x=1/(1.667*技能伤害倍率-0.667)</t>
    <phoneticPr fontId="3" type="noConversion"/>
  </si>
  <si>
    <t>标准伤害倍数</t>
    <phoneticPr fontId="3" type="noConversion"/>
  </si>
  <si>
    <t>生命</t>
    <phoneticPr fontId="3" type="noConversion"/>
  </si>
  <si>
    <t>攻击</t>
    <phoneticPr fontId="3" type="noConversion"/>
  </si>
  <si>
    <t>护甲</t>
    <phoneticPr fontId="3" type="noConversion"/>
  </si>
  <si>
    <t>新攻击</t>
    <phoneticPr fontId="3" type="noConversion"/>
  </si>
  <si>
    <t>新护甲</t>
    <phoneticPr fontId="3" type="noConversion"/>
  </si>
  <si>
    <t>新伤害/伤害</t>
    <phoneticPr fontId="3" type="noConversion"/>
  </si>
  <si>
    <t>点数差</t>
    <phoneticPr fontId="3" type="noConversion"/>
  </si>
  <si>
    <t>伤害（旧对新)</t>
    <phoneticPr fontId="3" type="noConversion"/>
  </si>
  <si>
    <t>伤害（新对旧）</t>
    <phoneticPr fontId="3" type="noConversion"/>
  </si>
  <si>
    <t>觉醒效果</t>
    <phoneticPr fontId="3" type="noConversion"/>
  </si>
  <si>
    <t>对目标造成伤害时，10%几率使目标眩晕，持续1.5秒，冷却时间10秒</t>
    <phoneticPr fontId="3" type="noConversion"/>
  </si>
  <si>
    <t>对目标造成伤害时，10%几率使目标沉默，持续2秒，冷却时间10秒</t>
    <phoneticPr fontId="3" type="noConversion"/>
  </si>
  <si>
    <t>普攻时有10%几率提高自身暴击几率40%，持续5秒，冷却时间15秒</t>
    <phoneticPr fontId="3" type="noConversion"/>
  </si>
  <si>
    <t>对目标造成伤害时，20%几率使目标每秒损失30%伤害血量，持续3秒，冷却时间10秒。</t>
    <phoneticPr fontId="3" type="noConversion"/>
  </si>
  <si>
    <t>锤子</t>
    <phoneticPr fontId="3" type="noConversion"/>
  </si>
  <si>
    <t>锤</t>
    <phoneticPr fontId="3" type="noConversion"/>
  </si>
  <si>
    <t>标准气绝值</t>
    <phoneticPr fontId="3" type="noConversion"/>
  </si>
  <si>
    <t>普攻1</t>
    <phoneticPr fontId="3" type="noConversion"/>
  </si>
  <si>
    <t>普攻2</t>
    <phoneticPr fontId="3" type="noConversion"/>
  </si>
  <si>
    <t>普攻3</t>
    <phoneticPr fontId="3" type="noConversion"/>
  </si>
  <si>
    <t>地面技能</t>
    <phoneticPr fontId="3" type="noConversion"/>
  </si>
  <si>
    <t>技能1</t>
    <phoneticPr fontId="3" type="noConversion"/>
  </si>
  <si>
    <t>技能2</t>
    <phoneticPr fontId="3" type="noConversion"/>
  </si>
  <si>
    <t>技能3</t>
    <phoneticPr fontId="3" type="noConversion"/>
  </si>
  <si>
    <t>空中技能</t>
    <phoneticPr fontId="3" type="noConversion"/>
  </si>
  <si>
    <t>标准伤害系数</t>
    <phoneticPr fontId="3" type="noConversion"/>
  </si>
  <si>
    <t>游戏内伤害系数(受武器修正）</t>
    <phoneticPr fontId="3" type="noConversion"/>
  </si>
  <si>
    <t>游戏内气绝值(受武器修正）</t>
    <phoneticPr fontId="3" type="noConversion"/>
  </si>
  <si>
    <t>空中技能</t>
    <phoneticPr fontId="3" type="noConversion"/>
  </si>
  <si>
    <t>怪物中等招式</t>
    <phoneticPr fontId="3" type="noConversion"/>
  </si>
  <si>
    <t>怪物大招</t>
    <phoneticPr fontId="3" type="noConversion"/>
  </si>
  <si>
    <t>主角气绝承受攻击次数：</t>
    <phoneticPr fontId="3" type="noConversion"/>
  </si>
  <si>
    <t>f(lv)角色</t>
    <phoneticPr fontId="3" type="noConversion"/>
  </si>
  <si>
    <t>f(lv)怪物</t>
    <phoneticPr fontId="3" type="noConversion"/>
  </si>
  <si>
    <t>新的f(lv)(角色)</t>
    <phoneticPr fontId="3" type="noConversion"/>
  </si>
  <si>
    <t>新的f(lv)(怪物)</t>
    <phoneticPr fontId="3" type="noConversion"/>
  </si>
  <si>
    <t>新减伤率角色</t>
    <phoneticPr fontId="3" type="noConversion"/>
  </si>
  <si>
    <t>新减伤率怪物</t>
    <phoneticPr fontId="3" type="noConversion"/>
  </si>
  <si>
    <t>护甲值角色</t>
    <phoneticPr fontId="3" type="noConversion"/>
  </si>
  <si>
    <t>护甲值怪物</t>
    <phoneticPr fontId="3" type="noConversion"/>
  </si>
  <si>
    <t>新的带技能伤害倍率角色</t>
    <phoneticPr fontId="3" type="noConversion"/>
  </si>
  <si>
    <t>新的带技能伤害倍率怪物</t>
    <phoneticPr fontId="3" type="noConversion"/>
  </si>
  <si>
    <t>新减伤率怪物（最终）</t>
    <phoneticPr fontId="3" type="noConversion"/>
  </si>
  <si>
    <t>f(lv)怪物减伤（最终）</t>
    <phoneticPr fontId="3" type="noConversion"/>
  </si>
  <si>
    <t>怪物生命放大倍数（最终)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</si>
</sst>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00"/>
    <numFmt numFmtId="178" formatCode="#&quot;点&quot;"/>
    <numFmt numFmtId="179" formatCode="#&quot;次&quot;"/>
    <numFmt numFmtId="180" formatCode="#&quot;秒&quot;"/>
    <numFmt numFmtId="181" formatCode="0.0%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rgb="FFFF0000"/>
      <name val="宋体"/>
      <family val="2"/>
      <charset val="134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2" borderId="3" xfId="0" applyFont="1" applyFill="1" applyBorder="1">
      <alignment vertical="center"/>
    </xf>
    <xf numFmtId="176" fontId="6" fillId="0" borderId="1" xfId="0" applyNumberFormat="1" applyFont="1" applyBorder="1">
      <alignment vertical="center"/>
    </xf>
    <xf numFmtId="2" fontId="6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178" fontId="6" fillId="0" borderId="1" xfId="0" applyNumberFormat="1" applyFont="1" applyBorder="1">
      <alignment vertical="center"/>
    </xf>
    <xf numFmtId="179" fontId="6" fillId="0" borderId="1" xfId="0" applyNumberFormat="1" applyFont="1" applyBorder="1">
      <alignment vertical="center"/>
    </xf>
    <xf numFmtId="180" fontId="6" fillId="0" borderId="1" xfId="0" applyNumberFormat="1" applyFont="1" applyBorder="1">
      <alignment vertical="center"/>
    </xf>
    <xf numFmtId="2" fontId="7" fillId="2" borderId="1" xfId="0" applyNumberFormat="1" applyFont="1" applyFill="1" applyBorder="1">
      <alignment vertical="center"/>
    </xf>
    <xf numFmtId="0" fontId="6" fillId="2" borderId="2" xfId="0" applyFont="1" applyFill="1" applyBorder="1">
      <alignment vertical="center"/>
    </xf>
    <xf numFmtId="2" fontId="6" fillId="0" borderId="0" xfId="0" applyNumberFormat="1" applyFont="1">
      <alignment vertical="center"/>
    </xf>
    <xf numFmtId="181" fontId="4" fillId="0" borderId="0" xfId="1" applyNumberFormat="1" applyFont="1">
      <alignment vertical="center"/>
    </xf>
    <xf numFmtId="0" fontId="4" fillId="3" borderId="0" xfId="0" applyFont="1" applyFill="1">
      <alignment vertical="center"/>
    </xf>
    <xf numFmtId="0" fontId="4" fillId="0" borderId="1" xfId="0" applyFont="1" applyBorder="1">
      <alignment vertical="center"/>
    </xf>
    <xf numFmtId="1" fontId="6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5" borderId="0" xfId="0" applyFont="1" applyFill="1">
      <alignment vertical="center"/>
    </xf>
    <xf numFmtId="9" fontId="2" fillId="0" borderId="0" xfId="0" applyNumberFormat="1" applyFont="1">
      <alignment vertical="center"/>
    </xf>
    <xf numFmtId="2" fontId="2" fillId="4" borderId="0" xfId="0" applyNumberFormat="1" applyFont="1" applyFill="1">
      <alignment vertical="center"/>
    </xf>
    <xf numFmtId="0" fontId="6" fillId="6" borderId="1" xfId="0" applyFont="1" applyFill="1" applyBorder="1">
      <alignment vertical="center"/>
    </xf>
    <xf numFmtId="1" fontId="6" fillId="7" borderId="1" xfId="0" applyNumberFormat="1" applyFont="1" applyFill="1" applyBorder="1">
      <alignment vertical="center"/>
    </xf>
    <xf numFmtId="2" fontId="4" fillId="0" borderId="1" xfId="0" applyNumberFormat="1" applyFont="1" applyBorder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2" fontId="6" fillId="8" borderId="1" xfId="0" applyNumberFormat="1" applyFont="1" applyFill="1" applyBorder="1">
      <alignment vertical="center"/>
    </xf>
    <xf numFmtId="1" fontId="6" fillId="7" borderId="1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76" fontId="4" fillId="0" borderId="0" xfId="0" applyNumberFormat="1" applyFont="1" applyBorder="1">
      <alignment vertical="center"/>
    </xf>
    <xf numFmtId="176" fontId="4" fillId="0" borderId="0" xfId="0" applyNumberFormat="1" applyFont="1" applyBorder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2" fillId="5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技能伤害!$AC$2</c:f>
              <c:strCache>
                <c:ptCount val="1"/>
                <c:pt idx="0">
                  <c:v>伤害（旧对新)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技能伤害!$AC$19:$AC$35</c:f>
              <c:numCache>
                <c:formatCode>0.00</c:formatCode>
                <c:ptCount val="17"/>
                <c:pt idx="0">
                  <c:v>37.826452064380682</c:v>
                </c:pt>
                <c:pt idx="1">
                  <c:v>39.197969543147217</c:v>
                </c:pt>
                <c:pt idx="2">
                  <c:v>40.672686230248303</c:v>
                </c:pt>
                <c:pt idx="3">
                  <c:v>42.262705238467554</c:v>
                </c:pt>
                <c:pt idx="4">
                  <c:v>43.982099267697315</c:v>
                </c:pt>
                <c:pt idx="5">
                  <c:v>45.847328244274806</c:v>
                </c:pt>
                <c:pt idx="6">
                  <c:v>47.877767936226761</c:v>
                </c:pt>
                <c:pt idx="7">
                  <c:v>50.096385542168669</c:v>
                </c:pt>
                <c:pt idx="8">
                  <c:v>52.530612244897966</c:v>
                </c:pt>
                <c:pt idx="9">
                  <c:v>55.213483146067425</c:v>
                </c:pt>
                <c:pt idx="10">
                  <c:v>58.185145317545746</c:v>
                </c:pt>
                <c:pt idx="11">
                  <c:v>61.494880546075102</c:v>
                </c:pt>
                <c:pt idx="12">
                  <c:v>65.203860072376358</c:v>
                </c:pt>
                <c:pt idx="13">
                  <c:v>69.388960205391541</c:v>
                </c:pt>
                <c:pt idx="14">
                  <c:v>74.148148148148138</c:v>
                </c:pt>
                <c:pt idx="15">
                  <c:v>79.608247422680407</c:v>
                </c:pt>
                <c:pt idx="16">
                  <c:v>85.936406995230556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技能伤害!$AD$19:$AD$35</c:f>
              <c:numCache>
                <c:formatCode>0.00</c:formatCode>
                <c:ptCount val="17"/>
                <c:pt idx="0">
                  <c:v>37.826452064380682</c:v>
                </c:pt>
                <c:pt idx="1">
                  <c:v>39.71777466759972</c:v>
                </c:pt>
                <c:pt idx="2">
                  <c:v>41.609097270818751</c:v>
                </c:pt>
                <c:pt idx="3">
                  <c:v>43.500419874037789</c:v>
                </c:pt>
                <c:pt idx="4">
                  <c:v>45.391742477256827</c:v>
                </c:pt>
                <c:pt idx="5">
                  <c:v>47.283065080475858</c:v>
                </c:pt>
                <c:pt idx="6">
                  <c:v>49.174387683694881</c:v>
                </c:pt>
                <c:pt idx="7">
                  <c:v>51.065710286913912</c:v>
                </c:pt>
                <c:pt idx="8">
                  <c:v>52.957032890132957</c:v>
                </c:pt>
                <c:pt idx="9">
                  <c:v>54.848355493351988</c:v>
                </c:pt>
                <c:pt idx="10">
                  <c:v>56.739678096571026</c:v>
                </c:pt>
                <c:pt idx="11">
                  <c:v>58.631000699790064</c:v>
                </c:pt>
                <c:pt idx="12">
                  <c:v>60.522323303009095</c:v>
                </c:pt>
                <c:pt idx="13">
                  <c:v>62.413645906228119</c:v>
                </c:pt>
                <c:pt idx="14">
                  <c:v>64.304968509447164</c:v>
                </c:pt>
                <c:pt idx="15">
                  <c:v>66.196291112666188</c:v>
                </c:pt>
                <c:pt idx="16">
                  <c:v>68.08761371588524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96368"/>
        <c:axId val="78759440"/>
      </c:lineChart>
      <c:catAx>
        <c:axId val="2277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59440"/>
        <c:crosses val="autoZero"/>
        <c:auto val="1"/>
        <c:lblAlgn val="ctr"/>
        <c:lblOffset val="100"/>
        <c:noMultiLvlLbl val="0"/>
      </c:catAx>
      <c:valAx>
        <c:axId val="787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7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66675</xdr:colOff>
      <xdr:row>36</xdr:row>
      <xdr:rowOff>42862</xdr:rowOff>
    </xdr:from>
    <xdr:to>
      <xdr:col>29</xdr:col>
      <xdr:colOff>295275</xdr:colOff>
      <xdr:row>55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29"/>
  <sheetViews>
    <sheetView workbookViewId="0">
      <selection activeCell="G90" sqref="G90:G94"/>
    </sheetView>
  </sheetViews>
  <sheetFormatPr defaultRowHeight="11.25" x14ac:dyDescent="0.15"/>
  <cols>
    <col min="1" max="1" width="19.875" style="4" customWidth="1"/>
    <col min="2" max="3" width="9" style="4"/>
    <col min="4" max="4" width="12.5" style="4" customWidth="1"/>
    <col min="5" max="5" width="9" style="4"/>
    <col min="6" max="6" width="9.375" style="4" customWidth="1"/>
    <col min="7" max="7" width="9.75" style="4" bestFit="1" customWidth="1"/>
    <col min="8" max="17" width="9" style="4"/>
    <col min="18" max="18" width="20.5" style="4" bestFit="1" customWidth="1"/>
    <col min="19" max="16384" width="9" style="4"/>
  </cols>
  <sheetData>
    <row r="1" spans="1:18" ht="22.5" x14ac:dyDescent="0.15">
      <c r="A1" s="5" t="s">
        <v>13</v>
      </c>
      <c r="B1" s="12">
        <v>22</v>
      </c>
      <c r="D1" s="23" t="s">
        <v>29</v>
      </c>
      <c r="E1" s="23">
        <v>10</v>
      </c>
      <c r="F1" s="23" t="s">
        <v>37</v>
      </c>
      <c r="G1" s="23">
        <v>200</v>
      </c>
      <c r="H1" s="23" t="s">
        <v>38</v>
      </c>
      <c r="I1" s="20">
        <v>80</v>
      </c>
      <c r="J1" s="23" t="s">
        <v>116</v>
      </c>
      <c r="K1" s="20">
        <v>150</v>
      </c>
      <c r="L1" s="23" t="s">
        <v>117</v>
      </c>
      <c r="M1" s="20">
        <v>400</v>
      </c>
    </row>
    <row r="2" spans="1:18" x14ac:dyDescent="0.15">
      <c r="A2" s="5" t="s">
        <v>14</v>
      </c>
      <c r="B2" s="12">
        <v>1000</v>
      </c>
      <c r="D2" s="41"/>
      <c r="E2" s="41"/>
      <c r="F2" s="41"/>
      <c r="G2" s="45" t="s">
        <v>118</v>
      </c>
      <c r="H2" s="41"/>
      <c r="I2" s="42">
        <f>200/I1*5</f>
        <v>12.5</v>
      </c>
      <c r="J2" s="43"/>
      <c r="K2" s="42">
        <f>200/K1*5</f>
        <v>6.6666666666666661</v>
      </c>
      <c r="L2" s="44"/>
      <c r="M2" s="42">
        <f>200/M1*5</f>
        <v>2.5</v>
      </c>
    </row>
    <row r="3" spans="1:18" ht="22.5" x14ac:dyDescent="0.15">
      <c r="A3" s="5" t="s">
        <v>15</v>
      </c>
      <c r="B3" s="13">
        <f>B2/B1/4</f>
        <v>11.363636363636363</v>
      </c>
      <c r="E3" s="19" t="s">
        <v>25</v>
      </c>
      <c r="F3" s="19" t="s">
        <v>26</v>
      </c>
      <c r="G3" s="19" t="s">
        <v>27</v>
      </c>
      <c r="H3" s="19" t="s">
        <v>28</v>
      </c>
      <c r="K3" s="23" t="s">
        <v>60</v>
      </c>
      <c r="L3" s="23" t="s">
        <v>63</v>
      </c>
      <c r="M3" s="23" t="s">
        <v>30</v>
      </c>
      <c r="N3" s="23" t="s">
        <v>64</v>
      </c>
      <c r="O3" s="20" t="s">
        <v>96</v>
      </c>
    </row>
    <row r="4" spans="1:18" x14ac:dyDescent="0.15">
      <c r="A4" s="5" t="s">
        <v>16</v>
      </c>
      <c r="B4" s="14">
        <f>E14*B3</f>
        <v>31.590909090909093</v>
      </c>
      <c r="D4" s="5" t="s">
        <v>24</v>
      </c>
      <c r="E4" s="5">
        <v>500</v>
      </c>
      <c r="F4" s="5">
        <v>80</v>
      </c>
      <c r="G4" s="5">
        <v>150</v>
      </c>
      <c r="H4" s="5">
        <v>350</v>
      </c>
      <c r="K4" s="22" t="s">
        <v>1</v>
      </c>
      <c r="L4" s="22">
        <v>1</v>
      </c>
      <c r="M4" s="22">
        <v>0.8</v>
      </c>
      <c r="N4" s="22">
        <v>1</v>
      </c>
      <c r="O4" s="5" t="s">
        <v>99</v>
      </c>
    </row>
    <row r="5" spans="1:18" x14ac:dyDescent="0.15">
      <c r="A5" s="5" t="s">
        <v>17</v>
      </c>
      <c r="B5" s="12">
        <v>80</v>
      </c>
      <c r="D5" s="5" t="s">
        <v>30</v>
      </c>
      <c r="E5" s="9">
        <v>1</v>
      </c>
      <c r="F5" s="9">
        <v>1</v>
      </c>
      <c r="G5" s="9">
        <v>1</v>
      </c>
      <c r="H5" s="9">
        <v>1</v>
      </c>
      <c r="K5" s="22" t="s">
        <v>39</v>
      </c>
      <c r="L5" s="22">
        <v>1</v>
      </c>
      <c r="M5" s="22">
        <v>0.8</v>
      </c>
      <c r="N5" s="22">
        <v>1</v>
      </c>
      <c r="O5" s="5" t="s">
        <v>100</v>
      </c>
    </row>
    <row r="6" spans="1:18" x14ac:dyDescent="0.15">
      <c r="A6" s="5" t="s">
        <v>18</v>
      </c>
      <c r="B6" s="8">
        <f>B2/B5</f>
        <v>12.5</v>
      </c>
      <c r="D6" s="5" t="s">
        <v>31</v>
      </c>
      <c r="E6" s="9">
        <f>E4/($G$1/(1+E5*1))</f>
        <v>5</v>
      </c>
      <c r="F6" s="9">
        <f>F4/($G$1/(1+F5*1))</f>
        <v>0.8</v>
      </c>
      <c r="G6" s="9">
        <f>G4/($G$1/(1+G5*1))</f>
        <v>1.5</v>
      </c>
      <c r="H6" s="9">
        <f>H4/($G$1/(1+H5*1))</f>
        <v>3.5</v>
      </c>
      <c r="K6" s="22" t="s">
        <v>61</v>
      </c>
      <c r="L6" s="22">
        <v>1</v>
      </c>
      <c r="M6" s="22">
        <v>1.2</v>
      </c>
      <c r="N6" s="22">
        <v>1</v>
      </c>
      <c r="O6" s="5" t="s">
        <v>97</v>
      </c>
    </row>
    <row r="7" spans="1:18" x14ac:dyDescent="0.15">
      <c r="D7" s="5" t="s">
        <v>32</v>
      </c>
      <c r="E7" s="9">
        <f>E4/($G$1/(1+E5*1.5))</f>
        <v>6.25</v>
      </c>
      <c r="F7" s="9">
        <f>F4/($G$1/(1+F5*1.5))</f>
        <v>1</v>
      </c>
      <c r="G7" s="9">
        <f>G4/($G$1/(1+G5*1.5))</f>
        <v>1.875</v>
      </c>
      <c r="H7" s="9">
        <f>H4/($G$1/(1+H5*1.5))</f>
        <v>4.375</v>
      </c>
      <c r="K7" s="22" t="s">
        <v>62</v>
      </c>
      <c r="L7" s="22">
        <v>1</v>
      </c>
      <c r="M7" s="22">
        <v>0.8</v>
      </c>
      <c r="N7" s="22">
        <v>1</v>
      </c>
      <c r="O7" s="5" t="s">
        <v>98</v>
      </c>
    </row>
    <row r="8" spans="1:18" x14ac:dyDescent="0.15">
      <c r="D8" s="5" t="s">
        <v>33</v>
      </c>
      <c r="E8" s="9">
        <v>1</v>
      </c>
      <c r="F8" s="9">
        <v>1.5</v>
      </c>
      <c r="G8" s="9">
        <v>0.65</v>
      </c>
      <c r="H8" s="9">
        <v>0.25</v>
      </c>
    </row>
    <row r="9" spans="1:18" x14ac:dyDescent="0.15">
      <c r="D9" s="5" t="s">
        <v>34</v>
      </c>
      <c r="E9" s="9">
        <f>$E$1/(1+E8*1)</f>
        <v>5</v>
      </c>
      <c r="F9" s="9">
        <f>$E$1/(1+F8*1)</f>
        <v>4</v>
      </c>
      <c r="G9" s="9">
        <f>$E$1/(1+G8*1)</f>
        <v>6.0606060606060606</v>
      </c>
      <c r="H9" s="9">
        <f>$E$1/(1+H8*1)</f>
        <v>8</v>
      </c>
    </row>
    <row r="10" spans="1:18" s="2" customFormat="1" x14ac:dyDescent="0.15">
      <c r="A10" s="4"/>
      <c r="B10" s="4"/>
      <c r="C10" s="4"/>
      <c r="D10" s="5" t="s">
        <v>35</v>
      </c>
      <c r="E10" s="9">
        <f>$E$1/(1+E8*1.5)</f>
        <v>4</v>
      </c>
      <c r="F10" s="9">
        <f>$E$1/(1+F8*1.5)</f>
        <v>3.0769230769230771</v>
      </c>
      <c r="G10" s="9">
        <f>$E$1/(1+G8*1.5)</f>
        <v>5.0632911392405058</v>
      </c>
      <c r="H10" s="9">
        <f>$E$1/(1+H8*1.5)</f>
        <v>7.2727272727272725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15">
      <c r="Q11" s="2"/>
      <c r="R11" s="2"/>
    </row>
    <row r="12" spans="1:18" x14ac:dyDescent="0.15">
      <c r="B12" s="19" t="s">
        <v>59</v>
      </c>
    </row>
    <row r="13" spans="1:18" ht="22.5" x14ac:dyDescent="0.15">
      <c r="B13" s="5" t="s">
        <v>40</v>
      </c>
      <c r="C13" s="3" t="s">
        <v>39</v>
      </c>
      <c r="D13" s="1"/>
      <c r="E13" s="2" t="s">
        <v>6</v>
      </c>
      <c r="F13" s="2" t="s">
        <v>12</v>
      </c>
      <c r="G13" s="2" t="s">
        <v>7</v>
      </c>
      <c r="H13" s="2" t="s">
        <v>20</v>
      </c>
      <c r="I13" s="11" t="s">
        <v>9</v>
      </c>
      <c r="J13" s="11" t="s">
        <v>10</v>
      </c>
      <c r="K13" s="11" t="s">
        <v>11</v>
      </c>
      <c r="L13" s="11" t="s">
        <v>9</v>
      </c>
      <c r="M13" s="11" t="s">
        <v>10</v>
      </c>
      <c r="N13" s="11" t="s">
        <v>11</v>
      </c>
      <c r="O13" s="11" t="s">
        <v>9</v>
      </c>
      <c r="P13" s="11" t="s">
        <v>10</v>
      </c>
      <c r="Q13" s="11" t="s">
        <v>11</v>
      </c>
    </row>
    <row r="14" spans="1:18" x14ac:dyDescent="0.15">
      <c r="B14" s="5">
        <v>200</v>
      </c>
      <c r="C14" s="24"/>
      <c r="D14" s="5" t="s">
        <v>2</v>
      </c>
      <c r="E14" s="5">
        <f>0.32+0.37+0.61+0.39+1.09</f>
        <v>2.7800000000000002</v>
      </c>
      <c r="F14" s="5">
        <v>0</v>
      </c>
      <c r="G14" s="8">
        <v>1.8</v>
      </c>
      <c r="H14" s="9">
        <f>G14/E14</f>
        <v>0.64748201438848918</v>
      </c>
      <c r="I14" s="10">
        <v>1</v>
      </c>
      <c r="J14" s="10">
        <v>1</v>
      </c>
      <c r="K14" s="10">
        <v>1</v>
      </c>
      <c r="L14" s="15">
        <f t="shared" ref="L14:L23" si="0">I14*$G14</f>
        <v>1.8</v>
      </c>
      <c r="M14" s="15">
        <f t="shared" ref="M14:M23" si="1">J14*$G14</f>
        <v>1.8</v>
      </c>
      <c r="N14" s="15">
        <f t="shared" ref="N14:N23" si="2">K14*$G14</f>
        <v>1.8</v>
      </c>
      <c r="O14" s="6"/>
      <c r="P14" s="6"/>
      <c r="Q14" s="6"/>
    </row>
    <row r="15" spans="1:18" x14ac:dyDescent="0.15">
      <c r="A15" s="4">
        <f>ROUND(G15*1.2,2)</f>
        <v>2.83</v>
      </c>
      <c r="B15" s="21">
        <f t="shared" ref="B15:B23" si="3">G15/G$14*B$14</f>
        <v>262.22222222222223</v>
      </c>
      <c r="C15" s="52" t="s">
        <v>3</v>
      </c>
      <c r="D15" s="5" t="s">
        <v>9</v>
      </c>
      <c r="E15" s="5">
        <v>1.6</v>
      </c>
      <c r="F15" s="5">
        <v>1</v>
      </c>
      <c r="G15" s="8">
        <v>2.36</v>
      </c>
      <c r="H15" s="9">
        <f t="shared" ref="H15:H23" si="4">G15/E15</f>
        <v>1.4749999999999999</v>
      </c>
      <c r="I15" s="10">
        <f>$B$1*4/3/$B$5</f>
        <v>0.36666666666666664</v>
      </c>
      <c r="J15" s="10">
        <f>$B$1*4/6/$B$5</f>
        <v>0.18333333333333332</v>
      </c>
      <c r="K15" s="10">
        <f t="shared" ref="K15:K23" si="5">$B$1*4/9/$B$5</f>
        <v>0.12222222222222223</v>
      </c>
      <c r="L15" s="15">
        <f t="shared" si="0"/>
        <v>0.86533333333333318</v>
      </c>
      <c r="M15" s="15">
        <f t="shared" si="1"/>
        <v>0.43266666666666659</v>
      </c>
      <c r="N15" s="15">
        <f t="shared" si="2"/>
        <v>0.28844444444444445</v>
      </c>
      <c r="O15" s="6"/>
      <c r="P15" s="6"/>
      <c r="Q15" s="6"/>
    </row>
    <row r="16" spans="1:18" x14ac:dyDescent="0.15">
      <c r="A16" s="4">
        <f t="shared" ref="A16:A23" si="6">ROUND(G16*1.2,2)</f>
        <v>2.87</v>
      </c>
      <c r="B16" s="21">
        <f t="shared" si="3"/>
        <v>265.55555555555554</v>
      </c>
      <c r="C16" s="52"/>
      <c r="D16" s="5" t="s">
        <v>10</v>
      </c>
      <c r="E16" s="5">
        <v>1.6</v>
      </c>
      <c r="F16" s="5">
        <v>1</v>
      </c>
      <c r="G16" s="8">
        <v>2.39</v>
      </c>
      <c r="H16" s="9">
        <f t="shared" si="4"/>
        <v>1.4937499999999999</v>
      </c>
      <c r="I16" s="10"/>
      <c r="J16" s="10">
        <f>$B$1*4/6/$B$5</f>
        <v>0.18333333333333332</v>
      </c>
      <c r="K16" s="10">
        <f t="shared" si="5"/>
        <v>0.12222222222222223</v>
      </c>
      <c r="L16" s="15">
        <f t="shared" si="0"/>
        <v>0</v>
      </c>
      <c r="M16" s="15">
        <f t="shared" si="1"/>
        <v>0.43816666666666665</v>
      </c>
      <c r="N16" s="15">
        <f t="shared" si="2"/>
        <v>0.29211111111111115</v>
      </c>
      <c r="O16" s="6"/>
      <c r="P16" s="6"/>
      <c r="Q16" s="6"/>
    </row>
    <row r="17" spans="1:17" x14ac:dyDescent="0.15">
      <c r="A17" s="4">
        <f t="shared" si="6"/>
        <v>3.11</v>
      </c>
      <c r="B17" s="21">
        <f t="shared" si="3"/>
        <v>287.77777777777777</v>
      </c>
      <c r="C17" s="52"/>
      <c r="D17" s="5" t="s">
        <v>11</v>
      </c>
      <c r="E17" s="5">
        <v>1.49</v>
      </c>
      <c r="F17" s="5">
        <v>1</v>
      </c>
      <c r="G17" s="8">
        <v>2.59</v>
      </c>
      <c r="H17" s="9">
        <f t="shared" si="4"/>
        <v>1.7382550335570468</v>
      </c>
      <c r="I17" s="10"/>
      <c r="J17" s="10"/>
      <c r="K17" s="10">
        <f t="shared" si="5"/>
        <v>0.12222222222222223</v>
      </c>
      <c r="L17" s="15">
        <f t="shared" si="0"/>
        <v>0</v>
      </c>
      <c r="M17" s="15">
        <f t="shared" si="1"/>
        <v>0</v>
      </c>
      <c r="N17" s="15">
        <f t="shared" si="2"/>
        <v>0.31655555555555559</v>
      </c>
      <c r="O17" s="6"/>
      <c r="P17" s="16"/>
      <c r="Q17" s="16"/>
    </row>
    <row r="18" spans="1:17" x14ac:dyDescent="0.15">
      <c r="A18" s="4">
        <f t="shared" si="6"/>
        <v>1.19</v>
      </c>
      <c r="B18" s="21">
        <f t="shared" si="3"/>
        <v>109.99999999999999</v>
      </c>
      <c r="C18" s="52" t="s">
        <v>4</v>
      </c>
      <c r="D18" s="5" t="s">
        <v>9</v>
      </c>
      <c r="E18" s="5">
        <v>0.66</v>
      </c>
      <c r="F18" s="5">
        <v>1</v>
      </c>
      <c r="G18" s="8">
        <v>0.99</v>
      </c>
      <c r="H18" s="9">
        <f t="shared" si="4"/>
        <v>1.5</v>
      </c>
      <c r="I18" s="10">
        <f>$B$1*4/3/$B$5</f>
        <v>0.36666666666666664</v>
      </c>
      <c r="J18" s="10">
        <f>$B$1*4/6/$B$5</f>
        <v>0.18333333333333332</v>
      </c>
      <c r="K18" s="10">
        <f t="shared" si="5"/>
        <v>0.12222222222222223</v>
      </c>
      <c r="L18" s="15">
        <f t="shared" si="0"/>
        <v>0.36299999999999999</v>
      </c>
      <c r="M18" s="15">
        <f t="shared" si="1"/>
        <v>0.18149999999999999</v>
      </c>
      <c r="N18" s="15">
        <f t="shared" si="2"/>
        <v>0.12100000000000001</v>
      </c>
      <c r="O18" s="6"/>
      <c r="P18" s="6"/>
      <c r="Q18" s="6"/>
    </row>
    <row r="19" spans="1:17" x14ac:dyDescent="0.15">
      <c r="A19" s="4">
        <f t="shared" si="6"/>
        <v>1.44</v>
      </c>
      <c r="B19" s="21">
        <f t="shared" si="3"/>
        <v>133.33333333333331</v>
      </c>
      <c r="C19" s="52"/>
      <c r="D19" s="5" t="s">
        <v>10</v>
      </c>
      <c r="E19" s="5">
        <v>0.71</v>
      </c>
      <c r="F19" s="5">
        <v>1</v>
      </c>
      <c r="G19" s="8">
        <v>1.2</v>
      </c>
      <c r="H19" s="9">
        <f t="shared" si="4"/>
        <v>1.6901408450704225</v>
      </c>
      <c r="I19" s="10"/>
      <c r="J19" s="10">
        <f>$B$1*4/6/$B$5</f>
        <v>0.18333333333333332</v>
      </c>
      <c r="K19" s="10">
        <f t="shared" si="5"/>
        <v>0.12222222222222223</v>
      </c>
      <c r="L19" s="15">
        <f t="shared" si="0"/>
        <v>0</v>
      </c>
      <c r="M19" s="15">
        <f t="shared" si="1"/>
        <v>0.21999999999999997</v>
      </c>
      <c r="N19" s="15">
        <f t="shared" si="2"/>
        <v>0.14666666666666667</v>
      </c>
      <c r="O19" s="6"/>
      <c r="P19" s="6"/>
      <c r="Q19" s="6"/>
    </row>
    <row r="20" spans="1:17" x14ac:dyDescent="0.15">
      <c r="A20" s="4">
        <f t="shared" si="6"/>
        <v>2.1</v>
      </c>
      <c r="B20" s="21">
        <f t="shared" si="3"/>
        <v>194.44444444444443</v>
      </c>
      <c r="C20" s="52"/>
      <c r="D20" s="5" t="s">
        <v>11</v>
      </c>
      <c r="E20" s="5">
        <v>0.9</v>
      </c>
      <c r="F20" s="5">
        <v>1</v>
      </c>
      <c r="G20" s="8">
        <v>1.75</v>
      </c>
      <c r="H20" s="9">
        <f t="shared" si="4"/>
        <v>1.9444444444444444</v>
      </c>
      <c r="I20" s="10"/>
      <c r="J20" s="10"/>
      <c r="K20" s="10">
        <f t="shared" si="5"/>
        <v>0.12222222222222223</v>
      </c>
      <c r="L20" s="15">
        <f t="shared" si="0"/>
        <v>0</v>
      </c>
      <c r="M20" s="15">
        <f t="shared" si="1"/>
        <v>0</v>
      </c>
      <c r="N20" s="15">
        <f t="shared" si="2"/>
        <v>0.21388888888888891</v>
      </c>
      <c r="O20" s="6"/>
      <c r="P20" s="6"/>
      <c r="Q20" s="6"/>
    </row>
    <row r="21" spans="1:17" x14ac:dyDescent="0.15">
      <c r="A21" s="4">
        <f t="shared" si="6"/>
        <v>1.21</v>
      </c>
      <c r="B21" s="21">
        <f t="shared" si="3"/>
        <v>112.22222222222223</v>
      </c>
      <c r="C21" s="52" t="s">
        <v>5</v>
      </c>
      <c r="D21" s="5" t="s">
        <v>9</v>
      </c>
      <c r="E21" s="5">
        <v>0.62</v>
      </c>
      <c r="F21" s="5">
        <v>1</v>
      </c>
      <c r="G21" s="8">
        <v>1.01</v>
      </c>
      <c r="H21" s="9">
        <f t="shared" si="4"/>
        <v>1.6290322580645162</v>
      </c>
      <c r="I21" s="10">
        <f>$B$1*4/3/$B$5</f>
        <v>0.36666666666666664</v>
      </c>
      <c r="J21" s="10">
        <f>$B$1*4/6/$B$5</f>
        <v>0.18333333333333332</v>
      </c>
      <c r="K21" s="10">
        <f t="shared" si="5"/>
        <v>0.12222222222222223</v>
      </c>
      <c r="L21" s="15">
        <f t="shared" si="0"/>
        <v>0.37033333333333329</v>
      </c>
      <c r="M21" s="15">
        <f t="shared" si="1"/>
        <v>0.18516666666666665</v>
      </c>
      <c r="N21" s="15">
        <f t="shared" si="2"/>
        <v>0.12344444444444445</v>
      </c>
      <c r="O21" s="6"/>
      <c r="P21" s="6"/>
      <c r="Q21" s="6"/>
    </row>
    <row r="22" spans="1:17" x14ac:dyDescent="0.15">
      <c r="A22" s="4">
        <f t="shared" si="6"/>
        <v>1.87</v>
      </c>
      <c r="B22" s="21">
        <f t="shared" si="3"/>
        <v>173.33333333333334</v>
      </c>
      <c r="C22" s="52"/>
      <c r="D22" s="5" t="s">
        <v>10</v>
      </c>
      <c r="E22" s="5">
        <v>0.88</v>
      </c>
      <c r="F22" s="5">
        <v>1</v>
      </c>
      <c r="G22" s="8">
        <v>1.56</v>
      </c>
      <c r="H22" s="9">
        <f t="shared" si="4"/>
        <v>1.7727272727272727</v>
      </c>
      <c r="I22" s="10"/>
      <c r="J22" s="10">
        <f>$B$1*4/6/$B$5</f>
        <v>0.18333333333333332</v>
      </c>
      <c r="K22" s="10">
        <f t="shared" si="5"/>
        <v>0.12222222222222223</v>
      </c>
      <c r="L22" s="15">
        <f t="shared" si="0"/>
        <v>0</v>
      </c>
      <c r="M22" s="15">
        <f t="shared" si="1"/>
        <v>0.28599999999999998</v>
      </c>
      <c r="N22" s="15">
        <f t="shared" si="2"/>
        <v>0.19066666666666668</v>
      </c>
      <c r="O22" s="6"/>
      <c r="P22" s="6"/>
      <c r="Q22" s="6"/>
    </row>
    <row r="23" spans="1:17" ht="12" thickBot="1" x14ac:dyDescent="0.2">
      <c r="A23" s="4">
        <f t="shared" si="6"/>
        <v>2.33</v>
      </c>
      <c r="B23" s="21">
        <f t="shared" si="3"/>
        <v>215.55555555555554</v>
      </c>
      <c r="C23" s="52"/>
      <c r="D23" s="5" t="s">
        <v>11</v>
      </c>
      <c r="E23" s="5">
        <v>0.96</v>
      </c>
      <c r="F23" s="5">
        <v>1</v>
      </c>
      <c r="G23" s="8">
        <v>1.94</v>
      </c>
      <c r="H23" s="9">
        <f t="shared" si="4"/>
        <v>2.0208333333333335</v>
      </c>
      <c r="I23" s="10"/>
      <c r="J23" s="10"/>
      <c r="K23" s="10">
        <f t="shared" si="5"/>
        <v>0.12222222222222223</v>
      </c>
      <c r="L23" s="15">
        <f t="shared" si="0"/>
        <v>0</v>
      </c>
      <c r="M23" s="15">
        <f t="shared" si="1"/>
        <v>0</v>
      </c>
      <c r="N23" s="15">
        <f t="shared" si="2"/>
        <v>0.23711111111111113</v>
      </c>
      <c r="O23" s="7"/>
      <c r="P23" s="7"/>
      <c r="Q23" s="7"/>
    </row>
    <row r="24" spans="1:17" x14ac:dyDescent="0.15">
      <c r="B24" s="21">
        <f>G24/G$14*B$14*1.2</f>
        <v>300.43165467625897</v>
      </c>
      <c r="C24" s="51" t="s">
        <v>73</v>
      </c>
      <c r="D24" s="5" t="s">
        <v>69</v>
      </c>
      <c r="E24" s="5">
        <f>0.34+0.34+0.62+0.5+1.1</f>
        <v>2.9000000000000004</v>
      </c>
      <c r="F24" s="5">
        <v>0</v>
      </c>
      <c r="G24" s="9">
        <f>H14*E24*1.2</f>
        <v>2.2532374100719426</v>
      </c>
      <c r="O24" s="15">
        <f>SUM(L14:L23)/SUMPRODUCT($E14:$E23,I14:I23)</f>
        <v>0.88599235314563773</v>
      </c>
      <c r="P24" s="15">
        <f>SUM(M14:M23)/SUMPRODUCT($E14:$E23,J14:J23)</f>
        <v>0.9102624480883672</v>
      </c>
      <c r="Q24" s="15">
        <f>SUM(N14:N23)/SUMPRODUCT($E14:$E23,K14:K23)</f>
        <v>0.94875925611893042</v>
      </c>
    </row>
    <row r="25" spans="1:17" x14ac:dyDescent="0.15">
      <c r="B25" s="21">
        <f>G25/G$14*B$14*1.2</f>
        <v>406.2999999999999</v>
      </c>
      <c r="C25" s="51"/>
      <c r="D25" s="5" t="s">
        <v>70</v>
      </c>
      <c r="E25" s="5">
        <v>1.7</v>
      </c>
      <c r="F25" s="5">
        <v>1</v>
      </c>
      <c r="G25" s="9">
        <f>H16*E25*1.2</f>
        <v>3.0472499999999996</v>
      </c>
      <c r="N25" s="4" t="s">
        <v>21</v>
      </c>
      <c r="O25" s="17">
        <f>L14</f>
        <v>1.8</v>
      </c>
      <c r="P25" s="17">
        <f t="shared" ref="P25" si="7">M14</f>
        <v>1.8</v>
      </c>
      <c r="Q25" s="17">
        <f t="shared" ref="Q25" si="8">N14</f>
        <v>1.8</v>
      </c>
    </row>
    <row r="26" spans="1:17" x14ac:dyDescent="0.15">
      <c r="B26" s="21">
        <f>G26/G$14*B$14*1.2</f>
        <v>638.19718309859138</v>
      </c>
      <c r="C26" s="51"/>
      <c r="D26" s="5" t="s">
        <v>71</v>
      </c>
      <c r="E26" s="5">
        <v>2.36</v>
      </c>
      <c r="F26" s="5">
        <v>1</v>
      </c>
      <c r="G26" s="9">
        <f>H19*E26*1.2</f>
        <v>4.7864788732394361</v>
      </c>
      <c r="N26" s="4" t="s">
        <v>22</v>
      </c>
      <c r="O26" s="17">
        <f>SUM(L15:L23)</f>
        <v>1.5986666666666665</v>
      </c>
      <c r="P26" s="17">
        <f t="shared" ref="P26" si="9">SUM(M15:M23)</f>
        <v>1.7435</v>
      </c>
      <c r="Q26" s="17">
        <f t="shared" ref="Q26" si="10">SUM(N15:N23)</f>
        <v>1.929888888888889</v>
      </c>
    </row>
    <row r="27" spans="1:17" x14ac:dyDescent="0.15">
      <c r="B27" s="21">
        <f>G27/G$14*B$14*1.2</f>
        <v>265.90909090909088</v>
      </c>
      <c r="C27" s="51"/>
      <c r="D27" s="5" t="s">
        <v>72</v>
      </c>
      <c r="E27" s="5">
        <v>1.5</v>
      </c>
      <c r="F27" s="5">
        <v>1</v>
      </c>
      <c r="G27" s="9">
        <f>H22*E27*0.75</f>
        <v>1.9943181818181819</v>
      </c>
      <c r="N27" s="4" t="s">
        <v>23</v>
      </c>
      <c r="O27" s="18">
        <f>O25/SUM(O25:O26)</f>
        <v>0.52961945861122017</v>
      </c>
      <c r="P27" s="18">
        <f t="shared" ref="P27:Q27" si="11">P25/SUM(P25:P26)</f>
        <v>0.50797234372795264</v>
      </c>
      <c r="Q27" s="18">
        <f t="shared" si="11"/>
        <v>0.48258810211802555</v>
      </c>
    </row>
    <row r="30" spans="1:17" x14ac:dyDescent="0.15">
      <c r="I30" s="51" t="s">
        <v>19</v>
      </c>
      <c r="J30" s="51"/>
      <c r="K30" s="51"/>
      <c r="L30" s="51" t="s">
        <v>7</v>
      </c>
      <c r="M30" s="51"/>
      <c r="N30" s="51"/>
      <c r="O30" s="51" t="s">
        <v>8</v>
      </c>
      <c r="P30" s="51"/>
      <c r="Q30" s="51"/>
    </row>
    <row r="31" spans="1:17" ht="22.5" x14ac:dyDescent="0.15">
      <c r="B31" s="11" t="s">
        <v>36</v>
      </c>
      <c r="C31" s="3" t="s">
        <v>1</v>
      </c>
      <c r="D31" s="1" t="s">
        <v>0</v>
      </c>
      <c r="E31" s="2" t="s">
        <v>6</v>
      </c>
      <c r="F31" s="2" t="s">
        <v>12</v>
      </c>
      <c r="G31" s="2" t="s">
        <v>7</v>
      </c>
      <c r="H31" s="2" t="s">
        <v>20</v>
      </c>
      <c r="I31" s="11" t="s">
        <v>9</v>
      </c>
      <c r="J31" s="11" t="s">
        <v>10</v>
      </c>
      <c r="K31" s="11" t="s">
        <v>11</v>
      </c>
      <c r="L31" s="11" t="s">
        <v>9</v>
      </c>
      <c r="M31" s="11" t="s">
        <v>10</v>
      </c>
      <c r="N31" s="11" t="s">
        <v>11</v>
      </c>
      <c r="O31" s="11" t="s">
        <v>9</v>
      </c>
      <c r="P31" s="11" t="s">
        <v>10</v>
      </c>
      <c r="Q31" s="11" t="s">
        <v>11</v>
      </c>
    </row>
    <row r="32" spans="1:17" x14ac:dyDescent="0.15">
      <c r="B32" s="21">
        <f t="shared" ref="B32:B41" si="12">G32/G$14*B$14</f>
        <v>223.74100719424459</v>
      </c>
      <c r="C32" s="24"/>
      <c r="D32" s="5" t="s">
        <v>2</v>
      </c>
      <c r="E32" s="5">
        <f>0.51+0.62+0.48+1.5</f>
        <v>3.11</v>
      </c>
      <c r="F32" s="5">
        <v>0</v>
      </c>
      <c r="G32" s="8">
        <f t="shared" ref="G32" si="13">H14*E32</f>
        <v>2.0136690647482012</v>
      </c>
      <c r="H32" s="9">
        <f>G32/E32</f>
        <v>0.64748201438848918</v>
      </c>
      <c r="I32" s="10">
        <v>1</v>
      </c>
      <c r="J32" s="10">
        <v>1</v>
      </c>
      <c r="K32" s="10">
        <v>1</v>
      </c>
      <c r="L32" s="15">
        <f>I32*$G32</f>
        <v>2.0136690647482012</v>
      </c>
      <c r="M32" s="15">
        <f t="shared" ref="M32:N41" si="14">J32*$G32</f>
        <v>2.0136690647482012</v>
      </c>
      <c r="N32" s="15">
        <f t="shared" si="14"/>
        <v>2.0136690647482012</v>
      </c>
      <c r="O32" s="6"/>
      <c r="P32" s="6"/>
      <c r="Q32" s="6"/>
    </row>
    <row r="33" spans="2:17" x14ac:dyDescent="0.15">
      <c r="B33" s="21">
        <f t="shared" si="12"/>
        <v>107.77777777777777</v>
      </c>
      <c r="C33" s="52" t="s">
        <v>3</v>
      </c>
      <c r="D33" s="5" t="s">
        <v>9</v>
      </c>
      <c r="E33" s="5">
        <v>0.66</v>
      </c>
      <c r="F33" s="5">
        <v>1</v>
      </c>
      <c r="G33" s="8">
        <f>ROUND(H15*E33,2)</f>
        <v>0.97</v>
      </c>
      <c r="H33" s="9">
        <f t="shared" ref="H33:H41" si="15">G33/E33</f>
        <v>1.4696969696969695</v>
      </c>
      <c r="I33" s="10">
        <f>$B$1*4/3/$B$5</f>
        <v>0.36666666666666664</v>
      </c>
      <c r="J33" s="10">
        <f>$B$1*4/6/$B$5</f>
        <v>0.18333333333333332</v>
      </c>
      <c r="K33" s="10">
        <f t="shared" ref="K33:K41" si="16">$B$1*4/9/$B$5</f>
        <v>0.12222222222222223</v>
      </c>
      <c r="L33" s="15">
        <f t="shared" ref="L33:L41" si="17">I33*$G33</f>
        <v>0.35566666666666663</v>
      </c>
      <c r="M33" s="15">
        <f t="shared" si="14"/>
        <v>0.17783333333333332</v>
      </c>
      <c r="N33" s="15">
        <f t="shared" si="14"/>
        <v>0.11855555555555557</v>
      </c>
      <c r="O33" s="6"/>
      <c r="P33" s="6"/>
      <c r="Q33" s="6"/>
    </row>
    <row r="34" spans="2:17" x14ac:dyDescent="0.15">
      <c r="B34" s="21">
        <f t="shared" si="12"/>
        <v>336.66666666666663</v>
      </c>
      <c r="C34" s="52"/>
      <c r="D34" s="5" t="s">
        <v>10</v>
      </c>
      <c r="E34" s="5">
        <v>2.0299999999999998</v>
      </c>
      <c r="F34" s="5">
        <v>1</v>
      </c>
      <c r="G34" s="8">
        <f t="shared" ref="G34:G41" si="18">ROUND(H16*E34,2)</f>
        <v>3.03</v>
      </c>
      <c r="H34" s="9">
        <f t="shared" si="15"/>
        <v>1.4926108374384237</v>
      </c>
      <c r="I34" s="10"/>
      <c r="J34" s="10">
        <f>$B$1*4/6/$B$5</f>
        <v>0.18333333333333332</v>
      </c>
      <c r="K34" s="10">
        <f t="shared" si="16"/>
        <v>0.12222222222222223</v>
      </c>
      <c r="L34" s="15">
        <f t="shared" si="17"/>
        <v>0</v>
      </c>
      <c r="M34" s="15">
        <f t="shared" si="14"/>
        <v>0.55549999999999988</v>
      </c>
      <c r="N34" s="15">
        <f t="shared" si="14"/>
        <v>0.37033333333333335</v>
      </c>
      <c r="O34" s="6"/>
      <c r="P34" s="6"/>
      <c r="Q34" s="6"/>
    </row>
    <row r="35" spans="2:17" x14ac:dyDescent="0.15">
      <c r="B35" s="21">
        <f t="shared" si="12"/>
        <v>368.88888888888886</v>
      </c>
      <c r="C35" s="52"/>
      <c r="D35" s="5" t="s">
        <v>11</v>
      </c>
      <c r="E35" s="5">
        <v>1.91</v>
      </c>
      <c r="F35" s="5">
        <v>1</v>
      </c>
      <c r="G35" s="8">
        <f t="shared" si="18"/>
        <v>3.32</v>
      </c>
      <c r="H35" s="9">
        <f t="shared" si="15"/>
        <v>1.7382198952879582</v>
      </c>
      <c r="I35" s="10"/>
      <c r="J35" s="10"/>
      <c r="K35" s="10">
        <f t="shared" si="16"/>
        <v>0.12222222222222223</v>
      </c>
      <c r="L35" s="15">
        <f t="shared" si="17"/>
        <v>0</v>
      </c>
      <c r="M35" s="15">
        <f t="shared" si="14"/>
        <v>0</v>
      </c>
      <c r="N35" s="15">
        <f t="shared" si="14"/>
        <v>0.40577777777777779</v>
      </c>
      <c r="O35" s="6"/>
      <c r="P35" s="16"/>
      <c r="Q35" s="16"/>
    </row>
    <row r="36" spans="2:17" x14ac:dyDescent="0.15">
      <c r="B36" s="21">
        <f t="shared" si="12"/>
        <v>373.33333333333331</v>
      </c>
      <c r="C36" s="52" t="s">
        <v>4</v>
      </c>
      <c r="D36" s="5" t="s">
        <v>9</v>
      </c>
      <c r="E36" s="5">
        <v>2.2400000000000002</v>
      </c>
      <c r="F36" s="5">
        <v>1</v>
      </c>
      <c r="G36" s="8">
        <f t="shared" si="18"/>
        <v>3.36</v>
      </c>
      <c r="H36" s="9">
        <f t="shared" si="15"/>
        <v>1.4999999999999998</v>
      </c>
      <c r="I36" s="10">
        <f>$B$1*4/3/$B$5</f>
        <v>0.36666666666666664</v>
      </c>
      <c r="J36" s="10">
        <f>$B$1*4/6/$B$5</f>
        <v>0.18333333333333332</v>
      </c>
      <c r="K36" s="10">
        <f t="shared" si="16"/>
        <v>0.12222222222222223</v>
      </c>
      <c r="L36" s="15">
        <f t="shared" si="17"/>
        <v>1.2319999999999998</v>
      </c>
      <c r="M36" s="15">
        <f t="shared" si="14"/>
        <v>0.61599999999999988</v>
      </c>
      <c r="N36" s="15">
        <f t="shared" si="14"/>
        <v>0.41066666666666668</v>
      </c>
      <c r="O36" s="6"/>
      <c r="P36" s="6"/>
      <c r="Q36" s="6"/>
    </row>
    <row r="37" spans="2:17" x14ac:dyDescent="0.15">
      <c r="B37" s="21">
        <f t="shared" si="12"/>
        <v>310</v>
      </c>
      <c r="C37" s="52"/>
      <c r="D37" s="5" t="s">
        <v>10</v>
      </c>
      <c r="E37" s="5">
        <v>1.65</v>
      </c>
      <c r="F37" s="5">
        <v>1</v>
      </c>
      <c r="G37" s="8">
        <f t="shared" si="18"/>
        <v>2.79</v>
      </c>
      <c r="H37" s="9">
        <f t="shared" si="15"/>
        <v>1.6909090909090909</v>
      </c>
      <c r="I37" s="10"/>
      <c r="J37" s="10">
        <f>$B$1*4/6/$B$5</f>
        <v>0.18333333333333332</v>
      </c>
      <c r="K37" s="10">
        <f t="shared" si="16"/>
        <v>0.12222222222222223</v>
      </c>
      <c r="L37" s="15">
        <f t="shared" si="17"/>
        <v>0</v>
      </c>
      <c r="M37" s="15">
        <f t="shared" si="14"/>
        <v>0.51149999999999995</v>
      </c>
      <c r="N37" s="15">
        <f t="shared" si="14"/>
        <v>0.34100000000000003</v>
      </c>
      <c r="O37" s="6"/>
      <c r="P37" s="6"/>
      <c r="Q37" s="6"/>
    </row>
    <row r="38" spans="2:17" x14ac:dyDescent="0.15">
      <c r="B38" s="21">
        <f t="shared" si="12"/>
        <v>432.22222222222217</v>
      </c>
      <c r="C38" s="52"/>
      <c r="D38" s="5" t="s">
        <v>11</v>
      </c>
      <c r="E38" s="5">
        <v>2</v>
      </c>
      <c r="F38" s="5">
        <v>1</v>
      </c>
      <c r="G38" s="8">
        <f t="shared" si="18"/>
        <v>3.89</v>
      </c>
      <c r="H38" s="9">
        <f t="shared" si="15"/>
        <v>1.9450000000000001</v>
      </c>
      <c r="I38" s="10"/>
      <c r="J38" s="10"/>
      <c r="K38" s="10">
        <f t="shared" si="16"/>
        <v>0.12222222222222223</v>
      </c>
      <c r="L38" s="15">
        <f t="shared" si="17"/>
        <v>0</v>
      </c>
      <c r="M38" s="15">
        <f t="shared" si="14"/>
        <v>0</v>
      </c>
      <c r="N38" s="15">
        <f t="shared" si="14"/>
        <v>0.4754444444444445</v>
      </c>
      <c r="O38" s="6"/>
      <c r="P38" s="6"/>
      <c r="Q38" s="6"/>
    </row>
    <row r="39" spans="2:17" x14ac:dyDescent="0.15">
      <c r="B39" s="21">
        <f t="shared" si="12"/>
        <v>112.22222222222223</v>
      </c>
      <c r="C39" s="52" t="s">
        <v>5</v>
      </c>
      <c r="D39" s="5" t="s">
        <v>9</v>
      </c>
      <c r="E39" s="5">
        <v>0.62</v>
      </c>
      <c r="F39" s="5">
        <v>1</v>
      </c>
      <c r="G39" s="8">
        <f t="shared" si="18"/>
        <v>1.01</v>
      </c>
      <c r="H39" s="9">
        <f t="shared" si="15"/>
        <v>1.6290322580645162</v>
      </c>
      <c r="I39" s="10">
        <f>$B$1*4/3/$B$5</f>
        <v>0.36666666666666664</v>
      </c>
      <c r="J39" s="10">
        <f>$B$1*4/6/$B$5</f>
        <v>0.18333333333333332</v>
      </c>
      <c r="K39" s="10">
        <f t="shared" si="16"/>
        <v>0.12222222222222223</v>
      </c>
      <c r="L39" s="15">
        <f t="shared" si="17"/>
        <v>0.37033333333333329</v>
      </c>
      <c r="M39" s="15">
        <f t="shared" si="14"/>
        <v>0.18516666666666665</v>
      </c>
      <c r="N39" s="15">
        <f t="shared" si="14"/>
        <v>0.12344444444444445</v>
      </c>
      <c r="O39" s="6"/>
      <c r="P39" s="6"/>
      <c r="Q39" s="6"/>
    </row>
    <row r="40" spans="2:17" x14ac:dyDescent="0.15">
      <c r="B40" s="21">
        <f t="shared" si="12"/>
        <v>236.66666666666666</v>
      </c>
      <c r="C40" s="52"/>
      <c r="D40" s="5" t="s">
        <v>10</v>
      </c>
      <c r="E40" s="5">
        <v>1.2</v>
      </c>
      <c r="F40" s="5">
        <v>1</v>
      </c>
      <c r="G40" s="8">
        <f t="shared" si="18"/>
        <v>2.13</v>
      </c>
      <c r="H40" s="9">
        <f t="shared" si="15"/>
        <v>1.7749999999999999</v>
      </c>
      <c r="I40" s="10"/>
      <c r="J40" s="10">
        <f>$B$1*4/6/$B$5</f>
        <v>0.18333333333333332</v>
      </c>
      <c r="K40" s="10">
        <f t="shared" si="16"/>
        <v>0.12222222222222223</v>
      </c>
      <c r="L40" s="15">
        <f t="shared" si="17"/>
        <v>0</v>
      </c>
      <c r="M40" s="15">
        <f t="shared" si="14"/>
        <v>0.39049999999999996</v>
      </c>
      <c r="N40" s="15">
        <f t="shared" si="14"/>
        <v>0.26033333333333336</v>
      </c>
      <c r="O40" s="6"/>
      <c r="P40" s="6"/>
      <c r="Q40" s="6"/>
    </row>
    <row r="41" spans="2:17" ht="12" thickBot="1" x14ac:dyDescent="0.2">
      <c r="B41" s="21">
        <f t="shared" si="12"/>
        <v>400</v>
      </c>
      <c r="C41" s="52"/>
      <c r="D41" s="5" t="s">
        <v>11</v>
      </c>
      <c r="E41" s="5">
        <v>1.78</v>
      </c>
      <c r="F41" s="5">
        <v>1</v>
      </c>
      <c r="G41" s="8">
        <f t="shared" si="18"/>
        <v>3.6</v>
      </c>
      <c r="H41" s="9">
        <f t="shared" si="15"/>
        <v>2.0224719101123596</v>
      </c>
      <c r="I41" s="10"/>
      <c r="J41" s="10"/>
      <c r="K41" s="10">
        <f t="shared" si="16"/>
        <v>0.12222222222222223</v>
      </c>
      <c r="L41" s="15">
        <f t="shared" si="17"/>
        <v>0</v>
      </c>
      <c r="M41" s="15">
        <f t="shared" si="14"/>
        <v>0</v>
      </c>
      <c r="N41" s="15">
        <f t="shared" si="14"/>
        <v>0.44000000000000006</v>
      </c>
      <c r="O41" s="7"/>
      <c r="P41" s="7"/>
      <c r="Q41" s="7"/>
    </row>
    <row r="42" spans="2:17" x14ac:dyDescent="0.15">
      <c r="B42" s="21">
        <f>G42/G$14*B$14*1.2</f>
        <v>174.0431654676259</v>
      </c>
      <c r="C42" s="51" t="s">
        <v>73</v>
      </c>
      <c r="D42" s="5" t="s">
        <v>69</v>
      </c>
      <c r="E42" s="5">
        <f>0.56+0.56+0.56</f>
        <v>1.6800000000000002</v>
      </c>
      <c r="F42" s="5">
        <v>0</v>
      </c>
      <c r="G42" s="9">
        <f>H32*E42*1.2</f>
        <v>1.3053237410071943</v>
      </c>
      <c r="O42" s="15">
        <f>SUM(L32:L41)/SUMPRODUCT($E32:$E41,I32:I41)</f>
        <v>0.9025153154252844</v>
      </c>
      <c r="P42" s="15">
        <f>SUM(M32:M41)/SUMPRODUCT($E32:$E41,J32:J41)</f>
        <v>0.95702560532219372</v>
      </c>
      <c r="Q42" s="15">
        <f>SUM(N32:N41)/SUMPRODUCT($E32:$E41,K32:K41)</f>
        <v>1.0263059988211691</v>
      </c>
    </row>
    <row r="43" spans="2:17" x14ac:dyDescent="0.15">
      <c r="B43" s="21">
        <f>G43/G$14*B$14*1.2</f>
        <v>644.80788177339889</v>
      </c>
      <c r="C43" s="51"/>
      <c r="D43" s="5" t="s">
        <v>70</v>
      </c>
      <c r="E43" s="5">
        <v>2.7</v>
      </c>
      <c r="F43" s="5">
        <v>1</v>
      </c>
      <c r="G43" s="9">
        <f>H34*E43*1.2</f>
        <v>4.8360591133004922</v>
      </c>
      <c r="N43" s="4" t="s">
        <v>21</v>
      </c>
      <c r="O43" s="17">
        <f>L32</f>
        <v>2.0136690647482012</v>
      </c>
      <c r="P43" s="17">
        <f t="shared" ref="P43:Q43" si="19">M32</f>
        <v>2.0136690647482012</v>
      </c>
      <c r="Q43" s="17">
        <f t="shared" si="19"/>
        <v>2.0136690647482012</v>
      </c>
    </row>
    <row r="44" spans="2:17" ht="13.5" customHeight="1" x14ac:dyDescent="0.15">
      <c r="B44" s="21">
        <f>G44/G$14*B$14*1.2</f>
        <v>541.09090909090901</v>
      </c>
      <c r="C44" s="51"/>
      <c r="D44" s="5" t="s">
        <v>71</v>
      </c>
      <c r="E44" s="5">
        <v>2</v>
      </c>
      <c r="F44" s="5">
        <v>1</v>
      </c>
      <c r="G44" s="9">
        <f>H37*E44*1.2</f>
        <v>4.0581818181818177</v>
      </c>
      <c r="N44" s="4" t="s">
        <v>22</v>
      </c>
      <c r="O44" s="17">
        <f>SUM(L33:L41)</f>
        <v>1.9579999999999997</v>
      </c>
      <c r="P44" s="17">
        <f t="shared" ref="P44:Q44" si="20">SUM(M33:M41)</f>
        <v>2.4364999999999992</v>
      </c>
      <c r="Q44" s="17">
        <f t="shared" si="20"/>
        <v>2.9455555555555559</v>
      </c>
    </row>
    <row r="45" spans="2:17" x14ac:dyDescent="0.15">
      <c r="B45" s="21">
        <f>G45/G$14*B$14*1.2</f>
        <v>266.24999999999994</v>
      </c>
      <c r="C45" s="51"/>
      <c r="D45" s="5" t="s">
        <v>72</v>
      </c>
      <c r="E45" s="5">
        <v>1.5</v>
      </c>
      <c r="F45" s="5">
        <v>1</v>
      </c>
      <c r="G45" s="9">
        <f>H40*E45*0.75</f>
        <v>1.9968749999999997</v>
      </c>
      <c r="N45" s="4" t="s">
        <v>23</v>
      </c>
      <c r="O45" s="18">
        <f>O43/SUM(O43:O44)</f>
        <v>0.50700827081016264</v>
      </c>
      <c r="P45" s="18">
        <f t="shared" ref="P45:Q45" si="21">P43/SUM(P43:P44)</f>
        <v>0.45249271105212241</v>
      </c>
      <c r="Q45" s="18">
        <f t="shared" si="21"/>
        <v>0.40604514191673413</v>
      </c>
    </row>
    <row r="49" spans="2:17" ht="22.5" x14ac:dyDescent="0.15">
      <c r="B49" s="11" t="s">
        <v>36</v>
      </c>
      <c r="C49" s="3" t="s">
        <v>101</v>
      </c>
      <c r="D49" s="1" t="s">
        <v>0</v>
      </c>
      <c r="E49" s="2" t="s">
        <v>6</v>
      </c>
      <c r="F49" s="2" t="s">
        <v>12</v>
      </c>
      <c r="G49" s="2" t="s">
        <v>7</v>
      </c>
      <c r="H49" s="2" t="s">
        <v>20</v>
      </c>
      <c r="I49" s="11" t="s">
        <v>9</v>
      </c>
      <c r="J49" s="11" t="s">
        <v>10</v>
      </c>
      <c r="K49" s="11" t="s">
        <v>11</v>
      </c>
      <c r="L49" s="11" t="s">
        <v>9</v>
      </c>
      <c r="M49" s="11" t="s">
        <v>10</v>
      </c>
      <c r="N49" s="11" t="s">
        <v>11</v>
      </c>
      <c r="O49" s="11" t="s">
        <v>9</v>
      </c>
      <c r="P49" s="11" t="s">
        <v>10</v>
      </c>
      <c r="Q49" s="11" t="s">
        <v>11</v>
      </c>
    </row>
    <row r="50" spans="2:17" x14ac:dyDescent="0.15">
      <c r="B50" s="21">
        <f t="shared" ref="B50:B59" si="22">G50/G$14*B$14</f>
        <v>206.4748201438849</v>
      </c>
      <c r="C50" s="24"/>
      <c r="D50" s="5" t="s">
        <v>2</v>
      </c>
      <c r="E50" s="5">
        <f>0.88+0.79+1.2</f>
        <v>2.87</v>
      </c>
      <c r="F50" s="5">
        <v>0</v>
      </c>
      <c r="G50" s="8">
        <f>H14*E50</f>
        <v>1.8582733812949641</v>
      </c>
      <c r="H50" s="9">
        <f>G50/E50</f>
        <v>0.64748201438848918</v>
      </c>
      <c r="I50" s="10">
        <v>1</v>
      </c>
      <c r="J50" s="10">
        <v>1</v>
      </c>
      <c r="K50" s="10">
        <v>1</v>
      </c>
      <c r="L50" s="15">
        <f>I50*$G50</f>
        <v>1.8582733812949641</v>
      </c>
      <c r="M50" s="15">
        <f t="shared" ref="M50:M59" si="23">J50*$G50</f>
        <v>1.8582733812949641</v>
      </c>
      <c r="N50" s="15">
        <f t="shared" ref="N50:N59" si="24">K50*$G50</f>
        <v>1.8582733812949641</v>
      </c>
      <c r="O50" s="6"/>
      <c r="P50" s="6"/>
      <c r="Q50" s="6"/>
    </row>
    <row r="51" spans="2:17" x14ac:dyDescent="0.15">
      <c r="B51" s="21">
        <f t="shared" si="22"/>
        <v>183.55555555555554</v>
      </c>
      <c r="C51" s="52" t="s">
        <v>3</v>
      </c>
      <c r="D51" s="5" t="s">
        <v>9</v>
      </c>
      <c r="E51" s="5">
        <v>1.1200000000000001</v>
      </c>
      <c r="F51" s="5">
        <v>1</v>
      </c>
      <c r="G51" s="8">
        <f t="shared" ref="G51:G59" si="25">H15*E51</f>
        <v>1.6519999999999999</v>
      </c>
      <c r="H51" s="9">
        <f t="shared" ref="H51:H59" si="26">G51/E51</f>
        <v>1.4749999999999999</v>
      </c>
      <c r="I51" s="10">
        <f>$B$1*4/3/$B$5</f>
        <v>0.36666666666666664</v>
      </c>
      <c r="J51" s="10">
        <f>$B$1*4/6/$B$5</f>
        <v>0.18333333333333332</v>
      </c>
      <c r="K51" s="10">
        <f t="shared" ref="K51:K59" si="27">$B$1*4/9/$B$5</f>
        <v>0.12222222222222223</v>
      </c>
      <c r="L51" s="15">
        <f t="shared" ref="L51:L59" si="28">I51*$G51</f>
        <v>0.60573333333333323</v>
      </c>
      <c r="M51" s="15">
        <f t="shared" si="23"/>
        <v>0.30286666666666662</v>
      </c>
      <c r="N51" s="15">
        <f t="shared" si="24"/>
        <v>0.20191111111111112</v>
      </c>
      <c r="O51" s="6"/>
      <c r="P51" s="6"/>
      <c r="Q51" s="6"/>
    </row>
    <row r="52" spans="2:17" x14ac:dyDescent="0.15">
      <c r="B52" s="21">
        <f t="shared" si="22"/>
        <v>202.48611111111109</v>
      </c>
      <c r="C52" s="52"/>
      <c r="D52" s="5" t="s">
        <v>10</v>
      </c>
      <c r="E52" s="5">
        <v>1.22</v>
      </c>
      <c r="F52" s="5">
        <v>1</v>
      </c>
      <c r="G52" s="8">
        <f t="shared" si="25"/>
        <v>1.8223749999999999</v>
      </c>
      <c r="H52" s="9">
        <f t="shared" si="26"/>
        <v>1.4937499999999999</v>
      </c>
      <c r="I52" s="10"/>
      <c r="J52" s="10">
        <f>$B$1*4/6/$B$5</f>
        <v>0.18333333333333332</v>
      </c>
      <c r="K52" s="10">
        <f t="shared" si="27"/>
        <v>0.12222222222222223</v>
      </c>
      <c r="L52" s="15">
        <f t="shared" si="28"/>
        <v>0</v>
      </c>
      <c r="M52" s="15">
        <f t="shared" si="23"/>
        <v>0.3341020833333333</v>
      </c>
      <c r="N52" s="15">
        <f t="shared" si="24"/>
        <v>0.22273472222222221</v>
      </c>
      <c r="O52" s="6"/>
      <c r="P52" s="6"/>
      <c r="Q52" s="6"/>
    </row>
    <row r="53" spans="2:17" x14ac:dyDescent="0.15">
      <c r="B53" s="21">
        <f t="shared" si="22"/>
        <v>322.54287844891866</v>
      </c>
      <c r="C53" s="52"/>
      <c r="D53" s="5" t="s">
        <v>11</v>
      </c>
      <c r="E53" s="5">
        <v>1.67</v>
      </c>
      <c r="F53" s="5">
        <v>1</v>
      </c>
      <c r="G53" s="8">
        <f t="shared" si="25"/>
        <v>2.9028859060402681</v>
      </c>
      <c r="H53" s="9">
        <f t="shared" si="26"/>
        <v>1.7382550335570468</v>
      </c>
      <c r="I53" s="10"/>
      <c r="J53" s="10"/>
      <c r="K53" s="10">
        <f t="shared" si="27"/>
        <v>0.12222222222222223</v>
      </c>
      <c r="L53" s="15">
        <f t="shared" si="28"/>
        <v>0</v>
      </c>
      <c r="M53" s="15">
        <f t="shared" si="23"/>
        <v>0</v>
      </c>
      <c r="N53" s="15">
        <f t="shared" si="24"/>
        <v>0.35479716629381058</v>
      </c>
      <c r="O53" s="6"/>
      <c r="P53" s="16"/>
      <c r="Q53" s="16"/>
    </row>
    <row r="54" spans="2:17" x14ac:dyDescent="0.15">
      <c r="B54" s="21">
        <f t="shared" si="22"/>
        <v>170</v>
      </c>
      <c r="C54" s="52" t="s">
        <v>4</v>
      </c>
      <c r="D54" s="5" t="s">
        <v>9</v>
      </c>
      <c r="E54" s="5">
        <v>1.02</v>
      </c>
      <c r="F54" s="5">
        <v>1</v>
      </c>
      <c r="G54" s="8">
        <f t="shared" si="25"/>
        <v>1.53</v>
      </c>
      <c r="H54" s="9">
        <f t="shared" si="26"/>
        <v>1.5</v>
      </c>
      <c r="I54" s="10">
        <f>$B$1*4/3/$B$5</f>
        <v>0.36666666666666664</v>
      </c>
      <c r="J54" s="10">
        <f>$B$1*4/6/$B$5</f>
        <v>0.18333333333333332</v>
      </c>
      <c r="K54" s="10">
        <f t="shared" si="27"/>
        <v>0.12222222222222223</v>
      </c>
      <c r="L54" s="15">
        <f t="shared" si="28"/>
        <v>0.56099999999999994</v>
      </c>
      <c r="M54" s="15">
        <f t="shared" si="23"/>
        <v>0.28049999999999997</v>
      </c>
      <c r="N54" s="15">
        <f t="shared" si="24"/>
        <v>0.18700000000000003</v>
      </c>
      <c r="O54" s="6"/>
      <c r="P54" s="6"/>
      <c r="Q54" s="6"/>
    </row>
    <row r="55" spans="2:17" x14ac:dyDescent="0.15">
      <c r="B55" s="21">
        <f t="shared" si="22"/>
        <v>191.54929577464787</v>
      </c>
      <c r="C55" s="52"/>
      <c r="D55" s="5" t="s">
        <v>10</v>
      </c>
      <c r="E55" s="5">
        <v>1.02</v>
      </c>
      <c r="F55" s="5">
        <v>1</v>
      </c>
      <c r="G55" s="8">
        <f>H19*E55</f>
        <v>1.7239436619718309</v>
      </c>
      <c r="H55" s="9">
        <f t="shared" si="26"/>
        <v>1.6901408450704225</v>
      </c>
      <c r="I55" s="10"/>
      <c r="J55" s="10">
        <f>$B$1*4/6/$B$5</f>
        <v>0.18333333333333332</v>
      </c>
      <c r="K55" s="10">
        <f t="shared" si="27"/>
        <v>0.12222222222222223</v>
      </c>
      <c r="L55" s="15">
        <f t="shared" si="28"/>
        <v>0</v>
      </c>
      <c r="M55" s="15">
        <f t="shared" si="23"/>
        <v>0.31605633802816896</v>
      </c>
      <c r="N55" s="15">
        <f t="shared" si="24"/>
        <v>0.2107042253521127</v>
      </c>
      <c r="O55" s="6"/>
      <c r="P55" s="6"/>
      <c r="Q55" s="6"/>
    </row>
    <row r="56" spans="2:17" x14ac:dyDescent="0.15">
      <c r="B56" s="21">
        <f t="shared" si="22"/>
        <v>434.25925925925918</v>
      </c>
      <c r="C56" s="52"/>
      <c r="D56" s="5" t="s">
        <v>11</v>
      </c>
      <c r="E56" s="5">
        <v>2.0099999999999998</v>
      </c>
      <c r="F56" s="5">
        <v>1</v>
      </c>
      <c r="G56" s="8">
        <f t="shared" si="25"/>
        <v>3.9083333333333328</v>
      </c>
      <c r="H56" s="9">
        <f t="shared" si="26"/>
        <v>1.9444444444444444</v>
      </c>
      <c r="I56" s="10"/>
      <c r="J56" s="10"/>
      <c r="K56" s="10">
        <f t="shared" si="27"/>
        <v>0.12222222222222223</v>
      </c>
      <c r="L56" s="15">
        <f t="shared" si="28"/>
        <v>0</v>
      </c>
      <c r="M56" s="15">
        <f t="shared" si="23"/>
        <v>0</v>
      </c>
      <c r="N56" s="15">
        <f t="shared" si="24"/>
        <v>0.47768518518518516</v>
      </c>
      <c r="O56" s="6"/>
      <c r="P56" s="6"/>
      <c r="Q56" s="6"/>
    </row>
    <row r="57" spans="2:17" x14ac:dyDescent="0.15">
      <c r="B57" s="21">
        <f t="shared" si="22"/>
        <v>362.00716845878139</v>
      </c>
      <c r="C57" s="53" t="s">
        <v>5</v>
      </c>
      <c r="D57" s="33" t="s">
        <v>9</v>
      </c>
      <c r="E57" s="33">
        <v>2</v>
      </c>
      <c r="F57" s="5">
        <v>1</v>
      </c>
      <c r="G57" s="8">
        <f t="shared" si="25"/>
        <v>3.2580645161290325</v>
      </c>
      <c r="H57" s="9">
        <f t="shared" si="26"/>
        <v>1.6290322580645162</v>
      </c>
      <c r="I57" s="10">
        <f>$B$1*4/3/$B$5</f>
        <v>0.36666666666666664</v>
      </c>
      <c r="J57" s="10">
        <f>$B$1*4/6/$B$5</f>
        <v>0.18333333333333332</v>
      </c>
      <c r="K57" s="10">
        <f t="shared" si="27"/>
        <v>0.12222222222222223</v>
      </c>
      <c r="L57" s="15">
        <f t="shared" si="28"/>
        <v>1.1946236559139785</v>
      </c>
      <c r="M57" s="15">
        <f t="shared" si="23"/>
        <v>0.59731182795698923</v>
      </c>
      <c r="N57" s="15">
        <f t="shared" si="24"/>
        <v>0.39820788530465956</v>
      </c>
      <c r="O57" s="6"/>
      <c r="P57" s="6"/>
      <c r="Q57" s="6"/>
    </row>
    <row r="58" spans="2:17" x14ac:dyDescent="0.15">
      <c r="B58" s="21">
        <f t="shared" si="22"/>
        <v>295.45454545454544</v>
      </c>
      <c r="C58" s="53"/>
      <c r="D58" s="33" t="s">
        <v>10</v>
      </c>
      <c r="E58" s="33">
        <v>1.5</v>
      </c>
      <c r="F58" s="5">
        <v>1</v>
      </c>
      <c r="G58" s="8">
        <f t="shared" si="25"/>
        <v>2.6590909090909092</v>
      </c>
      <c r="H58" s="9">
        <f t="shared" si="26"/>
        <v>1.7727272727272727</v>
      </c>
      <c r="I58" s="10"/>
      <c r="J58" s="10">
        <f>$B$1*4/6/$B$5</f>
        <v>0.18333333333333332</v>
      </c>
      <c r="K58" s="10">
        <f t="shared" si="27"/>
        <v>0.12222222222222223</v>
      </c>
      <c r="L58" s="15">
        <f t="shared" si="28"/>
        <v>0</v>
      </c>
      <c r="M58" s="15">
        <f t="shared" si="23"/>
        <v>0.48749999999999999</v>
      </c>
      <c r="N58" s="15">
        <f t="shared" si="24"/>
        <v>0.32500000000000001</v>
      </c>
      <c r="O58" s="6"/>
      <c r="P58" s="6"/>
      <c r="Q58" s="6"/>
    </row>
    <row r="59" spans="2:17" ht="12" thickBot="1" x14ac:dyDescent="0.2">
      <c r="B59" s="21">
        <f t="shared" si="22"/>
        <v>449.07407407407413</v>
      </c>
      <c r="C59" s="53"/>
      <c r="D59" s="33" t="s">
        <v>11</v>
      </c>
      <c r="E59" s="33">
        <v>2</v>
      </c>
      <c r="F59" s="5">
        <v>1</v>
      </c>
      <c r="G59" s="8">
        <f t="shared" si="25"/>
        <v>4.041666666666667</v>
      </c>
      <c r="H59" s="9">
        <f t="shared" si="26"/>
        <v>2.0208333333333335</v>
      </c>
      <c r="I59" s="10"/>
      <c r="J59" s="10"/>
      <c r="K59" s="10">
        <f t="shared" si="27"/>
        <v>0.12222222222222223</v>
      </c>
      <c r="L59" s="15">
        <f t="shared" si="28"/>
        <v>0</v>
      </c>
      <c r="M59" s="15">
        <f t="shared" si="23"/>
        <v>0</v>
      </c>
      <c r="N59" s="15">
        <f t="shared" si="24"/>
        <v>0.49398148148148158</v>
      </c>
      <c r="O59" s="7"/>
      <c r="P59" s="7"/>
      <c r="Q59" s="7"/>
    </row>
    <row r="60" spans="2:17" x14ac:dyDescent="0.15">
      <c r="C60" s="54" t="s">
        <v>73</v>
      </c>
      <c r="D60" s="33" t="s">
        <v>2</v>
      </c>
      <c r="E60" s="33">
        <f>0.56+0.56+0.56</f>
        <v>1.6800000000000002</v>
      </c>
      <c r="F60" s="5">
        <v>0</v>
      </c>
      <c r="G60" s="9">
        <f>H50*E60*1.2</f>
        <v>1.3053237410071943</v>
      </c>
      <c r="O60" s="15">
        <f>SUM(L50:L59)/SUMPRODUCT($E50:$E59,I50:I59)</f>
        <v>0.9616295283824694</v>
      </c>
      <c r="P60" s="15">
        <f>SUM(M50:M59)/SUMPRODUCT($E50:$E59,J50:J59)</f>
        <v>0.96800300462301969</v>
      </c>
      <c r="Q60" s="15">
        <f>SUM(N50:N59)/SUMPRODUCT($E50:$E59,K50:K59)</f>
        <v>1.0448303250431923</v>
      </c>
    </row>
    <row r="61" spans="2:17" x14ac:dyDescent="0.15">
      <c r="C61" s="54"/>
      <c r="D61" s="33" t="s">
        <v>3</v>
      </c>
      <c r="E61" s="33">
        <v>2.7</v>
      </c>
      <c r="F61" s="5">
        <v>1</v>
      </c>
      <c r="G61" s="9">
        <f>H52*E61*1.2</f>
        <v>4.8397499999999996</v>
      </c>
      <c r="N61" s="4" t="s">
        <v>21</v>
      </c>
      <c r="O61" s="17">
        <f>L50</f>
        <v>1.8582733812949641</v>
      </c>
      <c r="P61" s="17">
        <f t="shared" ref="P61" si="29">M50</f>
        <v>1.8582733812949641</v>
      </c>
      <c r="Q61" s="17">
        <f t="shared" ref="Q61" si="30">N50</f>
        <v>1.8582733812949641</v>
      </c>
    </row>
    <row r="62" spans="2:17" x14ac:dyDescent="0.15">
      <c r="C62" s="54"/>
      <c r="D62" s="33" t="s">
        <v>4</v>
      </c>
      <c r="E62" s="33">
        <v>2</v>
      </c>
      <c r="F62" s="5">
        <v>1</v>
      </c>
      <c r="G62" s="9">
        <f>H55*E62*1.2</f>
        <v>4.056338028169014</v>
      </c>
      <c r="N62" s="4" t="s">
        <v>22</v>
      </c>
      <c r="O62" s="17">
        <f>SUM(L51:L59)</f>
        <v>2.3613569892473114</v>
      </c>
      <c r="P62" s="17">
        <f t="shared" ref="P62" si="31">SUM(M51:M59)</f>
        <v>2.3183369159851579</v>
      </c>
      <c r="Q62" s="17">
        <f t="shared" ref="Q62" si="32">SUM(N51:N59)</f>
        <v>2.8720217769505831</v>
      </c>
    </row>
    <row r="63" spans="2:17" x14ac:dyDescent="0.15">
      <c r="C63" s="54"/>
      <c r="D63" s="33" t="s">
        <v>72</v>
      </c>
      <c r="E63" s="33">
        <v>1.5</v>
      </c>
      <c r="F63" s="5">
        <v>1</v>
      </c>
      <c r="G63" s="9">
        <f>H58*E63*0.75</f>
        <v>1.9943181818181819</v>
      </c>
      <c r="N63" s="4" t="s">
        <v>23</v>
      </c>
      <c r="O63" s="18">
        <f>O61/SUM(O61:O62)</f>
        <v>0.44038771601128479</v>
      </c>
      <c r="P63" s="18">
        <f t="shared" ref="P63:Q63" si="33">P61/SUM(P61:P62)</f>
        <v>0.44492381357798749</v>
      </c>
      <c r="Q63" s="18">
        <f t="shared" si="33"/>
        <v>0.39284512258304666</v>
      </c>
    </row>
    <row r="69" spans="2:18" s="36" customFormat="1" x14ac:dyDescent="0.1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2:18" ht="33.75" x14ac:dyDescent="0.15">
      <c r="B70" s="36"/>
      <c r="C70" s="36"/>
      <c r="D70" s="37" t="s">
        <v>57</v>
      </c>
      <c r="E70" s="37" t="s">
        <v>41</v>
      </c>
      <c r="F70" s="37" t="s">
        <v>112</v>
      </c>
      <c r="G70" s="38" t="s">
        <v>113</v>
      </c>
      <c r="H70" s="37" t="s">
        <v>103</v>
      </c>
      <c r="I70" s="40" t="s">
        <v>114</v>
      </c>
      <c r="J70" s="36"/>
      <c r="K70" s="36"/>
      <c r="L70" s="36"/>
      <c r="M70" s="36"/>
      <c r="N70" s="36"/>
      <c r="O70" s="36"/>
      <c r="P70" s="36"/>
      <c r="Q70" s="36"/>
      <c r="R70" s="36"/>
    </row>
    <row r="71" spans="2:18" x14ac:dyDescent="0.15">
      <c r="B71" s="48" t="s">
        <v>42</v>
      </c>
      <c r="C71" s="48" t="s">
        <v>107</v>
      </c>
      <c r="D71" s="5" t="s">
        <v>43</v>
      </c>
      <c r="E71" s="5">
        <v>1</v>
      </c>
      <c r="F71" s="35">
        <f>G$32/(1*3+1.5*1)*1</f>
        <v>0.44748201438848917</v>
      </c>
      <c r="G71" s="39">
        <f>ROUND(F71*L$4,2)</f>
        <v>0.45</v>
      </c>
      <c r="H71" s="21">
        <f t="shared" ref="H71:H102" si="34">F71*B$14/G$14</f>
        <v>49.720223820943239</v>
      </c>
      <c r="I71" s="34">
        <f>H71*M$4/E71</f>
        <v>39.776179056754593</v>
      </c>
    </row>
    <row r="72" spans="2:18" x14ac:dyDescent="0.15">
      <c r="B72" s="49"/>
      <c r="C72" s="49"/>
      <c r="D72" s="5" t="s">
        <v>44</v>
      </c>
      <c r="E72" s="5">
        <v>1</v>
      </c>
      <c r="F72" s="35">
        <f t="shared" ref="F72:F73" si="35">G$32/(1*3+1.5*1)*1</f>
        <v>0.44748201438848917</v>
      </c>
      <c r="G72" s="39">
        <f t="shared" ref="G72:G89" si="36">ROUND(F72*L$4,2)</f>
        <v>0.45</v>
      </c>
      <c r="H72" s="21">
        <f t="shared" si="34"/>
        <v>49.720223820943239</v>
      </c>
      <c r="I72" s="34">
        <f t="shared" ref="I72:I89" si="37">H72*M$4/E72</f>
        <v>39.776179056754593</v>
      </c>
    </row>
    <row r="73" spans="2:18" x14ac:dyDescent="0.15">
      <c r="B73" s="49"/>
      <c r="C73" s="49"/>
      <c r="D73" s="5" t="s">
        <v>45</v>
      </c>
      <c r="E73" s="5">
        <v>1</v>
      </c>
      <c r="F73" s="35">
        <f t="shared" si="35"/>
        <v>0.44748201438848917</v>
      </c>
      <c r="G73" s="39">
        <f t="shared" si="36"/>
        <v>0.45</v>
      </c>
      <c r="H73" s="21">
        <f t="shared" si="34"/>
        <v>49.720223820943239</v>
      </c>
      <c r="I73" s="34">
        <f t="shared" si="37"/>
        <v>39.776179056754593</v>
      </c>
    </row>
    <row r="74" spans="2:18" x14ac:dyDescent="0.15">
      <c r="B74" s="49"/>
      <c r="C74" s="49"/>
      <c r="D74" s="5" t="s">
        <v>46</v>
      </c>
      <c r="E74" s="5">
        <v>1</v>
      </c>
      <c r="F74" s="35">
        <f>G$32/(1*3+1.5*1)*1.5</f>
        <v>0.67122302158273373</v>
      </c>
      <c r="G74" s="39">
        <f t="shared" si="36"/>
        <v>0.67</v>
      </c>
      <c r="H74" s="21">
        <f t="shared" si="34"/>
        <v>74.580335731414849</v>
      </c>
      <c r="I74" s="34">
        <f t="shared" si="37"/>
        <v>59.664268585131879</v>
      </c>
    </row>
    <row r="75" spans="2:18" x14ac:dyDescent="0.15">
      <c r="B75" s="49"/>
      <c r="C75" s="49"/>
      <c r="D75" s="5" t="s">
        <v>47</v>
      </c>
      <c r="E75" s="5">
        <v>1</v>
      </c>
      <c r="F75" s="9">
        <f>G33</f>
        <v>0.97</v>
      </c>
      <c r="G75" s="39">
        <f t="shared" si="36"/>
        <v>0.97</v>
      </c>
      <c r="H75" s="21">
        <f t="shared" si="34"/>
        <v>107.77777777777777</v>
      </c>
      <c r="I75" s="34">
        <f t="shared" si="37"/>
        <v>86.222222222222229</v>
      </c>
    </row>
    <row r="76" spans="2:18" x14ac:dyDescent="0.15">
      <c r="B76" s="49"/>
      <c r="C76" s="49"/>
      <c r="D76" s="5" t="s">
        <v>48</v>
      </c>
      <c r="E76" s="5">
        <v>6</v>
      </c>
      <c r="F76" s="9">
        <f t="shared" ref="F76:F83" si="38">G34</f>
        <v>3.03</v>
      </c>
      <c r="G76" s="39">
        <f t="shared" si="36"/>
        <v>3.03</v>
      </c>
      <c r="H76" s="21">
        <f t="shared" si="34"/>
        <v>336.66666666666669</v>
      </c>
      <c r="I76" s="34">
        <f t="shared" si="37"/>
        <v>44.888888888888893</v>
      </c>
    </row>
    <row r="77" spans="2:18" x14ac:dyDescent="0.15">
      <c r="B77" s="49"/>
      <c r="C77" s="49"/>
      <c r="D77" s="5" t="s">
        <v>49</v>
      </c>
      <c r="E77" s="5">
        <v>5</v>
      </c>
      <c r="F77" s="9">
        <f t="shared" si="38"/>
        <v>3.32</v>
      </c>
      <c r="G77" s="39">
        <f t="shared" si="36"/>
        <v>3.32</v>
      </c>
      <c r="H77" s="21">
        <f t="shared" si="34"/>
        <v>368.88888888888886</v>
      </c>
      <c r="I77" s="34">
        <f t="shared" si="37"/>
        <v>59.022222222222219</v>
      </c>
    </row>
    <row r="78" spans="2:18" x14ac:dyDescent="0.15">
      <c r="B78" s="49"/>
      <c r="C78" s="49"/>
      <c r="D78" s="5" t="s">
        <v>50</v>
      </c>
      <c r="E78" s="5">
        <v>14</v>
      </c>
      <c r="F78" s="9">
        <f t="shared" si="38"/>
        <v>3.36</v>
      </c>
      <c r="G78" s="39">
        <f t="shared" si="36"/>
        <v>3.36</v>
      </c>
      <c r="H78" s="21">
        <f t="shared" si="34"/>
        <v>373.33333333333331</v>
      </c>
      <c r="I78" s="34">
        <f t="shared" si="37"/>
        <v>21.333333333333336</v>
      </c>
    </row>
    <row r="79" spans="2:18" x14ac:dyDescent="0.15">
      <c r="B79" s="49"/>
      <c r="C79" s="49"/>
      <c r="D79" s="5" t="s">
        <v>51</v>
      </c>
      <c r="E79" s="5">
        <v>7</v>
      </c>
      <c r="F79" s="9">
        <f t="shared" si="38"/>
        <v>2.79</v>
      </c>
      <c r="G79" s="39">
        <f t="shared" si="36"/>
        <v>2.79</v>
      </c>
      <c r="H79" s="21">
        <f t="shared" si="34"/>
        <v>310</v>
      </c>
      <c r="I79" s="34">
        <f t="shared" si="37"/>
        <v>35.428571428571431</v>
      </c>
    </row>
    <row r="80" spans="2:18" x14ac:dyDescent="0.15">
      <c r="B80" s="49"/>
      <c r="C80" s="49"/>
      <c r="D80" s="5" t="s">
        <v>52</v>
      </c>
      <c r="E80" s="5">
        <v>2</v>
      </c>
      <c r="F80" s="9">
        <f t="shared" si="38"/>
        <v>3.89</v>
      </c>
      <c r="G80" s="39">
        <f t="shared" si="36"/>
        <v>3.89</v>
      </c>
      <c r="H80" s="21">
        <f t="shared" si="34"/>
        <v>432.22222222222223</v>
      </c>
      <c r="I80" s="34">
        <f t="shared" si="37"/>
        <v>172.88888888888891</v>
      </c>
    </row>
    <row r="81" spans="2:9" x14ac:dyDescent="0.15">
      <c r="B81" s="49"/>
      <c r="C81" s="49"/>
      <c r="D81" s="5" t="s">
        <v>53</v>
      </c>
      <c r="E81" s="5">
        <v>1</v>
      </c>
      <c r="F81" s="9">
        <f t="shared" si="38"/>
        <v>1.01</v>
      </c>
      <c r="G81" s="39">
        <f t="shared" si="36"/>
        <v>1.01</v>
      </c>
      <c r="H81" s="21">
        <f t="shared" si="34"/>
        <v>112.22222222222221</v>
      </c>
      <c r="I81" s="34">
        <f t="shared" si="37"/>
        <v>89.777777777777771</v>
      </c>
    </row>
    <row r="82" spans="2:9" x14ac:dyDescent="0.15">
      <c r="B82" s="49"/>
      <c r="C82" s="49"/>
      <c r="D82" s="5" t="s">
        <v>54</v>
      </c>
      <c r="E82" s="5">
        <v>5</v>
      </c>
      <c r="F82" s="9">
        <f t="shared" si="38"/>
        <v>2.13</v>
      </c>
      <c r="G82" s="39">
        <f t="shared" si="36"/>
        <v>2.13</v>
      </c>
      <c r="H82" s="21">
        <f t="shared" si="34"/>
        <v>236.66666666666666</v>
      </c>
      <c r="I82" s="34">
        <f t="shared" si="37"/>
        <v>37.866666666666667</v>
      </c>
    </row>
    <row r="83" spans="2:9" x14ac:dyDescent="0.15">
      <c r="B83" s="49"/>
      <c r="C83" s="50"/>
      <c r="D83" s="5" t="s">
        <v>55</v>
      </c>
      <c r="E83" s="5">
        <v>3</v>
      </c>
      <c r="F83" s="9">
        <f t="shared" si="38"/>
        <v>3.6</v>
      </c>
      <c r="G83" s="39">
        <f t="shared" si="36"/>
        <v>3.6</v>
      </c>
      <c r="H83" s="21">
        <f t="shared" si="34"/>
        <v>400</v>
      </c>
      <c r="I83" s="34">
        <f t="shared" si="37"/>
        <v>106.66666666666667</v>
      </c>
    </row>
    <row r="84" spans="2:9" x14ac:dyDescent="0.15">
      <c r="B84" s="49"/>
      <c r="C84" s="48" t="s">
        <v>111</v>
      </c>
      <c r="D84" s="5" t="s">
        <v>104</v>
      </c>
      <c r="E84" s="5">
        <v>1</v>
      </c>
      <c r="F84" s="35">
        <f>G$42/(1*2+1.5*1)*1</f>
        <v>0.37294964028776978</v>
      </c>
      <c r="G84" s="39">
        <f t="shared" si="36"/>
        <v>0.37</v>
      </c>
      <c r="H84" s="21">
        <f t="shared" si="34"/>
        <v>41.438848920863315</v>
      </c>
      <c r="I84" s="34">
        <f t="shared" si="37"/>
        <v>33.151079136690655</v>
      </c>
    </row>
    <row r="85" spans="2:9" x14ac:dyDescent="0.15">
      <c r="B85" s="49"/>
      <c r="C85" s="49"/>
      <c r="D85" s="5" t="s">
        <v>105</v>
      </c>
      <c r="E85" s="5">
        <v>1</v>
      </c>
      <c r="F85" s="35">
        <f t="shared" ref="F85" si="39">G$42/(1*2+1.5*1)*1</f>
        <v>0.37294964028776978</v>
      </c>
      <c r="G85" s="39">
        <f t="shared" si="36"/>
        <v>0.37</v>
      </c>
      <c r="H85" s="21">
        <f t="shared" si="34"/>
        <v>41.438848920863315</v>
      </c>
      <c r="I85" s="34">
        <f t="shared" si="37"/>
        <v>33.151079136690655</v>
      </c>
    </row>
    <row r="86" spans="2:9" x14ac:dyDescent="0.15">
      <c r="B86" s="49"/>
      <c r="C86" s="49"/>
      <c r="D86" s="5" t="s">
        <v>106</v>
      </c>
      <c r="E86" s="5">
        <v>1</v>
      </c>
      <c r="F86" s="35">
        <f>G$42/(1*2+1.5*1)*1.5</f>
        <v>0.55942446043165472</v>
      </c>
      <c r="G86" s="39">
        <f t="shared" si="36"/>
        <v>0.56000000000000005</v>
      </c>
      <c r="H86" s="21">
        <f t="shared" si="34"/>
        <v>62.158273381294968</v>
      </c>
      <c r="I86" s="34">
        <f t="shared" si="37"/>
        <v>49.726618705035975</v>
      </c>
    </row>
    <row r="87" spans="2:9" x14ac:dyDescent="0.15">
      <c r="B87" s="49"/>
      <c r="C87" s="49"/>
      <c r="D87" s="5" t="s">
        <v>108</v>
      </c>
      <c r="E87" s="5">
        <v>11</v>
      </c>
      <c r="F87" s="9">
        <f>G43</f>
        <v>4.8360591133004922</v>
      </c>
      <c r="G87" s="39">
        <f t="shared" si="36"/>
        <v>4.84</v>
      </c>
      <c r="H87" s="21">
        <f t="shared" si="34"/>
        <v>537.33990147783243</v>
      </c>
      <c r="I87" s="34">
        <f t="shared" si="37"/>
        <v>39.079265562024176</v>
      </c>
    </row>
    <row r="88" spans="2:9" x14ac:dyDescent="0.15">
      <c r="B88" s="49"/>
      <c r="C88" s="49"/>
      <c r="D88" s="5" t="s">
        <v>109</v>
      </c>
      <c r="E88" s="5">
        <v>4</v>
      </c>
      <c r="F88" s="9">
        <f t="shared" ref="F88:F89" si="40">G44</f>
        <v>4.0581818181818177</v>
      </c>
      <c r="G88" s="39">
        <f t="shared" si="36"/>
        <v>4.0599999999999996</v>
      </c>
      <c r="H88" s="21">
        <f t="shared" si="34"/>
        <v>450.90909090909082</v>
      </c>
      <c r="I88" s="34">
        <f t="shared" si="37"/>
        <v>90.181818181818173</v>
      </c>
    </row>
    <row r="89" spans="2:9" x14ac:dyDescent="0.15">
      <c r="B89" s="50"/>
      <c r="C89" s="50"/>
      <c r="D89" s="5" t="s">
        <v>110</v>
      </c>
      <c r="E89" s="5">
        <v>1</v>
      </c>
      <c r="F89" s="9">
        <f t="shared" si="40"/>
        <v>1.9968749999999997</v>
      </c>
      <c r="G89" s="39">
        <f t="shared" si="36"/>
        <v>2</v>
      </c>
      <c r="H89" s="21">
        <f t="shared" si="34"/>
        <v>221.87499999999997</v>
      </c>
      <c r="I89" s="34">
        <f t="shared" si="37"/>
        <v>177.5</v>
      </c>
    </row>
    <row r="90" spans="2:9" x14ac:dyDescent="0.15">
      <c r="B90" s="48" t="s">
        <v>58</v>
      </c>
      <c r="C90" s="48" t="s">
        <v>107</v>
      </c>
      <c r="D90" s="5" t="s">
        <v>43</v>
      </c>
      <c r="E90" s="5">
        <v>1</v>
      </c>
      <c r="F90" s="35">
        <v>0.3</v>
      </c>
      <c r="G90" s="39">
        <f>ROUND(F90*L$5,2)</f>
        <v>0.3</v>
      </c>
      <c r="H90" s="21">
        <f t="shared" si="34"/>
        <v>33.333333333333336</v>
      </c>
      <c r="I90" s="34">
        <f>H90*M$5/E90</f>
        <v>26.666666666666671</v>
      </c>
    </row>
    <row r="91" spans="2:9" x14ac:dyDescent="0.15">
      <c r="B91" s="49"/>
      <c r="C91" s="49"/>
      <c r="D91" s="5" t="s">
        <v>44</v>
      </c>
      <c r="E91" s="5">
        <v>1</v>
      </c>
      <c r="F91" s="35">
        <v>0.3</v>
      </c>
      <c r="G91" s="39">
        <f t="shared" ref="G91:G111" si="41">ROUND(F91*L$5,2)</f>
        <v>0.3</v>
      </c>
      <c r="H91" s="21">
        <f t="shared" si="34"/>
        <v>33.333333333333336</v>
      </c>
      <c r="I91" s="34">
        <f t="shared" ref="I91:I111" si="42">H91*M$5/E91</f>
        <v>26.666666666666671</v>
      </c>
    </row>
    <row r="92" spans="2:9" x14ac:dyDescent="0.15">
      <c r="B92" s="49"/>
      <c r="C92" s="49"/>
      <c r="D92" s="5" t="s">
        <v>45</v>
      </c>
      <c r="E92" s="5">
        <v>4</v>
      </c>
      <c r="F92" s="35">
        <v>0.42</v>
      </c>
      <c r="G92" s="39">
        <f t="shared" si="41"/>
        <v>0.42</v>
      </c>
      <c r="H92" s="21">
        <f t="shared" si="34"/>
        <v>46.666666666666664</v>
      </c>
      <c r="I92" s="34">
        <f t="shared" si="42"/>
        <v>9.3333333333333339</v>
      </c>
    </row>
    <row r="93" spans="2:9" x14ac:dyDescent="0.15">
      <c r="B93" s="49"/>
      <c r="C93" s="49"/>
      <c r="D93" s="5" t="s">
        <v>46</v>
      </c>
      <c r="E93" s="5">
        <v>1</v>
      </c>
      <c r="F93" s="35">
        <v>0.3</v>
      </c>
      <c r="G93" s="39">
        <f t="shared" si="41"/>
        <v>0.3</v>
      </c>
      <c r="H93" s="21">
        <f t="shared" si="34"/>
        <v>33.333333333333336</v>
      </c>
      <c r="I93" s="34">
        <f t="shared" si="42"/>
        <v>26.666666666666671</v>
      </c>
    </row>
    <row r="94" spans="2:9" x14ac:dyDescent="0.15">
      <c r="B94" s="49"/>
      <c r="C94" s="49"/>
      <c r="D94" s="5" t="s">
        <v>56</v>
      </c>
      <c r="E94" s="5">
        <v>1</v>
      </c>
      <c r="F94" s="35">
        <v>0.48</v>
      </c>
      <c r="G94" s="39">
        <f t="shared" si="41"/>
        <v>0.48</v>
      </c>
      <c r="H94" s="21">
        <f t="shared" si="34"/>
        <v>53.333333333333329</v>
      </c>
      <c r="I94" s="34">
        <f t="shared" si="42"/>
        <v>42.666666666666664</v>
      </c>
    </row>
    <row r="95" spans="2:9" x14ac:dyDescent="0.15">
      <c r="B95" s="49"/>
      <c r="C95" s="49"/>
      <c r="D95" s="5" t="s">
        <v>47</v>
      </c>
      <c r="E95" s="5">
        <v>4</v>
      </c>
      <c r="F95" s="9">
        <f>G15</f>
        <v>2.36</v>
      </c>
      <c r="G95" s="39">
        <f t="shared" si="41"/>
        <v>2.36</v>
      </c>
      <c r="H95" s="21">
        <f t="shared" si="34"/>
        <v>262.22222222222223</v>
      </c>
      <c r="I95" s="34">
        <f t="shared" si="42"/>
        <v>52.44444444444445</v>
      </c>
    </row>
    <row r="96" spans="2:9" x14ac:dyDescent="0.15">
      <c r="B96" s="49"/>
      <c r="C96" s="49"/>
      <c r="D96" s="5" t="s">
        <v>48</v>
      </c>
      <c r="E96" s="5">
        <v>6</v>
      </c>
      <c r="F96" s="9">
        <f t="shared" ref="F96:F103" si="43">G16</f>
        <v>2.39</v>
      </c>
      <c r="G96" s="39">
        <f t="shared" si="41"/>
        <v>2.39</v>
      </c>
      <c r="H96" s="21">
        <f t="shared" si="34"/>
        <v>265.55555555555554</v>
      </c>
      <c r="I96" s="34">
        <f t="shared" si="42"/>
        <v>35.407407407407412</v>
      </c>
    </row>
    <row r="97" spans="2:9" x14ac:dyDescent="0.15">
      <c r="B97" s="49"/>
      <c r="C97" s="49"/>
      <c r="D97" s="5" t="s">
        <v>49</v>
      </c>
      <c r="E97" s="5">
        <v>5</v>
      </c>
      <c r="F97" s="9">
        <f t="shared" si="43"/>
        <v>2.59</v>
      </c>
      <c r="G97" s="39">
        <f t="shared" si="41"/>
        <v>2.59</v>
      </c>
      <c r="H97" s="21">
        <f t="shared" si="34"/>
        <v>287.77777777777777</v>
      </c>
      <c r="I97" s="34">
        <f t="shared" si="42"/>
        <v>46.044444444444444</v>
      </c>
    </row>
    <row r="98" spans="2:9" x14ac:dyDescent="0.15">
      <c r="B98" s="49"/>
      <c r="C98" s="49"/>
      <c r="D98" s="5" t="s">
        <v>50</v>
      </c>
      <c r="E98" s="5">
        <v>1</v>
      </c>
      <c r="F98" s="9">
        <f t="shared" si="43"/>
        <v>0.99</v>
      </c>
      <c r="G98" s="39">
        <f t="shared" si="41"/>
        <v>0.99</v>
      </c>
      <c r="H98" s="21">
        <f t="shared" si="34"/>
        <v>110</v>
      </c>
      <c r="I98" s="34">
        <f t="shared" si="42"/>
        <v>88</v>
      </c>
    </row>
    <row r="99" spans="2:9" x14ac:dyDescent="0.15">
      <c r="B99" s="49"/>
      <c r="C99" s="49"/>
      <c r="D99" s="5" t="s">
        <v>51</v>
      </c>
      <c r="E99" s="5">
        <v>2</v>
      </c>
      <c r="F99" s="9">
        <f t="shared" si="43"/>
        <v>1.2</v>
      </c>
      <c r="G99" s="39">
        <f t="shared" si="41"/>
        <v>1.2</v>
      </c>
      <c r="H99" s="21">
        <f t="shared" si="34"/>
        <v>133.33333333333334</v>
      </c>
      <c r="I99" s="34">
        <f t="shared" si="42"/>
        <v>53.333333333333343</v>
      </c>
    </row>
    <row r="100" spans="2:9" x14ac:dyDescent="0.15">
      <c r="B100" s="49"/>
      <c r="C100" s="49"/>
      <c r="D100" s="5" t="s">
        <v>52</v>
      </c>
      <c r="E100" s="5">
        <v>1</v>
      </c>
      <c r="F100" s="9">
        <f t="shared" si="43"/>
        <v>1.75</v>
      </c>
      <c r="G100" s="39">
        <f t="shared" si="41"/>
        <v>1.75</v>
      </c>
      <c r="H100" s="21">
        <f t="shared" si="34"/>
        <v>194.44444444444443</v>
      </c>
      <c r="I100" s="34">
        <f t="shared" si="42"/>
        <v>155.55555555555554</v>
      </c>
    </row>
    <row r="101" spans="2:9" x14ac:dyDescent="0.15">
      <c r="B101" s="49"/>
      <c r="C101" s="49"/>
      <c r="D101" s="5" t="s">
        <v>53</v>
      </c>
      <c r="E101" s="5">
        <v>1</v>
      </c>
      <c r="F101" s="9">
        <f t="shared" si="43"/>
        <v>1.01</v>
      </c>
      <c r="G101" s="39">
        <f t="shared" si="41"/>
        <v>1.01</v>
      </c>
      <c r="H101" s="21">
        <f t="shared" si="34"/>
        <v>112.22222222222221</v>
      </c>
      <c r="I101" s="34">
        <f t="shared" si="42"/>
        <v>89.777777777777771</v>
      </c>
    </row>
    <row r="102" spans="2:9" x14ac:dyDescent="0.15">
      <c r="B102" s="49"/>
      <c r="C102" s="49"/>
      <c r="D102" s="5" t="s">
        <v>54</v>
      </c>
      <c r="E102" s="5">
        <v>4</v>
      </c>
      <c r="F102" s="9">
        <f t="shared" si="43"/>
        <v>1.56</v>
      </c>
      <c r="G102" s="39">
        <f t="shared" si="41"/>
        <v>1.56</v>
      </c>
      <c r="H102" s="21">
        <f t="shared" si="34"/>
        <v>173.33333333333334</v>
      </c>
      <c r="I102" s="34">
        <v>25</v>
      </c>
    </row>
    <row r="103" spans="2:9" x14ac:dyDescent="0.15">
      <c r="B103" s="49"/>
      <c r="C103" s="50"/>
      <c r="D103" s="5" t="s">
        <v>55</v>
      </c>
      <c r="E103" s="5">
        <v>1</v>
      </c>
      <c r="F103" s="9">
        <f t="shared" si="43"/>
        <v>1.94</v>
      </c>
      <c r="G103" s="39">
        <f t="shared" si="41"/>
        <v>1.94</v>
      </c>
      <c r="H103" s="21">
        <f t="shared" ref="H103:H129" si="44">F103*B$14/G$14</f>
        <v>215.55555555555554</v>
      </c>
      <c r="I103" s="34">
        <f t="shared" si="42"/>
        <v>172.44444444444446</v>
      </c>
    </row>
    <row r="104" spans="2:9" x14ac:dyDescent="0.15">
      <c r="B104" s="49"/>
      <c r="C104" s="48" t="s">
        <v>111</v>
      </c>
      <c r="D104" s="5" t="s">
        <v>43</v>
      </c>
      <c r="E104" s="5">
        <v>1</v>
      </c>
      <c r="F104" s="35">
        <f>G$24/(1*4+1.5*1)*1</f>
        <v>0.40967952910398958</v>
      </c>
      <c r="G104" s="39">
        <f>ROUND(F104*L$5,2)</f>
        <v>0.41</v>
      </c>
      <c r="H104" s="21">
        <f t="shared" si="44"/>
        <v>45.519947678221065</v>
      </c>
      <c r="I104" s="34">
        <f t="shared" si="42"/>
        <v>36.415958142576855</v>
      </c>
    </row>
    <row r="105" spans="2:9" x14ac:dyDescent="0.15">
      <c r="B105" s="49"/>
      <c r="C105" s="49"/>
      <c r="D105" s="5" t="s">
        <v>44</v>
      </c>
      <c r="E105" s="5">
        <v>1</v>
      </c>
      <c r="F105" s="35">
        <f t="shared" ref="F105:F107" si="45">G$24/(1*4+1.5*1)*1</f>
        <v>0.40967952910398958</v>
      </c>
      <c r="G105" s="39">
        <f t="shared" si="41"/>
        <v>0.41</v>
      </c>
      <c r="H105" s="21">
        <f t="shared" si="44"/>
        <v>45.519947678221065</v>
      </c>
      <c r="I105" s="34">
        <f t="shared" si="42"/>
        <v>36.415958142576855</v>
      </c>
    </row>
    <row r="106" spans="2:9" x14ac:dyDescent="0.15">
      <c r="B106" s="49"/>
      <c r="C106" s="49"/>
      <c r="D106" s="5" t="s">
        <v>45</v>
      </c>
      <c r="E106" s="5">
        <v>1</v>
      </c>
      <c r="F106" s="35">
        <f t="shared" si="45"/>
        <v>0.40967952910398958</v>
      </c>
      <c r="G106" s="39">
        <f t="shared" si="41"/>
        <v>0.41</v>
      </c>
      <c r="H106" s="21">
        <f t="shared" si="44"/>
        <v>45.519947678221065</v>
      </c>
      <c r="I106" s="34">
        <f t="shared" si="42"/>
        <v>36.415958142576855</v>
      </c>
    </row>
    <row r="107" spans="2:9" x14ac:dyDescent="0.15">
      <c r="B107" s="49"/>
      <c r="C107" s="49"/>
      <c r="D107" s="5" t="s">
        <v>46</v>
      </c>
      <c r="E107" s="5">
        <v>1</v>
      </c>
      <c r="F107" s="35">
        <f t="shared" si="45"/>
        <v>0.40967952910398958</v>
      </c>
      <c r="G107" s="39">
        <f t="shared" si="41"/>
        <v>0.41</v>
      </c>
      <c r="H107" s="21">
        <f t="shared" si="44"/>
        <v>45.519947678221065</v>
      </c>
      <c r="I107" s="34">
        <f t="shared" si="42"/>
        <v>36.415958142576855</v>
      </c>
    </row>
    <row r="108" spans="2:9" x14ac:dyDescent="0.15">
      <c r="B108" s="49"/>
      <c r="C108" s="49"/>
      <c r="D108" s="5" t="s">
        <v>56</v>
      </c>
      <c r="E108" s="5">
        <v>1</v>
      </c>
      <c r="F108" s="35">
        <f>G$24/(1*4+1.5*1)*1.5</f>
        <v>0.61451929365598434</v>
      </c>
      <c r="G108" s="39">
        <f t="shared" si="41"/>
        <v>0.61</v>
      </c>
      <c r="H108" s="21">
        <f t="shared" si="44"/>
        <v>68.279921517331587</v>
      </c>
      <c r="I108" s="34">
        <f t="shared" si="42"/>
        <v>54.623937213865275</v>
      </c>
    </row>
    <row r="109" spans="2:9" x14ac:dyDescent="0.15">
      <c r="B109" s="49"/>
      <c r="C109" s="49"/>
      <c r="D109" s="5" t="s">
        <v>108</v>
      </c>
      <c r="E109" s="5">
        <v>9</v>
      </c>
      <c r="F109" s="9">
        <f>G25</f>
        <v>3.0472499999999996</v>
      </c>
      <c r="G109" s="39">
        <f t="shared" si="41"/>
        <v>3.05</v>
      </c>
      <c r="H109" s="21">
        <f t="shared" si="44"/>
        <v>338.58333333333331</v>
      </c>
      <c r="I109" s="34">
        <f t="shared" si="42"/>
        <v>30.096296296296298</v>
      </c>
    </row>
    <row r="110" spans="2:9" x14ac:dyDescent="0.15">
      <c r="B110" s="49"/>
      <c r="C110" s="49"/>
      <c r="D110" s="5" t="s">
        <v>109</v>
      </c>
      <c r="E110" s="5">
        <v>7</v>
      </c>
      <c r="F110" s="9">
        <f t="shared" ref="F110:F111" si="46">G26</f>
        <v>4.7864788732394361</v>
      </c>
      <c r="G110" s="39">
        <f t="shared" si="41"/>
        <v>4.79</v>
      </c>
      <c r="H110" s="21">
        <f t="shared" si="44"/>
        <v>531.83098591549287</v>
      </c>
      <c r="I110" s="34">
        <f t="shared" si="42"/>
        <v>60.78068410462776</v>
      </c>
    </row>
    <row r="111" spans="2:9" x14ac:dyDescent="0.15">
      <c r="B111" s="50"/>
      <c r="C111" s="50"/>
      <c r="D111" s="5" t="s">
        <v>110</v>
      </c>
      <c r="E111" s="5">
        <v>1</v>
      </c>
      <c r="F111" s="9">
        <f t="shared" si="46"/>
        <v>1.9943181818181819</v>
      </c>
      <c r="G111" s="39">
        <f t="shared" si="41"/>
        <v>1.99</v>
      </c>
      <c r="H111" s="21">
        <f t="shared" si="44"/>
        <v>221.59090909090909</v>
      </c>
      <c r="I111" s="34">
        <f t="shared" si="42"/>
        <v>177.27272727272728</v>
      </c>
    </row>
    <row r="112" spans="2:9" x14ac:dyDescent="0.15">
      <c r="B112" s="47" t="s">
        <v>102</v>
      </c>
      <c r="C112" s="47" t="s">
        <v>107</v>
      </c>
      <c r="D112" s="5" t="s">
        <v>43</v>
      </c>
      <c r="E112" s="5">
        <v>1</v>
      </c>
      <c r="F112" s="35">
        <f>G$50/(1*2+1.5*1)*1</f>
        <v>0.53093525179856116</v>
      </c>
      <c r="G112" s="39">
        <f>ROUND(F112*L$6,2)</f>
        <v>0.53</v>
      </c>
      <c r="H112" s="21">
        <f t="shared" si="44"/>
        <v>58.992805755395679</v>
      </c>
      <c r="I112" s="34">
        <f>H112*M$6/E112</f>
        <v>70.791366906474806</v>
      </c>
    </row>
    <row r="113" spans="2:9" x14ac:dyDescent="0.15">
      <c r="B113" s="47"/>
      <c r="C113" s="47"/>
      <c r="D113" s="5" t="s">
        <v>44</v>
      </c>
      <c r="E113" s="5">
        <v>1</v>
      </c>
      <c r="F113" s="35">
        <f t="shared" ref="F113" si="47">G$50/(1*2+1.5*1)*1</f>
        <v>0.53093525179856116</v>
      </c>
      <c r="G113" s="39">
        <f t="shared" ref="G113:G129" si="48">ROUND(F113*L$6,2)</f>
        <v>0.53</v>
      </c>
      <c r="H113" s="21">
        <f t="shared" si="44"/>
        <v>58.992805755395679</v>
      </c>
      <c r="I113" s="34">
        <f t="shared" ref="I113:I129" si="49">H113*M$6/E113</f>
        <v>70.791366906474806</v>
      </c>
    </row>
    <row r="114" spans="2:9" x14ac:dyDescent="0.15">
      <c r="B114" s="47"/>
      <c r="C114" s="47"/>
      <c r="D114" s="5" t="s">
        <v>45</v>
      </c>
      <c r="E114" s="5">
        <v>1</v>
      </c>
      <c r="F114" s="35">
        <f>G$50/(1*2+1.5*1)*1.5</f>
        <v>0.79640287769784179</v>
      </c>
      <c r="G114" s="39">
        <f t="shared" si="48"/>
        <v>0.8</v>
      </c>
      <c r="H114" s="21">
        <f t="shared" si="44"/>
        <v>88.489208633093526</v>
      </c>
      <c r="I114" s="34">
        <f t="shared" si="49"/>
        <v>106.18705035971223</v>
      </c>
    </row>
    <row r="115" spans="2:9" x14ac:dyDescent="0.15">
      <c r="B115" s="47"/>
      <c r="C115" s="47"/>
      <c r="D115" s="5" t="s">
        <v>47</v>
      </c>
      <c r="E115" s="5">
        <v>1</v>
      </c>
      <c r="F115" s="9">
        <f>G51</f>
        <v>1.6519999999999999</v>
      </c>
      <c r="G115" s="39">
        <f t="shared" si="48"/>
        <v>1.65</v>
      </c>
      <c r="H115" s="21">
        <f t="shared" si="44"/>
        <v>183.55555555555554</v>
      </c>
      <c r="I115" s="34">
        <f t="shared" si="49"/>
        <v>220.26666666666665</v>
      </c>
    </row>
    <row r="116" spans="2:9" x14ac:dyDescent="0.15">
      <c r="B116" s="47"/>
      <c r="C116" s="47"/>
      <c r="D116" s="5" t="s">
        <v>48</v>
      </c>
      <c r="E116" s="5">
        <v>1</v>
      </c>
      <c r="F116" s="9">
        <f t="shared" ref="F116:F123" si="50">G52</f>
        <v>1.8223749999999999</v>
      </c>
      <c r="G116" s="39">
        <f t="shared" si="48"/>
        <v>1.82</v>
      </c>
      <c r="H116" s="21">
        <f t="shared" si="44"/>
        <v>202.48611111111109</v>
      </c>
      <c r="I116" s="34">
        <f t="shared" si="49"/>
        <v>242.98333333333329</v>
      </c>
    </row>
    <row r="117" spans="2:9" x14ac:dyDescent="0.15">
      <c r="B117" s="47"/>
      <c r="C117" s="47"/>
      <c r="D117" s="5" t="s">
        <v>49</v>
      </c>
      <c r="E117" s="5">
        <v>1</v>
      </c>
      <c r="F117" s="9">
        <f t="shared" si="50"/>
        <v>2.9028859060402681</v>
      </c>
      <c r="G117" s="39">
        <f t="shared" si="48"/>
        <v>2.9</v>
      </c>
      <c r="H117" s="21">
        <f t="shared" si="44"/>
        <v>322.54287844891866</v>
      </c>
      <c r="I117" s="34">
        <f t="shared" si="49"/>
        <v>387.05145413870235</v>
      </c>
    </row>
    <row r="118" spans="2:9" x14ac:dyDescent="0.15">
      <c r="B118" s="47"/>
      <c r="C118" s="47"/>
      <c r="D118" s="5" t="s">
        <v>50</v>
      </c>
      <c r="E118" s="5">
        <v>6</v>
      </c>
      <c r="F118" s="9">
        <f t="shared" si="50"/>
        <v>1.53</v>
      </c>
      <c r="G118" s="39">
        <f t="shared" si="48"/>
        <v>1.53</v>
      </c>
      <c r="H118" s="21">
        <f t="shared" si="44"/>
        <v>170</v>
      </c>
      <c r="I118" s="34">
        <f t="shared" si="49"/>
        <v>34</v>
      </c>
    </row>
    <row r="119" spans="2:9" x14ac:dyDescent="0.15">
      <c r="B119" s="47"/>
      <c r="C119" s="47"/>
      <c r="D119" s="5" t="s">
        <v>51</v>
      </c>
      <c r="E119" s="5">
        <v>1</v>
      </c>
      <c r="F119" s="9">
        <f t="shared" si="50"/>
        <v>1.7239436619718309</v>
      </c>
      <c r="G119" s="39">
        <f t="shared" si="48"/>
        <v>1.72</v>
      </c>
      <c r="H119" s="21">
        <f t="shared" si="44"/>
        <v>191.5492957746479</v>
      </c>
      <c r="I119" s="34">
        <f t="shared" si="49"/>
        <v>229.85915492957747</v>
      </c>
    </row>
    <row r="120" spans="2:9" x14ac:dyDescent="0.15">
      <c r="B120" s="47"/>
      <c r="C120" s="47"/>
      <c r="D120" s="5" t="s">
        <v>52</v>
      </c>
      <c r="E120" s="5">
        <v>1</v>
      </c>
      <c r="F120" s="9">
        <f t="shared" si="50"/>
        <v>3.9083333333333328</v>
      </c>
      <c r="G120" s="39">
        <f t="shared" si="48"/>
        <v>3.91</v>
      </c>
      <c r="H120" s="21">
        <f t="shared" si="44"/>
        <v>434.25925925925918</v>
      </c>
      <c r="I120" s="34">
        <f t="shared" si="49"/>
        <v>521.11111111111097</v>
      </c>
    </row>
    <row r="121" spans="2:9" x14ac:dyDescent="0.15">
      <c r="B121" s="47"/>
      <c r="C121" s="47"/>
      <c r="D121" s="5" t="s">
        <v>53</v>
      </c>
      <c r="E121" s="5">
        <v>7</v>
      </c>
      <c r="F121" s="9">
        <f t="shared" si="50"/>
        <v>3.2580645161290325</v>
      </c>
      <c r="G121" s="39">
        <f t="shared" si="48"/>
        <v>3.26</v>
      </c>
      <c r="H121" s="21">
        <f t="shared" si="44"/>
        <v>362.00716845878134</v>
      </c>
      <c r="I121" s="34">
        <f t="shared" si="49"/>
        <v>62.058371735791084</v>
      </c>
    </row>
    <row r="122" spans="2:9" x14ac:dyDescent="0.15">
      <c r="B122" s="47"/>
      <c r="C122" s="47"/>
      <c r="D122" s="5" t="s">
        <v>54</v>
      </c>
      <c r="E122" s="5">
        <v>1</v>
      </c>
      <c r="F122" s="9">
        <f t="shared" si="50"/>
        <v>2.6590909090909092</v>
      </c>
      <c r="G122" s="39">
        <f t="shared" si="48"/>
        <v>2.66</v>
      </c>
      <c r="H122" s="21">
        <f t="shared" si="44"/>
        <v>295.4545454545455</v>
      </c>
      <c r="I122" s="34">
        <f t="shared" si="49"/>
        <v>354.54545454545456</v>
      </c>
    </row>
    <row r="123" spans="2:9" x14ac:dyDescent="0.15">
      <c r="B123" s="47"/>
      <c r="C123" s="47"/>
      <c r="D123" s="5" t="s">
        <v>55</v>
      </c>
      <c r="E123" s="5">
        <v>1</v>
      </c>
      <c r="F123" s="9">
        <f t="shared" si="50"/>
        <v>4.041666666666667</v>
      </c>
      <c r="G123" s="39">
        <f t="shared" si="48"/>
        <v>4.04</v>
      </c>
      <c r="H123" s="21">
        <f t="shared" si="44"/>
        <v>449.07407407407408</v>
      </c>
      <c r="I123" s="34">
        <f t="shared" si="49"/>
        <v>538.88888888888891</v>
      </c>
    </row>
    <row r="124" spans="2:9" x14ac:dyDescent="0.15">
      <c r="B124" s="47"/>
      <c r="C124" s="47" t="s">
        <v>115</v>
      </c>
      <c r="D124" s="5" t="s">
        <v>43</v>
      </c>
      <c r="E124" s="5">
        <v>1</v>
      </c>
      <c r="F124" s="35">
        <f>G$60/(1*2+1.5*1)*1</f>
        <v>0.37294964028776978</v>
      </c>
      <c r="G124" s="39">
        <f t="shared" si="48"/>
        <v>0.37</v>
      </c>
      <c r="H124" s="21">
        <f t="shared" si="44"/>
        <v>41.438848920863315</v>
      </c>
      <c r="I124" s="34">
        <f t="shared" si="49"/>
        <v>49.726618705035975</v>
      </c>
    </row>
    <row r="125" spans="2:9" x14ac:dyDescent="0.15">
      <c r="B125" s="47"/>
      <c r="C125" s="47"/>
      <c r="D125" s="5" t="s">
        <v>44</v>
      </c>
      <c r="E125" s="5">
        <v>1</v>
      </c>
      <c r="F125" s="35">
        <f t="shared" ref="F125" si="51">G$60/(1*2+1.5*1)*1</f>
        <v>0.37294964028776978</v>
      </c>
      <c r="G125" s="39">
        <f t="shared" si="48"/>
        <v>0.37</v>
      </c>
      <c r="H125" s="21">
        <f t="shared" si="44"/>
        <v>41.438848920863315</v>
      </c>
      <c r="I125" s="34">
        <f t="shared" si="49"/>
        <v>49.726618705035975</v>
      </c>
    </row>
    <row r="126" spans="2:9" x14ac:dyDescent="0.15">
      <c r="B126" s="47"/>
      <c r="C126" s="47"/>
      <c r="D126" s="5" t="s">
        <v>45</v>
      </c>
      <c r="E126" s="5">
        <v>1</v>
      </c>
      <c r="F126" s="35">
        <f>G$60/(1*2+1.5*1)*1.5</f>
        <v>0.55942446043165472</v>
      </c>
      <c r="G126" s="39">
        <f t="shared" si="48"/>
        <v>0.56000000000000005</v>
      </c>
      <c r="H126" s="21">
        <f t="shared" si="44"/>
        <v>62.158273381294968</v>
      </c>
      <c r="I126" s="34">
        <f t="shared" si="49"/>
        <v>74.589928057553962</v>
      </c>
    </row>
    <row r="127" spans="2:9" x14ac:dyDescent="0.15">
      <c r="B127" s="47"/>
      <c r="C127" s="47"/>
      <c r="D127" s="5" t="s">
        <v>108</v>
      </c>
      <c r="E127" s="5">
        <v>1</v>
      </c>
      <c r="F127" s="9">
        <f>G61</f>
        <v>4.8397499999999996</v>
      </c>
      <c r="G127" s="39">
        <f t="shared" si="48"/>
        <v>4.84</v>
      </c>
      <c r="H127" s="21">
        <f t="shared" si="44"/>
        <v>537.75</v>
      </c>
      <c r="I127" s="34">
        <f t="shared" si="49"/>
        <v>645.29999999999995</v>
      </c>
    </row>
    <row r="128" spans="2:9" x14ac:dyDescent="0.15">
      <c r="B128" s="47"/>
      <c r="C128" s="47"/>
      <c r="D128" s="5" t="s">
        <v>109</v>
      </c>
      <c r="E128" s="5">
        <v>6</v>
      </c>
      <c r="F128" s="9">
        <f t="shared" ref="F128:F129" si="52">G62</f>
        <v>4.056338028169014</v>
      </c>
      <c r="G128" s="39">
        <f t="shared" si="48"/>
        <v>4.0599999999999996</v>
      </c>
      <c r="H128" s="21">
        <f t="shared" si="44"/>
        <v>450.70422535211264</v>
      </c>
      <c r="I128" s="34">
        <f t="shared" si="49"/>
        <v>90.140845070422529</v>
      </c>
    </row>
    <row r="129" spans="2:9" x14ac:dyDescent="0.15">
      <c r="B129" s="47"/>
      <c r="C129" s="47"/>
      <c r="D129" s="5" t="s">
        <v>110</v>
      </c>
      <c r="E129" s="5">
        <v>1</v>
      </c>
      <c r="F129" s="9">
        <f t="shared" si="52"/>
        <v>1.9943181818181819</v>
      </c>
      <c r="G129" s="39">
        <f t="shared" si="48"/>
        <v>1.99</v>
      </c>
      <c r="H129" s="21">
        <f t="shared" si="44"/>
        <v>221.59090909090909</v>
      </c>
      <c r="I129" s="34">
        <f t="shared" si="49"/>
        <v>265.90909090909088</v>
      </c>
    </row>
  </sheetData>
  <mergeCells count="24">
    <mergeCell ref="C51:C53"/>
    <mergeCell ref="C54:C56"/>
    <mergeCell ref="C57:C59"/>
    <mergeCell ref="C60:C63"/>
    <mergeCell ref="C15:C17"/>
    <mergeCell ref="C18:C20"/>
    <mergeCell ref="C21:C23"/>
    <mergeCell ref="C24:C27"/>
    <mergeCell ref="C42:C45"/>
    <mergeCell ref="O30:Q30"/>
    <mergeCell ref="C33:C35"/>
    <mergeCell ref="C36:C38"/>
    <mergeCell ref="C39:C41"/>
    <mergeCell ref="I30:K30"/>
    <mergeCell ref="L30:N30"/>
    <mergeCell ref="C124:C129"/>
    <mergeCell ref="B112:B129"/>
    <mergeCell ref="C71:C83"/>
    <mergeCell ref="C84:C89"/>
    <mergeCell ref="B71:B89"/>
    <mergeCell ref="C90:C103"/>
    <mergeCell ref="C104:C111"/>
    <mergeCell ref="B90:B111"/>
    <mergeCell ref="C112:C12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102"/>
  <sheetViews>
    <sheetView tabSelected="1" workbookViewId="0">
      <selection activeCell="G24" sqref="G24"/>
    </sheetView>
  </sheetViews>
  <sheetFormatPr defaultRowHeight="11.25" x14ac:dyDescent="0.15"/>
  <cols>
    <col min="1" max="11" width="9" style="25"/>
    <col min="12" max="12" width="11.875" style="25" customWidth="1"/>
    <col min="13" max="14" width="12.125" style="25" customWidth="1"/>
    <col min="15" max="25" width="9" style="25"/>
    <col min="26" max="28" width="9.75" style="25" customWidth="1"/>
    <col min="29" max="29" width="9.75" style="25" bestFit="1" customWidth="1"/>
    <col min="30" max="30" width="9.75" style="25" customWidth="1"/>
    <col min="31" max="16384" width="9" style="25"/>
  </cols>
  <sheetData>
    <row r="1" spans="2:35" x14ac:dyDescent="0.15">
      <c r="D1" s="28" t="s">
        <v>68</v>
      </c>
      <c r="Y1" s="25">
        <v>0.42899999999999999</v>
      </c>
      <c r="Z1" s="31"/>
      <c r="AA1" s="31"/>
      <c r="AI1" s="25" t="s">
        <v>76</v>
      </c>
    </row>
    <row r="2" spans="2:35" s="2" customFormat="1" ht="33.75" x14ac:dyDescent="0.15">
      <c r="B2" s="2" t="s">
        <v>65</v>
      </c>
      <c r="C2" s="2" t="s">
        <v>66</v>
      </c>
      <c r="D2" s="2" t="s">
        <v>67</v>
      </c>
      <c r="F2" s="2" t="s">
        <v>119</v>
      </c>
      <c r="G2" s="2" t="s">
        <v>120</v>
      </c>
      <c r="H2" s="2" t="s">
        <v>125</v>
      </c>
      <c r="I2" s="2" t="s">
        <v>126</v>
      </c>
      <c r="J2" s="2" t="s">
        <v>75</v>
      </c>
      <c r="K2" s="2" t="s">
        <v>86</v>
      </c>
      <c r="L2" s="46" t="s">
        <v>121</v>
      </c>
      <c r="M2" s="46" t="s">
        <v>122</v>
      </c>
      <c r="N2" s="46" t="s">
        <v>130</v>
      </c>
      <c r="O2" s="2" t="s">
        <v>123</v>
      </c>
      <c r="P2" s="2" t="s">
        <v>124</v>
      </c>
      <c r="Q2" s="2" t="s">
        <v>129</v>
      </c>
      <c r="R2" s="2" t="s">
        <v>127</v>
      </c>
      <c r="S2" s="2" t="s">
        <v>128</v>
      </c>
      <c r="T2" s="2" t="s">
        <v>131</v>
      </c>
      <c r="U2" s="2" t="s">
        <v>93</v>
      </c>
      <c r="V2" s="2" t="s">
        <v>87</v>
      </c>
      <c r="W2" s="2" t="s">
        <v>88</v>
      </c>
      <c r="X2" s="2" t="s">
        <v>89</v>
      </c>
      <c r="Y2" s="2" t="s">
        <v>74</v>
      </c>
      <c r="Z2" s="2" t="s">
        <v>90</v>
      </c>
      <c r="AA2" s="2" t="s">
        <v>91</v>
      </c>
      <c r="AB2" s="2" t="s">
        <v>74</v>
      </c>
      <c r="AC2" s="2" t="s">
        <v>94</v>
      </c>
      <c r="AD2" s="2" t="s">
        <v>95</v>
      </c>
      <c r="AE2" s="2" t="s">
        <v>92</v>
      </c>
      <c r="AI2" s="2" t="s">
        <v>77</v>
      </c>
    </row>
    <row r="3" spans="2:35" x14ac:dyDescent="0.15">
      <c r="B3" s="25">
        <v>1</v>
      </c>
      <c r="C3" s="27">
        <v>1</v>
      </c>
      <c r="D3" s="26">
        <f>(1-1/C3)</f>
        <v>0</v>
      </c>
      <c r="E3" s="25">
        <f>(1-D3)*C3</f>
        <v>1</v>
      </c>
      <c r="F3" s="29">
        <v>63</v>
      </c>
      <c r="G3" s="29">
        <v>44</v>
      </c>
      <c r="H3" s="25">
        <f>F3/5*5</f>
        <v>63</v>
      </c>
      <c r="I3" s="25">
        <f>G3/5*5</f>
        <v>44</v>
      </c>
      <c r="J3" s="25">
        <f>1*H3/(H3+0+0.429*F3)</f>
        <v>0.69979006298110569</v>
      </c>
      <c r="K3" s="25">
        <f>1*(1-J3)</f>
        <v>0.30020993701889431</v>
      </c>
      <c r="L3" s="30">
        <f>ROUND(1/(1.429*C3-0.429)*F3,0)</f>
        <v>63</v>
      </c>
      <c r="M3" s="30">
        <f>ROUND(1/(1.429*C3-0.429)*G3,0)</f>
        <v>44</v>
      </c>
      <c r="N3" s="30">
        <f>ROUND(1/(1.429*1/C3-0.429)*G3,0)</f>
        <v>44</v>
      </c>
      <c r="O3" s="25">
        <f>1*H3/(H3+0+0.429*L3)</f>
        <v>0.69979006298110569</v>
      </c>
      <c r="P3" s="25">
        <f>1*I3/(I3+0+0.429*M3)</f>
        <v>0.69979006298110558</v>
      </c>
      <c r="Q3" s="25">
        <f>1*I3/(I3+0+0.429*N3)</f>
        <v>0.69979006298110558</v>
      </c>
      <c r="R3" s="25">
        <f>C3*(1-O3)</f>
        <v>0.30020993701889431</v>
      </c>
      <c r="S3" s="25">
        <f>C3*(1-P3)</f>
        <v>0.30020993701889442</v>
      </c>
      <c r="T3" s="25">
        <f>(1-Q3)/(1-P3)</f>
        <v>1</v>
      </c>
      <c r="U3" s="25">
        <v>-0.8</v>
      </c>
      <c r="V3" s="25">
        <f t="shared" ref="V3:V18" si="0">F$3/5*100</f>
        <v>1260</v>
      </c>
      <c r="W3" s="25">
        <f t="shared" ref="W3:W18" si="1">(F$3/5-U3)*10</f>
        <v>134</v>
      </c>
      <c r="X3" s="25">
        <f t="shared" ref="X3:X18" si="2">(F$3/5+U3)*5</f>
        <v>58.999999999999993</v>
      </c>
      <c r="Y3" s="26">
        <f t="shared" ref="Y3:Y18" si="3">X3/(X3+$Y$1*F$3)</f>
        <v>0.68583119253257696</v>
      </c>
      <c r="Z3" s="26">
        <f t="shared" ref="Z3:Z19" si="4">(F$3/5+U3*F$3/5)*10</f>
        <v>25.199999999999978</v>
      </c>
      <c r="AA3" s="26">
        <f t="shared" ref="AA3:AA19" si="5">(F$3/5-U3*F$3/5)*5</f>
        <v>113.4</v>
      </c>
      <c r="AB3" s="26">
        <f t="shared" ref="AB3:AB19" si="6">AA3/(AA3+$Y$1*F$3)</f>
        <v>0.80753701211305506</v>
      </c>
      <c r="AC3" s="26">
        <f t="shared" ref="AC3:AC19" si="7">W3*(1-AB3)</f>
        <v>25.790040376850623</v>
      </c>
      <c r="AD3" s="26">
        <f t="shared" ref="AD3:AD19" si="8">Z3*(1-Y3)</f>
        <v>7.9170539481790536</v>
      </c>
      <c r="AE3" s="25">
        <f t="shared" ref="AE3:AE19" si="9">AD3/AC3</f>
        <v>0.30698106061460351</v>
      </c>
      <c r="AF3" s="25">
        <f t="shared" ref="AF3:AF19" si="10">Z3*(1-AB$26)</f>
        <v>10.019277108433725</v>
      </c>
      <c r="AG3" s="25">
        <f t="shared" ref="AG3:AG19" si="11">Z$26*(1-AB3)</f>
        <v>32.737954239569326</v>
      </c>
      <c r="AH3" s="25">
        <f t="shared" ref="AH3:AH19" si="12">AG3/AF3</f>
        <v>3.2674966352624542</v>
      </c>
      <c r="AI3" s="25" t="s">
        <v>78</v>
      </c>
    </row>
    <row r="4" spans="2:35" x14ac:dyDescent="0.15">
      <c r="B4" s="25">
        <v>2</v>
      </c>
      <c r="C4" s="27">
        <f>C3+0.01</f>
        <v>1.01</v>
      </c>
      <c r="D4" s="26">
        <f t="shared" ref="D4:D67" si="13">(1-1/C4)</f>
        <v>9.9009900990099098E-3</v>
      </c>
      <c r="E4" s="25">
        <f t="shared" ref="E4:E67" si="14">(1-D4)*C4</f>
        <v>1</v>
      </c>
      <c r="F4" s="29">
        <v>70</v>
      </c>
      <c r="G4" s="29">
        <v>54</v>
      </c>
      <c r="H4" s="25">
        <f t="shared" ref="H4:H67" si="15">F4/5*5</f>
        <v>70</v>
      </c>
      <c r="I4" s="25">
        <f t="shared" ref="I4:I67" si="16">G4/5*5</f>
        <v>54</v>
      </c>
      <c r="J4" s="25">
        <f t="shared" ref="J4:J67" si="17">1*H4/(H4+0+0.429*F4)</f>
        <v>0.69979006298110569</v>
      </c>
      <c r="K4" s="25">
        <f t="shared" ref="K4:K67" si="18">1*(1-J4)</f>
        <v>0.30020993701889431</v>
      </c>
      <c r="L4" s="30">
        <f t="shared" ref="L4:L67" si="19">ROUND(1/(1.429*C4-0.429)*F4,0)</f>
        <v>69</v>
      </c>
      <c r="M4" s="30">
        <f t="shared" ref="M4:M67" si="20">ROUND(1/(1.429*C4-0.429)*G4,0)</f>
        <v>53</v>
      </c>
      <c r="N4" s="30">
        <f t="shared" ref="N4:N67" si="21">ROUND(1/(1.429*1/C4-0.429)*G4,0)</f>
        <v>55</v>
      </c>
      <c r="O4" s="25">
        <f t="shared" ref="O4:O67" si="22">1*H4/(H4+0+0.429*L4)</f>
        <v>0.70280418871296468</v>
      </c>
      <c r="P4" s="25">
        <f t="shared" ref="P4:P67" si="23">1*I4/(I4+0+0.429*M4)</f>
        <v>0.70370225575667544</v>
      </c>
      <c r="Q4" s="25">
        <f t="shared" ref="Q4:Q67" si="24">1*I4/(I4+0+0.429*N4)</f>
        <v>0.69592112893872027</v>
      </c>
      <c r="R4" s="25">
        <f t="shared" ref="R4:R67" si="25">C4*(1-O4)</f>
        <v>0.30016776939990569</v>
      </c>
      <c r="S4" s="25">
        <f t="shared" ref="S4:S67" si="26">C4*(1-P4)</f>
        <v>0.29926072168575779</v>
      </c>
      <c r="T4" s="25">
        <f t="shared" ref="T4:T67" si="27">(1-Q4)/(1-P4)</f>
        <v>1.026261174676933</v>
      </c>
      <c r="U4" s="31">
        <v>-0.75</v>
      </c>
      <c r="V4" s="25">
        <f t="shared" si="0"/>
        <v>1260</v>
      </c>
      <c r="W4" s="25">
        <f t="shared" si="1"/>
        <v>133.5</v>
      </c>
      <c r="X4" s="25">
        <f t="shared" si="2"/>
        <v>59.25</v>
      </c>
      <c r="Y4" s="26">
        <f t="shared" si="3"/>
        <v>0.68674154177822588</v>
      </c>
      <c r="Z4" s="26">
        <f t="shared" si="4"/>
        <v>31.500000000000004</v>
      </c>
      <c r="AA4" s="26">
        <f t="shared" si="5"/>
        <v>110.24999999999999</v>
      </c>
      <c r="AB4" s="26">
        <f t="shared" si="6"/>
        <v>0.80312069756769155</v>
      </c>
      <c r="AC4" s="26">
        <f t="shared" si="7"/>
        <v>26.283386874713177</v>
      </c>
      <c r="AD4" s="26">
        <f t="shared" si="8"/>
        <v>9.8676414339858862</v>
      </c>
      <c r="AE4" s="25">
        <f t="shared" si="9"/>
        <v>0.37543264424111888</v>
      </c>
      <c r="AF4" s="25">
        <f t="shared" si="10"/>
        <v>12.524096385542169</v>
      </c>
      <c r="AG4" s="25">
        <f t="shared" si="11"/>
        <v>33.489169343735661</v>
      </c>
      <c r="AH4" s="25">
        <f t="shared" si="12"/>
        <v>2.673978889398807</v>
      </c>
      <c r="AI4" s="25" t="s">
        <v>79</v>
      </c>
    </row>
    <row r="5" spans="2:35" x14ac:dyDescent="0.15">
      <c r="B5" s="25">
        <v>3</v>
      </c>
      <c r="C5" s="27">
        <f t="shared" ref="C5:C69" si="28">C4+0.01</f>
        <v>1.02</v>
      </c>
      <c r="D5" s="26">
        <f t="shared" si="13"/>
        <v>1.9607843137254943E-2</v>
      </c>
      <c r="E5" s="25">
        <f t="shared" si="14"/>
        <v>1</v>
      </c>
      <c r="F5" s="29">
        <v>77</v>
      </c>
      <c r="G5" s="29">
        <v>66</v>
      </c>
      <c r="H5" s="25">
        <f t="shared" si="15"/>
        <v>77</v>
      </c>
      <c r="I5" s="25">
        <f t="shared" si="16"/>
        <v>66</v>
      </c>
      <c r="J5" s="25">
        <f t="shared" si="17"/>
        <v>0.69979006298110569</v>
      </c>
      <c r="K5" s="25">
        <f t="shared" si="18"/>
        <v>0.30020993701889431</v>
      </c>
      <c r="L5" s="30">
        <f t="shared" si="19"/>
        <v>75</v>
      </c>
      <c r="M5" s="30">
        <f t="shared" si="20"/>
        <v>64</v>
      </c>
      <c r="N5" s="30">
        <f t="shared" si="21"/>
        <v>68</v>
      </c>
      <c r="O5" s="25">
        <f t="shared" si="22"/>
        <v>0.70528967254408059</v>
      </c>
      <c r="P5" s="25">
        <f t="shared" si="23"/>
        <v>0.70621468926553665</v>
      </c>
      <c r="Q5" s="25">
        <f t="shared" si="24"/>
        <v>0.69348127600554788</v>
      </c>
      <c r="R5" s="25">
        <f t="shared" si="25"/>
        <v>0.30060453400503778</v>
      </c>
      <c r="S5" s="25">
        <f t="shared" si="26"/>
        <v>0.29966101694915259</v>
      </c>
      <c r="T5" s="25">
        <f t="shared" si="27"/>
        <v>1.0433425797503464</v>
      </c>
      <c r="U5" s="25">
        <v>-0.7</v>
      </c>
      <c r="V5" s="25">
        <f t="shared" si="0"/>
        <v>1260</v>
      </c>
      <c r="W5" s="25">
        <f t="shared" si="1"/>
        <v>133</v>
      </c>
      <c r="X5" s="25">
        <f t="shared" si="2"/>
        <v>59.5</v>
      </c>
      <c r="Y5" s="26">
        <f t="shared" si="3"/>
        <v>0.68764663053151043</v>
      </c>
      <c r="Z5" s="26">
        <f t="shared" si="4"/>
        <v>37.800000000000011</v>
      </c>
      <c r="AA5" s="26">
        <f t="shared" si="5"/>
        <v>107.1</v>
      </c>
      <c r="AB5" s="26">
        <f t="shared" si="6"/>
        <v>0.79849694692343809</v>
      </c>
      <c r="AC5" s="26">
        <f t="shared" si="7"/>
        <v>26.799906059182735</v>
      </c>
      <c r="AD5" s="26">
        <f t="shared" si="8"/>
        <v>11.806957365908909</v>
      </c>
      <c r="AE5" s="25">
        <f t="shared" si="9"/>
        <v>0.44055965494190108</v>
      </c>
      <c r="AF5" s="25">
        <f t="shared" si="10"/>
        <v>15.028915662650604</v>
      </c>
      <c r="AG5" s="25">
        <f t="shared" si="11"/>
        <v>34.275669328323175</v>
      </c>
      <c r="AH5" s="25">
        <f t="shared" si="12"/>
        <v>2.2806481916392682</v>
      </c>
      <c r="AI5" s="25" t="s">
        <v>80</v>
      </c>
    </row>
    <row r="6" spans="2:35" x14ac:dyDescent="0.15">
      <c r="B6" s="25">
        <v>4</v>
      </c>
      <c r="C6" s="27">
        <f t="shared" si="28"/>
        <v>1.03</v>
      </c>
      <c r="D6" s="26">
        <f t="shared" si="13"/>
        <v>2.9126213592232997E-2</v>
      </c>
      <c r="E6" s="25">
        <f t="shared" si="14"/>
        <v>1</v>
      </c>
      <c r="F6" s="29">
        <v>85</v>
      </c>
      <c r="G6" s="29">
        <v>79</v>
      </c>
      <c r="H6" s="25">
        <f t="shared" si="15"/>
        <v>85</v>
      </c>
      <c r="I6" s="25">
        <f t="shared" si="16"/>
        <v>79</v>
      </c>
      <c r="J6" s="25">
        <f t="shared" si="17"/>
        <v>0.69979006298110569</v>
      </c>
      <c r="K6" s="25">
        <f t="shared" si="18"/>
        <v>0.30020993701889431</v>
      </c>
      <c r="L6" s="30">
        <f t="shared" si="19"/>
        <v>82</v>
      </c>
      <c r="M6" s="30">
        <f t="shared" si="20"/>
        <v>76</v>
      </c>
      <c r="N6" s="30">
        <f t="shared" si="21"/>
        <v>82</v>
      </c>
      <c r="O6" s="25">
        <f t="shared" si="22"/>
        <v>0.70728419511058593</v>
      </c>
      <c r="P6" s="25">
        <f t="shared" si="23"/>
        <v>0.70785993333572272</v>
      </c>
      <c r="Q6" s="25">
        <f t="shared" si="24"/>
        <v>0.69190211774597565</v>
      </c>
      <c r="R6" s="25">
        <f t="shared" si="25"/>
        <v>0.30149727903609652</v>
      </c>
      <c r="S6" s="25">
        <f t="shared" si="26"/>
        <v>0.30090426866420561</v>
      </c>
      <c r="T6" s="25">
        <f t="shared" si="27"/>
        <v>1.0546238514009978</v>
      </c>
      <c r="U6" s="31">
        <v>-0.65</v>
      </c>
      <c r="V6" s="25">
        <f t="shared" si="0"/>
        <v>1260</v>
      </c>
      <c r="W6" s="25">
        <f t="shared" si="1"/>
        <v>132.5</v>
      </c>
      <c r="X6" s="25">
        <f t="shared" si="2"/>
        <v>59.75</v>
      </c>
      <c r="Y6" s="26">
        <f t="shared" si="3"/>
        <v>0.68854650425804076</v>
      </c>
      <c r="Z6" s="26">
        <f t="shared" si="4"/>
        <v>44.09999999999998</v>
      </c>
      <c r="AA6" s="26">
        <f t="shared" si="5"/>
        <v>103.94999999999999</v>
      </c>
      <c r="AB6" s="26">
        <f t="shared" si="6"/>
        <v>0.79365079365079372</v>
      </c>
      <c r="AC6" s="26">
        <f t="shared" si="7"/>
        <v>27.341269841269831</v>
      </c>
      <c r="AD6" s="26">
        <f t="shared" si="8"/>
        <v>13.735099162220397</v>
      </c>
      <c r="AE6" s="25">
        <f t="shared" si="9"/>
        <v>0.50235776326263304</v>
      </c>
      <c r="AF6" s="25">
        <f t="shared" si="10"/>
        <v>17.533734939759025</v>
      </c>
      <c r="AG6" s="25">
        <f t="shared" si="11"/>
        <v>35.09999999999998</v>
      </c>
      <c r="AH6" s="25">
        <f t="shared" si="12"/>
        <v>2.0018552875695734</v>
      </c>
      <c r="AI6" s="25" t="s">
        <v>81</v>
      </c>
    </row>
    <row r="7" spans="2:35" x14ac:dyDescent="0.15">
      <c r="B7" s="25">
        <v>5</v>
      </c>
      <c r="C7" s="27">
        <f t="shared" si="28"/>
        <v>1.04</v>
      </c>
      <c r="D7" s="26">
        <f t="shared" si="13"/>
        <v>3.8461538461538547E-2</v>
      </c>
      <c r="E7" s="25">
        <f t="shared" si="14"/>
        <v>1</v>
      </c>
      <c r="F7" s="29">
        <v>120</v>
      </c>
      <c r="G7" s="29">
        <v>94</v>
      </c>
      <c r="H7" s="25">
        <f t="shared" si="15"/>
        <v>120</v>
      </c>
      <c r="I7" s="25">
        <f t="shared" si="16"/>
        <v>94</v>
      </c>
      <c r="J7" s="25">
        <f t="shared" si="17"/>
        <v>0.69979006298110569</v>
      </c>
      <c r="K7" s="25">
        <f t="shared" si="18"/>
        <v>0.30020993701889431</v>
      </c>
      <c r="L7" s="30">
        <f t="shared" si="19"/>
        <v>114</v>
      </c>
      <c r="M7" s="30">
        <f t="shared" si="20"/>
        <v>89</v>
      </c>
      <c r="N7" s="30">
        <f t="shared" si="21"/>
        <v>99</v>
      </c>
      <c r="O7" s="25">
        <f t="shared" si="22"/>
        <v>0.71045433554758264</v>
      </c>
      <c r="P7" s="25">
        <f t="shared" si="23"/>
        <v>0.7111460799963687</v>
      </c>
      <c r="Q7" s="25">
        <f t="shared" si="24"/>
        <v>0.68879102519949287</v>
      </c>
      <c r="R7" s="25">
        <f t="shared" si="25"/>
        <v>0.30112749103051406</v>
      </c>
      <c r="S7" s="25">
        <f t="shared" si="26"/>
        <v>0.30040807680377657</v>
      </c>
      <c r="T7" s="25">
        <f t="shared" si="27"/>
        <v>1.0773922500224156</v>
      </c>
      <c r="U7" s="25">
        <v>-0.6</v>
      </c>
      <c r="V7" s="25">
        <f t="shared" si="0"/>
        <v>1260</v>
      </c>
      <c r="W7" s="25">
        <f t="shared" si="1"/>
        <v>132</v>
      </c>
      <c r="X7" s="25">
        <f t="shared" si="2"/>
        <v>60</v>
      </c>
      <c r="Y7" s="26">
        <f t="shared" si="3"/>
        <v>0.68944120790099628</v>
      </c>
      <c r="Z7" s="26">
        <f t="shared" si="4"/>
        <v>50.4</v>
      </c>
      <c r="AA7" s="26">
        <f t="shared" si="5"/>
        <v>100.8</v>
      </c>
      <c r="AB7" s="26">
        <f t="shared" si="6"/>
        <v>0.78856579595860032</v>
      </c>
      <c r="AC7" s="26">
        <f t="shared" si="7"/>
        <v>27.909314933464756</v>
      </c>
      <c r="AD7" s="26">
        <f t="shared" si="8"/>
        <v>15.652163121789787</v>
      </c>
      <c r="AE7" s="25">
        <f t="shared" si="9"/>
        <v>0.56082218997865863</v>
      </c>
      <c r="AF7" s="25">
        <f t="shared" si="10"/>
        <v>20.038554216867468</v>
      </c>
      <c r="AG7" s="25">
        <f t="shared" si="11"/>
        <v>35.964958107442079</v>
      </c>
      <c r="AH7" s="25">
        <f t="shared" si="12"/>
        <v>1.7947880729423358</v>
      </c>
      <c r="AI7" s="25" t="s">
        <v>82</v>
      </c>
    </row>
    <row r="8" spans="2:35" x14ac:dyDescent="0.15">
      <c r="B8" s="25">
        <v>6</v>
      </c>
      <c r="C8" s="27">
        <f t="shared" si="28"/>
        <v>1.05</v>
      </c>
      <c r="D8" s="26">
        <f t="shared" si="13"/>
        <v>4.7619047619047672E-2</v>
      </c>
      <c r="E8" s="25">
        <f t="shared" si="14"/>
        <v>1</v>
      </c>
      <c r="F8" s="29">
        <v>129</v>
      </c>
      <c r="G8" s="29">
        <v>105</v>
      </c>
      <c r="H8" s="25">
        <f t="shared" si="15"/>
        <v>129</v>
      </c>
      <c r="I8" s="25">
        <f t="shared" si="16"/>
        <v>105</v>
      </c>
      <c r="J8" s="25">
        <f t="shared" si="17"/>
        <v>0.69979006298110569</v>
      </c>
      <c r="K8" s="25">
        <f t="shared" si="18"/>
        <v>0.30020993701889431</v>
      </c>
      <c r="L8" s="30">
        <f t="shared" si="19"/>
        <v>120</v>
      </c>
      <c r="M8" s="30">
        <f t="shared" si="20"/>
        <v>98</v>
      </c>
      <c r="N8" s="30">
        <f t="shared" si="21"/>
        <v>113</v>
      </c>
      <c r="O8" s="25">
        <f t="shared" si="22"/>
        <v>0.7147606382978724</v>
      </c>
      <c r="P8" s="25">
        <f t="shared" si="23"/>
        <v>0.71408169094544416</v>
      </c>
      <c r="Q8" s="25">
        <f t="shared" si="24"/>
        <v>0.68414159776383432</v>
      </c>
      <c r="R8" s="25">
        <f t="shared" si="25"/>
        <v>0.29950132978723398</v>
      </c>
      <c r="S8" s="25">
        <f t="shared" si="26"/>
        <v>0.30021422450728363</v>
      </c>
      <c r="T8" s="25">
        <f t="shared" si="27"/>
        <v>1.1047155506781379</v>
      </c>
      <c r="U8" s="31">
        <v>-0.55000000000000004</v>
      </c>
      <c r="V8" s="25">
        <f t="shared" si="0"/>
        <v>1260</v>
      </c>
      <c r="W8" s="25">
        <f t="shared" si="1"/>
        <v>131.5</v>
      </c>
      <c r="X8" s="25">
        <f t="shared" si="2"/>
        <v>60.249999999999993</v>
      </c>
      <c r="Y8" s="26">
        <f t="shared" si="3"/>
        <v>0.69033078588860752</v>
      </c>
      <c r="Z8" s="26">
        <f t="shared" si="4"/>
        <v>56.699999999999982</v>
      </c>
      <c r="AA8" s="26">
        <f t="shared" si="5"/>
        <v>97.65</v>
      </c>
      <c r="AB8" s="26">
        <f t="shared" si="6"/>
        <v>0.78322385042950982</v>
      </c>
      <c r="AC8" s="26">
        <f t="shared" si="7"/>
        <v>28.506063668519459</v>
      </c>
      <c r="AD8" s="26">
        <f t="shared" si="8"/>
        <v>17.558244440115949</v>
      </c>
      <c r="AE8" s="25">
        <f t="shared" si="9"/>
        <v>0.61594770306734126</v>
      </c>
      <c r="AF8" s="25">
        <f t="shared" si="10"/>
        <v>22.543373493975892</v>
      </c>
      <c r="AG8" s="25">
        <f t="shared" si="11"/>
        <v>36.87362304194037</v>
      </c>
      <c r="AH8" s="25">
        <f t="shared" si="12"/>
        <v>1.6356745831227899</v>
      </c>
      <c r="AI8" s="25" t="s">
        <v>83</v>
      </c>
    </row>
    <row r="9" spans="2:35" x14ac:dyDescent="0.15">
      <c r="B9" s="25">
        <v>7</v>
      </c>
      <c r="C9" s="27">
        <f t="shared" si="28"/>
        <v>1.06</v>
      </c>
      <c r="D9" s="26">
        <f t="shared" si="13"/>
        <v>5.6603773584905759E-2</v>
      </c>
      <c r="E9" s="25">
        <f t="shared" si="14"/>
        <v>1</v>
      </c>
      <c r="F9" s="29">
        <v>137</v>
      </c>
      <c r="G9" s="29">
        <v>110</v>
      </c>
      <c r="H9" s="25">
        <f t="shared" si="15"/>
        <v>137</v>
      </c>
      <c r="I9" s="25">
        <f t="shared" si="16"/>
        <v>110</v>
      </c>
      <c r="J9" s="25">
        <f t="shared" si="17"/>
        <v>0.69979006298110569</v>
      </c>
      <c r="K9" s="25">
        <f t="shared" si="18"/>
        <v>0.30020993701889431</v>
      </c>
      <c r="L9" s="30">
        <f t="shared" si="19"/>
        <v>126</v>
      </c>
      <c r="M9" s="30">
        <f t="shared" si="20"/>
        <v>101</v>
      </c>
      <c r="N9" s="30">
        <f t="shared" si="21"/>
        <v>120</v>
      </c>
      <c r="O9" s="25">
        <f t="shared" si="22"/>
        <v>0.71707475373454621</v>
      </c>
      <c r="P9" s="25">
        <f t="shared" si="23"/>
        <v>0.71741157902288544</v>
      </c>
      <c r="Q9" s="25">
        <f t="shared" si="24"/>
        <v>0.68119891008174394</v>
      </c>
      <c r="R9" s="25">
        <f t="shared" si="25"/>
        <v>0.29990076104138103</v>
      </c>
      <c r="S9" s="25">
        <f t="shared" si="26"/>
        <v>0.29954372623574144</v>
      </c>
      <c r="T9" s="25">
        <f t="shared" si="27"/>
        <v>1.1281463296193377</v>
      </c>
      <c r="U9" s="25">
        <v>-0.5</v>
      </c>
      <c r="V9" s="25">
        <f t="shared" si="0"/>
        <v>1260</v>
      </c>
      <c r="W9" s="25">
        <f t="shared" si="1"/>
        <v>131</v>
      </c>
      <c r="X9" s="25">
        <f t="shared" si="2"/>
        <v>60.5</v>
      </c>
      <c r="Y9" s="26">
        <f t="shared" si="3"/>
        <v>0.69121528214151062</v>
      </c>
      <c r="Z9" s="26">
        <f t="shared" si="4"/>
        <v>63</v>
      </c>
      <c r="AA9" s="26">
        <f t="shared" si="5"/>
        <v>94.5</v>
      </c>
      <c r="AB9" s="26">
        <f t="shared" si="6"/>
        <v>0.77760497667185069</v>
      </c>
      <c r="AC9" s="26">
        <f t="shared" si="7"/>
        <v>29.13374805598756</v>
      </c>
      <c r="AD9" s="26">
        <f t="shared" si="8"/>
        <v>19.45343722508483</v>
      </c>
      <c r="AE9" s="25">
        <f t="shared" si="9"/>
        <v>0.66772861451607035</v>
      </c>
      <c r="AF9" s="25">
        <f t="shared" si="10"/>
        <v>25.048192771084334</v>
      </c>
      <c r="AG9" s="25">
        <f t="shared" si="11"/>
        <v>37.829393468118191</v>
      </c>
      <c r="AH9" s="25">
        <f t="shared" si="12"/>
        <v>1.5102643856920683</v>
      </c>
      <c r="AI9" s="25" t="s">
        <v>84</v>
      </c>
    </row>
    <row r="10" spans="2:35" x14ac:dyDescent="0.15">
      <c r="B10" s="25">
        <v>8</v>
      </c>
      <c r="C10" s="27">
        <f t="shared" si="28"/>
        <v>1.07</v>
      </c>
      <c r="D10" s="26">
        <f t="shared" si="13"/>
        <v>6.5420560747663559E-2</v>
      </c>
      <c r="E10" s="25">
        <f t="shared" si="14"/>
        <v>1</v>
      </c>
      <c r="F10" s="29">
        <v>145</v>
      </c>
      <c r="G10" s="29">
        <v>122</v>
      </c>
      <c r="H10" s="25">
        <f t="shared" si="15"/>
        <v>145</v>
      </c>
      <c r="I10" s="25">
        <f t="shared" si="16"/>
        <v>122</v>
      </c>
      <c r="J10" s="25">
        <f t="shared" si="17"/>
        <v>0.69979006298110569</v>
      </c>
      <c r="K10" s="25">
        <f t="shared" si="18"/>
        <v>0.30020993701889431</v>
      </c>
      <c r="L10" s="30">
        <f t="shared" si="19"/>
        <v>132</v>
      </c>
      <c r="M10" s="30">
        <f t="shared" si="20"/>
        <v>111</v>
      </c>
      <c r="N10" s="30">
        <f t="shared" si="21"/>
        <v>135</v>
      </c>
      <c r="O10" s="25">
        <f t="shared" si="22"/>
        <v>0.71914615033626283</v>
      </c>
      <c r="P10" s="25">
        <f t="shared" si="23"/>
        <v>0.71925904527205087</v>
      </c>
      <c r="Q10" s="25">
        <f t="shared" si="24"/>
        <v>0.67809799071783905</v>
      </c>
      <c r="R10" s="25">
        <f t="shared" si="25"/>
        <v>0.30051361914019881</v>
      </c>
      <c r="S10" s="25">
        <f t="shared" si="26"/>
        <v>0.30039282155890557</v>
      </c>
      <c r="T10" s="25">
        <f t="shared" si="27"/>
        <v>1.1466157817768297</v>
      </c>
      <c r="U10" s="31">
        <v>-0.45</v>
      </c>
      <c r="V10" s="25">
        <f t="shared" si="0"/>
        <v>1260</v>
      </c>
      <c r="W10" s="25">
        <f t="shared" si="1"/>
        <v>130.5</v>
      </c>
      <c r="X10" s="25">
        <f t="shared" si="2"/>
        <v>60.75</v>
      </c>
      <c r="Y10" s="26">
        <f t="shared" si="3"/>
        <v>0.6920947400799754</v>
      </c>
      <c r="Z10" s="26">
        <f t="shared" si="4"/>
        <v>69.3</v>
      </c>
      <c r="AA10" s="26">
        <f t="shared" si="5"/>
        <v>91.35</v>
      </c>
      <c r="AB10" s="26">
        <f t="shared" si="6"/>
        <v>0.77168706758914318</v>
      </c>
      <c r="AC10" s="26">
        <f t="shared" si="7"/>
        <v>29.794837679616816</v>
      </c>
      <c r="AD10" s="26">
        <f t="shared" si="8"/>
        <v>21.337834512457704</v>
      </c>
      <c r="AE10" s="25">
        <f t="shared" si="9"/>
        <v>0.71615877696341002</v>
      </c>
      <c r="AF10" s="25">
        <f t="shared" si="10"/>
        <v>27.553012048192766</v>
      </c>
      <c r="AG10" s="25">
        <f t="shared" si="11"/>
        <v>38.836029803086738</v>
      </c>
      <c r="AH10" s="25">
        <f t="shared" si="12"/>
        <v>1.4095021529827276</v>
      </c>
      <c r="AI10" s="25" t="s">
        <v>85</v>
      </c>
    </row>
    <row r="11" spans="2:35" x14ac:dyDescent="0.15">
      <c r="B11" s="25">
        <v>9</v>
      </c>
      <c r="C11" s="27">
        <f t="shared" si="28"/>
        <v>1.08</v>
      </c>
      <c r="D11" s="26">
        <f t="shared" si="13"/>
        <v>7.4074074074074181E-2</v>
      </c>
      <c r="E11" s="25">
        <f t="shared" si="14"/>
        <v>1</v>
      </c>
      <c r="F11" s="29">
        <v>154</v>
      </c>
      <c r="G11" s="29">
        <v>142</v>
      </c>
      <c r="H11" s="25">
        <f t="shared" si="15"/>
        <v>154</v>
      </c>
      <c r="I11" s="25">
        <f t="shared" si="16"/>
        <v>142</v>
      </c>
      <c r="J11" s="25">
        <f t="shared" si="17"/>
        <v>0.69979006298110569</v>
      </c>
      <c r="K11" s="25">
        <f t="shared" si="18"/>
        <v>0.30020993701889431</v>
      </c>
      <c r="L11" s="30">
        <f t="shared" si="19"/>
        <v>138</v>
      </c>
      <c r="M11" s="30">
        <f t="shared" si="20"/>
        <v>127</v>
      </c>
      <c r="N11" s="30">
        <f t="shared" si="21"/>
        <v>159</v>
      </c>
      <c r="O11" s="25">
        <f t="shared" si="22"/>
        <v>0.72231967805180064</v>
      </c>
      <c r="P11" s="25">
        <f t="shared" si="23"/>
        <v>0.72270883486103121</v>
      </c>
      <c r="Q11" s="25">
        <f t="shared" si="24"/>
        <v>0.67551174772014777</v>
      </c>
      <c r="R11" s="25">
        <f t="shared" si="25"/>
        <v>0.29989474770405533</v>
      </c>
      <c r="S11" s="25">
        <f t="shared" si="26"/>
        <v>0.29947445835008629</v>
      </c>
      <c r="T11" s="25">
        <f t="shared" si="27"/>
        <v>1.1702076844649194</v>
      </c>
      <c r="U11" s="25">
        <v>-0.4</v>
      </c>
      <c r="V11" s="25">
        <f t="shared" si="0"/>
        <v>1260</v>
      </c>
      <c r="W11" s="25">
        <f t="shared" si="1"/>
        <v>130</v>
      </c>
      <c r="X11" s="25">
        <f t="shared" si="2"/>
        <v>61</v>
      </c>
      <c r="Y11" s="26">
        <f t="shared" si="3"/>
        <v>0.69296920263101092</v>
      </c>
      <c r="Z11" s="26">
        <f t="shared" si="4"/>
        <v>75.599999999999994</v>
      </c>
      <c r="AA11" s="26">
        <f t="shared" si="5"/>
        <v>88.2</v>
      </c>
      <c r="AB11" s="26">
        <f t="shared" si="6"/>
        <v>0.76544559868780759</v>
      </c>
      <c r="AC11" s="26">
        <f t="shared" si="7"/>
        <v>30.492072170585011</v>
      </c>
      <c r="AD11" s="26">
        <f t="shared" si="8"/>
        <v>23.211528281095571</v>
      </c>
      <c r="AE11" s="25">
        <f t="shared" si="9"/>
        <v>0.76123158017076942</v>
      </c>
      <c r="AF11" s="25">
        <f t="shared" si="10"/>
        <v>30.057831325301198</v>
      </c>
      <c r="AG11" s="25">
        <f t="shared" si="11"/>
        <v>39.89770366320392</v>
      </c>
      <c r="AH11" s="25">
        <f t="shared" si="12"/>
        <v>1.3273646801530889</v>
      </c>
    </row>
    <row r="12" spans="2:35" x14ac:dyDescent="0.15">
      <c r="B12" s="25">
        <v>10</v>
      </c>
      <c r="C12" s="27">
        <f t="shared" si="28"/>
        <v>1.0900000000000001</v>
      </c>
      <c r="D12" s="26">
        <f t="shared" si="13"/>
        <v>8.2568807339449601E-2</v>
      </c>
      <c r="E12" s="25">
        <f t="shared" si="14"/>
        <v>1</v>
      </c>
      <c r="F12" s="29">
        <v>196</v>
      </c>
      <c r="G12" s="29">
        <v>174</v>
      </c>
      <c r="H12" s="25">
        <f t="shared" si="15"/>
        <v>196</v>
      </c>
      <c r="I12" s="25">
        <f t="shared" si="16"/>
        <v>174</v>
      </c>
      <c r="J12" s="25">
        <f t="shared" si="17"/>
        <v>0.69979006298110569</v>
      </c>
      <c r="K12" s="25">
        <f t="shared" si="18"/>
        <v>0.30020993701889431</v>
      </c>
      <c r="L12" s="30">
        <f t="shared" si="19"/>
        <v>174</v>
      </c>
      <c r="M12" s="30">
        <f t="shared" si="20"/>
        <v>154</v>
      </c>
      <c r="N12" s="30">
        <f t="shared" si="21"/>
        <v>197</v>
      </c>
      <c r="O12" s="25">
        <f t="shared" si="22"/>
        <v>0.72419322657641338</v>
      </c>
      <c r="P12" s="25">
        <f t="shared" si="23"/>
        <v>0.72480067981305141</v>
      </c>
      <c r="Q12" s="25">
        <f t="shared" si="24"/>
        <v>0.673080270624688</v>
      </c>
      <c r="R12" s="25">
        <f t="shared" si="25"/>
        <v>0.30062938303170944</v>
      </c>
      <c r="S12" s="25">
        <f t="shared" si="26"/>
        <v>0.29996725900377397</v>
      </c>
      <c r="T12" s="25">
        <f t="shared" si="27"/>
        <v>1.1879379976419588</v>
      </c>
      <c r="U12" s="31">
        <v>-0.35</v>
      </c>
      <c r="V12" s="25">
        <f t="shared" si="0"/>
        <v>1260</v>
      </c>
      <c r="W12" s="25">
        <f t="shared" si="1"/>
        <v>129.5</v>
      </c>
      <c r="X12" s="25">
        <f t="shared" si="2"/>
        <v>61.25</v>
      </c>
      <c r="Y12" s="26">
        <f t="shared" si="3"/>
        <v>0.6938387122353501</v>
      </c>
      <c r="Z12" s="26">
        <f t="shared" si="4"/>
        <v>81.900000000000006</v>
      </c>
      <c r="AA12" s="26">
        <f t="shared" si="5"/>
        <v>85.049999999999983</v>
      </c>
      <c r="AB12" s="26">
        <f t="shared" si="6"/>
        <v>0.75885328836424959</v>
      </c>
      <c r="AC12" s="26">
        <f t="shared" si="7"/>
        <v>31.228499156829677</v>
      </c>
      <c r="AD12" s="26">
        <f t="shared" si="8"/>
        <v>25.07460946792483</v>
      </c>
      <c r="AE12" s="25">
        <f t="shared" si="9"/>
        <v>0.80293994732183627</v>
      </c>
      <c r="AF12" s="25">
        <f t="shared" si="10"/>
        <v>32.56265060240964</v>
      </c>
      <c r="AG12" s="25">
        <f t="shared" si="11"/>
        <v>41.019055649241139</v>
      </c>
      <c r="AH12" s="25">
        <f t="shared" si="12"/>
        <v>1.259696458684654</v>
      </c>
    </row>
    <row r="13" spans="2:35" x14ac:dyDescent="0.15">
      <c r="B13" s="25">
        <v>11</v>
      </c>
      <c r="C13" s="27">
        <f t="shared" si="28"/>
        <v>1.1000000000000001</v>
      </c>
      <c r="D13" s="26">
        <f t="shared" si="13"/>
        <v>9.0909090909090939E-2</v>
      </c>
      <c r="E13" s="25">
        <f t="shared" si="14"/>
        <v>1</v>
      </c>
      <c r="F13" s="29">
        <v>205</v>
      </c>
      <c r="G13" s="29">
        <v>192</v>
      </c>
      <c r="H13" s="25">
        <f t="shared" si="15"/>
        <v>205</v>
      </c>
      <c r="I13" s="25">
        <f t="shared" si="16"/>
        <v>192</v>
      </c>
      <c r="J13" s="25">
        <f t="shared" si="17"/>
        <v>0.69979006298110569</v>
      </c>
      <c r="K13" s="25">
        <f t="shared" si="18"/>
        <v>0.30020993701889431</v>
      </c>
      <c r="L13" s="30">
        <f t="shared" si="19"/>
        <v>179</v>
      </c>
      <c r="M13" s="30">
        <f t="shared" si="20"/>
        <v>168</v>
      </c>
      <c r="N13" s="30">
        <f t="shared" si="21"/>
        <v>221</v>
      </c>
      <c r="O13" s="25">
        <f t="shared" si="22"/>
        <v>0.7274895223765131</v>
      </c>
      <c r="P13" s="25">
        <f t="shared" si="23"/>
        <v>0.72707443424520579</v>
      </c>
      <c r="Q13" s="25">
        <f t="shared" si="24"/>
        <v>0.66943505956926042</v>
      </c>
      <c r="R13" s="25">
        <f t="shared" si="25"/>
        <v>0.29976152538583561</v>
      </c>
      <c r="S13" s="25">
        <f t="shared" si="26"/>
        <v>0.30021812233027367</v>
      </c>
      <c r="T13" s="25">
        <f t="shared" si="27"/>
        <v>1.2111908223641115</v>
      </c>
      <c r="U13" s="25">
        <v>-0.3</v>
      </c>
      <c r="V13" s="25">
        <f t="shared" si="0"/>
        <v>1260</v>
      </c>
      <c r="W13" s="25">
        <f t="shared" si="1"/>
        <v>129</v>
      </c>
      <c r="X13" s="25">
        <f t="shared" si="2"/>
        <v>61.499999999999993</v>
      </c>
      <c r="Y13" s="26">
        <f t="shared" si="3"/>
        <v>0.69470331085431569</v>
      </c>
      <c r="Z13" s="26">
        <f t="shared" si="4"/>
        <v>88.2</v>
      </c>
      <c r="AA13" s="26">
        <f t="shared" si="5"/>
        <v>81.899999999999991</v>
      </c>
      <c r="AB13" s="26">
        <f t="shared" si="6"/>
        <v>0.75187969924812026</v>
      </c>
      <c r="AC13" s="26">
        <f t="shared" si="7"/>
        <v>32.007518796992485</v>
      </c>
      <c r="AD13" s="26">
        <f t="shared" si="8"/>
        <v>26.927167982649358</v>
      </c>
      <c r="AE13" s="25">
        <f t="shared" si="9"/>
        <v>0.84127633114690259</v>
      </c>
      <c r="AF13" s="25">
        <f t="shared" si="10"/>
        <v>35.067469879518072</v>
      </c>
      <c r="AG13" s="25">
        <f t="shared" si="11"/>
        <v>42.205263157894734</v>
      </c>
      <c r="AH13" s="25">
        <f t="shared" si="12"/>
        <v>1.2035445757250267</v>
      </c>
    </row>
    <row r="14" spans="2:35" x14ac:dyDescent="0.15">
      <c r="B14" s="25">
        <v>12</v>
      </c>
      <c r="C14" s="27">
        <f t="shared" si="28"/>
        <v>1.1100000000000001</v>
      </c>
      <c r="D14" s="26">
        <f t="shared" si="13"/>
        <v>9.9099099099099197E-2</v>
      </c>
      <c r="E14" s="25">
        <f t="shared" si="14"/>
        <v>1</v>
      </c>
      <c r="F14" s="29">
        <v>215</v>
      </c>
      <c r="G14" s="29">
        <v>210</v>
      </c>
      <c r="H14" s="25">
        <f t="shared" si="15"/>
        <v>215</v>
      </c>
      <c r="I14" s="25">
        <f t="shared" si="16"/>
        <v>210</v>
      </c>
      <c r="J14" s="25">
        <f t="shared" si="17"/>
        <v>0.69979006298110569</v>
      </c>
      <c r="K14" s="25">
        <f t="shared" si="18"/>
        <v>0.30020993701889431</v>
      </c>
      <c r="L14" s="30">
        <f t="shared" si="19"/>
        <v>186</v>
      </c>
      <c r="M14" s="30">
        <f t="shared" si="20"/>
        <v>181</v>
      </c>
      <c r="N14" s="30">
        <f t="shared" si="21"/>
        <v>245</v>
      </c>
      <c r="O14" s="25">
        <f t="shared" si="22"/>
        <v>0.72932284917603485</v>
      </c>
      <c r="P14" s="25">
        <f t="shared" si="23"/>
        <v>0.73005642293211515</v>
      </c>
      <c r="Q14" s="25">
        <f t="shared" si="24"/>
        <v>0.66644451849383535</v>
      </c>
      <c r="R14" s="25">
        <f t="shared" si="25"/>
        <v>0.30045163741460135</v>
      </c>
      <c r="S14" s="25">
        <f t="shared" si="26"/>
        <v>0.29963737054535222</v>
      </c>
      <c r="T14" s="25">
        <f t="shared" si="27"/>
        <v>1.2356488905171572</v>
      </c>
      <c r="U14" s="31">
        <v>-0.25</v>
      </c>
      <c r="V14" s="25">
        <f t="shared" si="0"/>
        <v>1260</v>
      </c>
      <c r="W14" s="25">
        <f t="shared" si="1"/>
        <v>128.5</v>
      </c>
      <c r="X14" s="25">
        <f t="shared" si="2"/>
        <v>61.75</v>
      </c>
      <c r="Y14" s="26">
        <f t="shared" si="3"/>
        <v>0.69556303997657054</v>
      </c>
      <c r="Z14" s="26">
        <f t="shared" si="4"/>
        <v>94.5</v>
      </c>
      <c r="AA14" s="26">
        <f t="shared" si="5"/>
        <v>78.75</v>
      </c>
      <c r="AB14" s="26">
        <f t="shared" si="6"/>
        <v>0.74449076831447292</v>
      </c>
      <c r="AC14" s="26">
        <f t="shared" si="7"/>
        <v>32.832936271590228</v>
      </c>
      <c r="AD14" s="26">
        <f t="shared" si="8"/>
        <v>28.769292722214082</v>
      </c>
      <c r="AE14" s="25">
        <f t="shared" si="9"/>
        <v>0.87623270986907298</v>
      </c>
      <c r="AF14" s="25">
        <f t="shared" si="10"/>
        <v>37.572289156626503</v>
      </c>
      <c r="AG14" s="25">
        <f t="shared" si="11"/>
        <v>43.462120309708148</v>
      </c>
      <c r="AH14" s="25">
        <f t="shared" si="12"/>
        <v>1.1567599761762952</v>
      </c>
    </row>
    <row r="15" spans="2:35" x14ac:dyDescent="0.15">
      <c r="B15" s="25">
        <v>13</v>
      </c>
      <c r="C15" s="27">
        <f t="shared" si="28"/>
        <v>1.1200000000000001</v>
      </c>
      <c r="D15" s="26">
        <f t="shared" si="13"/>
        <v>0.10714285714285721</v>
      </c>
      <c r="E15" s="25">
        <f t="shared" si="14"/>
        <v>1</v>
      </c>
      <c r="F15" s="29">
        <v>224</v>
      </c>
      <c r="G15" s="29">
        <v>231</v>
      </c>
      <c r="H15" s="25">
        <f t="shared" si="15"/>
        <v>224</v>
      </c>
      <c r="I15" s="25">
        <f t="shared" si="16"/>
        <v>231</v>
      </c>
      <c r="J15" s="25">
        <f t="shared" si="17"/>
        <v>0.69979006298110569</v>
      </c>
      <c r="K15" s="25">
        <f t="shared" si="18"/>
        <v>0.30020993701889431</v>
      </c>
      <c r="L15" s="30">
        <f t="shared" si="19"/>
        <v>191</v>
      </c>
      <c r="M15" s="30">
        <f t="shared" si="20"/>
        <v>197</v>
      </c>
      <c r="N15" s="30">
        <f t="shared" si="21"/>
        <v>273</v>
      </c>
      <c r="O15" s="25">
        <f t="shared" si="22"/>
        <v>0.7321720996669272</v>
      </c>
      <c r="P15" s="25">
        <f t="shared" si="23"/>
        <v>0.73214098943625139</v>
      </c>
      <c r="Q15" s="25">
        <f t="shared" si="24"/>
        <v>0.66357000663569998</v>
      </c>
      <c r="R15" s="25">
        <f t="shared" si="25"/>
        <v>0.29996724837304156</v>
      </c>
      <c r="S15" s="25">
        <f t="shared" si="26"/>
        <v>0.30000209183139848</v>
      </c>
      <c r="T15" s="25">
        <f t="shared" si="27"/>
        <v>1.2559965507833157</v>
      </c>
      <c r="U15" s="25">
        <v>-0.2</v>
      </c>
      <c r="V15" s="25">
        <f t="shared" si="0"/>
        <v>1260</v>
      </c>
      <c r="W15" s="25">
        <f t="shared" si="1"/>
        <v>127.99999999999999</v>
      </c>
      <c r="X15" s="25">
        <f t="shared" si="2"/>
        <v>62</v>
      </c>
      <c r="Y15" s="26">
        <f t="shared" si="3"/>
        <v>0.69641794062475426</v>
      </c>
      <c r="Z15" s="26">
        <f t="shared" si="4"/>
        <v>100.79999999999998</v>
      </c>
      <c r="AA15" s="26">
        <f t="shared" si="5"/>
        <v>75.600000000000009</v>
      </c>
      <c r="AB15" s="26">
        <f t="shared" si="6"/>
        <v>0.73664825046040516</v>
      </c>
      <c r="AC15" s="26">
        <f t="shared" si="7"/>
        <v>33.709023941068132</v>
      </c>
      <c r="AD15" s="26">
        <f t="shared" si="8"/>
        <v>30.601071585024766</v>
      </c>
      <c r="AE15" s="25">
        <f t="shared" si="9"/>
        <v>0.90780058296921173</v>
      </c>
      <c r="AF15" s="25">
        <f t="shared" si="10"/>
        <v>40.077108433734928</v>
      </c>
      <c r="AG15" s="25">
        <f t="shared" si="11"/>
        <v>44.796132596685069</v>
      </c>
      <c r="AH15" s="25">
        <f t="shared" si="12"/>
        <v>1.1177486187845305</v>
      </c>
    </row>
    <row r="16" spans="2:35" x14ac:dyDescent="0.15">
      <c r="B16" s="25">
        <v>14</v>
      </c>
      <c r="C16" s="27">
        <f t="shared" si="28"/>
        <v>1.1300000000000001</v>
      </c>
      <c r="D16" s="26">
        <f t="shared" si="13"/>
        <v>0.11504424778761069</v>
      </c>
      <c r="E16" s="25">
        <f t="shared" si="14"/>
        <v>1</v>
      </c>
      <c r="F16" s="29">
        <v>234</v>
      </c>
      <c r="G16" s="29">
        <v>253</v>
      </c>
      <c r="H16" s="25">
        <f t="shared" si="15"/>
        <v>234</v>
      </c>
      <c r="I16" s="25">
        <f t="shared" si="16"/>
        <v>253</v>
      </c>
      <c r="J16" s="25">
        <f t="shared" si="17"/>
        <v>0.69979006298110569</v>
      </c>
      <c r="K16" s="25">
        <f t="shared" si="18"/>
        <v>0.30020993701889431</v>
      </c>
      <c r="L16" s="30">
        <f t="shared" si="19"/>
        <v>197</v>
      </c>
      <c r="M16" s="30">
        <f t="shared" si="20"/>
        <v>213</v>
      </c>
      <c r="N16" s="30">
        <f t="shared" si="21"/>
        <v>303</v>
      </c>
      <c r="O16" s="25">
        <f t="shared" si="22"/>
        <v>0.73466389126974396</v>
      </c>
      <c r="P16" s="25">
        <f t="shared" si="23"/>
        <v>0.73465998019612222</v>
      </c>
      <c r="Q16" s="25">
        <f t="shared" si="24"/>
        <v>0.66059683487951293</v>
      </c>
      <c r="R16" s="25">
        <f t="shared" si="25"/>
        <v>0.29982980286518934</v>
      </c>
      <c r="S16" s="25">
        <f t="shared" si="26"/>
        <v>0.29983422237838192</v>
      </c>
      <c r="T16" s="25">
        <f t="shared" si="27"/>
        <v>1.2791254231885261</v>
      </c>
      <c r="U16" s="31">
        <v>-0.15</v>
      </c>
      <c r="V16" s="25">
        <f t="shared" si="0"/>
        <v>1260</v>
      </c>
      <c r="W16" s="25">
        <f t="shared" si="1"/>
        <v>127.5</v>
      </c>
      <c r="X16" s="25">
        <f t="shared" si="2"/>
        <v>62.25</v>
      </c>
      <c r="Y16" s="26">
        <f t="shared" si="3"/>
        <v>0.69726805336200814</v>
      </c>
      <c r="Z16" s="26">
        <f t="shared" si="4"/>
        <v>107.1</v>
      </c>
      <c r="AA16" s="26">
        <f t="shared" si="5"/>
        <v>72.45</v>
      </c>
      <c r="AB16" s="26">
        <f t="shared" si="6"/>
        <v>0.72830905636478782</v>
      </c>
      <c r="AC16" s="26">
        <f t="shared" si="7"/>
        <v>34.640595313489555</v>
      </c>
      <c r="AD16" s="26">
        <f t="shared" si="8"/>
        <v>32.422591484928923</v>
      </c>
      <c r="AE16" s="25">
        <f t="shared" si="9"/>
        <v>0.93597096676635605</v>
      </c>
      <c r="AF16" s="25">
        <f t="shared" si="10"/>
        <v>42.581927710843367</v>
      </c>
      <c r="AG16" s="25">
        <f t="shared" si="11"/>
        <v>46.214629512349582</v>
      </c>
      <c r="AH16" s="25">
        <f t="shared" si="12"/>
        <v>1.0853108817941364</v>
      </c>
    </row>
    <row r="17" spans="2:34" x14ac:dyDescent="0.15">
      <c r="B17" s="25">
        <v>15</v>
      </c>
      <c r="C17" s="27">
        <f t="shared" si="28"/>
        <v>1.1400000000000001</v>
      </c>
      <c r="D17" s="26">
        <f t="shared" si="13"/>
        <v>0.1228070175438597</v>
      </c>
      <c r="E17" s="25">
        <f t="shared" si="14"/>
        <v>1</v>
      </c>
      <c r="F17" s="29">
        <v>299</v>
      </c>
      <c r="G17" s="29">
        <v>276</v>
      </c>
      <c r="H17" s="25">
        <f t="shared" si="15"/>
        <v>299</v>
      </c>
      <c r="I17" s="25">
        <f t="shared" si="16"/>
        <v>276</v>
      </c>
      <c r="J17" s="25">
        <f t="shared" si="17"/>
        <v>0.69979006298110569</v>
      </c>
      <c r="K17" s="25">
        <f t="shared" si="18"/>
        <v>0.30020993701889431</v>
      </c>
      <c r="L17" s="30">
        <f t="shared" si="19"/>
        <v>249</v>
      </c>
      <c r="M17" s="30">
        <f t="shared" si="20"/>
        <v>230</v>
      </c>
      <c r="N17" s="30">
        <f t="shared" si="21"/>
        <v>335</v>
      </c>
      <c r="O17" s="25">
        <f t="shared" si="22"/>
        <v>0.73677803760771365</v>
      </c>
      <c r="P17" s="25">
        <f t="shared" si="23"/>
        <v>0.73664825046040516</v>
      </c>
      <c r="Q17" s="25">
        <f t="shared" si="24"/>
        <v>0.65758907830313418</v>
      </c>
      <c r="R17" s="25">
        <f t="shared" si="25"/>
        <v>0.30007303712720645</v>
      </c>
      <c r="S17" s="25">
        <f t="shared" si="26"/>
        <v>0.30022099447513817</v>
      </c>
      <c r="T17" s="25">
        <f t="shared" si="27"/>
        <v>1.3002037096601269</v>
      </c>
      <c r="U17" s="25">
        <v>-0.1</v>
      </c>
      <c r="V17" s="25">
        <f t="shared" si="0"/>
        <v>1260</v>
      </c>
      <c r="W17" s="25">
        <f t="shared" si="1"/>
        <v>127</v>
      </c>
      <c r="X17" s="25">
        <f t="shared" si="2"/>
        <v>62.5</v>
      </c>
      <c r="Y17" s="26">
        <f t="shared" si="3"/>
        <v>0.69811341829839046</v>
      </c>
      <c r="Z17" s="26">
        <f t="shared" si="4"/>
        <v>113.4</v>
      </c>
      <c r="AA17" s="26">
        <f t="shared" si="5"/>
        <v>69.3</v>
      </c>
      <c r="AB17" s="26">
        <f t="shared" si="6"/>
        <v>0.71942446043165464</v>
      </c>
      <c r="AC17" s="26">
        <f t="shared" si="7"/>
        <v>35.633093525179859</v>
      </c>
      <c r="AD17" s="26">
        <f t="shared" si="8"/>
        <v>34.233938364962526</v>
      </c>
      <c r="AE17" s="25">
        <f t="shared" si="9"/>
        <v>0.96073438981017378</v>
      </c>
      <c r="AF17" s="25">
        <f t="shared" si="10"/>
        <v>45.086746987951805</v>
      </c>
      <c r="AG17" s="25">
        <f t="shared" si="11"/>
        <v>47.725899280575533</v>
      </c>
      <c r="AH17" s="25">
        <f t="shared" si="12"/>
        <v>1.0585349901896663</v>
      </c>
    </row>
    <row r="18" spans="2:34" x14ac:dyDescent="0.15">
      <c r="B18" s="25">
        <v>16</v>
      </c>
      <c r="C18" s="27">
        <f t="shared" si="28"/>
        <v>1.1500000000000001</v>
      </c>
      <c r="D18" s="26">
        <f t="shared" si="13"/>
        <v>0.13043478260869579</v>
      </c>
      <c r="E18" s="25">
        <f t="shared" si="14"/>
        <v>1</v>
      </c>
      <c r="F18" s="29">
        <v>309</v>
      </c>
      <c r="G18" s="29">
        <v>301</v>
      </c>
      <c r="H18" s="25">
        <f t="shared" si="15"/>
        <v>309</v>
      </c>
      <c r="I18" s="25">
        <f t="shared" si="16"/>
        <v>301</v>
      </c>
      <c r="J18" s="25">
        <f t="shared" si="17"/>
        <v>0.69979006298110558</v>
      </c>
      <c r="K18" s="25">
        <f t="shared" si="18"/>
        <v>0.30020993701889442</v>
      </c>
      <c r="L18" s="30">
        <f t="shared" si="19"/>
        <v>254</v>
      </c>
      <c r="M18" s="30">
        <f t="shared" si="20"/>
        <v>248</v>
      </c>
      <c r="N18" s="30">
        <f t="shared" si="21"/>
        <v>370</v>
      </c>
      <c r="O18" s="25">
        <f t="shared" si="22"/>
        <v>0.7392945837699717</v>
      </c>
      <c r="P18" s="25">
        <f t="shared" si="23"/>
        <v>0.73884612363522117</v>
      </c>
      <c r="Q18" s="25">
        <f t="shared" si="24"/>
        <v>0.65473212537793923</v>
      </c>
      <c r="R18" s="25">
        <f t="shared" si="25"/>
        <v>0.29981122866453258</v>
      </c>
      <c r="S18" s="25">
        <f t="shared" si="26"/>
        <v>0.3003269578194957</v>
      </c>
      <c r="T18" s="25">
        <f t="shared" si="27"/>
        <v>1.322085964903664</v>
      </c>
      <c r="U18" s="31">
        <v>-0.05</v>
      </c>
      <c r="V18" s="25">
        <f t="shared" si="0"/>
        <v>1260</v>
      </c>
      <c r="W18" s="25">
        <f t="shared" si="1"/>
        <v>126.5</v>
      </c>
      <c r="X18" s="25">
        <f t="shared" si="2"/>
        <v>62.749999999999993</v>
      </c>
      <c r="Y18" s="26">
        <f t="shared" si="3"/>
        <v>0.69895407509718532</v>
      </c>
      <c r="Z18" s="26">
        <f t="shared" si="4"/>
        <v>119.69999999999999</v>
      </c>
      <c r="AA18" s="26">
        <f t="shared" si="5"/>
        <v>66.150000000000006</v>
      </c>
      <c r="AB18" s="26">
        <f t="shared" si="6"/>
        <v>0.70993914807302227</v>
      </c>
      <c r="AC18" s="26">
        <f t="shared" si="7"/>
        <v>36.692697768762685</v>
      </c>
      <c r="AD18" s="26">
        <f t="shared" si="8"/>
        <v>36.035197210866912</v>
      </c>
      <c r="AE18" s="25">
        <f t="shared" si="9"/>
        <v>0.98208088808189198</v>
      </c>
      <c r="AF18" s="25">
        <f t="shared" si="10"/>
        <v>47.59156626506023</v>
      </c>
      <c r="AG18" s="25">
        <f t="shared" si="11"/>
        <v>49.339350912778905</v>
      </c>
      <c r="AH18" s="25">
        <f t="shared" si="12"/>
        <v>1.0367246717198679</v>
      </c>
    </row>
    <row r="19" spans="2:34" x14ac:dyDescent="0.15">
      <c r="B19" s="25">
        <v>17</v>
      </c>
      <c r="C19" s="27">
        <f t="shared" si="28"/>
        <v>1.1600000000000001</v>
      </c>
      <c r="D19" s="26">
        <f t="shared" si="13"/>
        <v>0.13793103448275867</v>
      </c>
      <c r="E19" s="25">
        <f t="shared" si="14"/>
        <v>1</v>
      </c>
      <c r="F19" s="29">
        <v>320</v>
      </c>
      <c r="G19" s="29">
        <v>329</v>
      </c>
      <c r="H19" s="25">
        <f t="shared" si="15"/>
        <v>320</v>
      </c>
      <c r="I19" s="25">
        <f t="shared" si="16"/>
        <v>329</v>
      </c>
      <c r="J19" s="25">
        <f t="shared" si="17"/>
        <v>0.69979006298110569</v>
      </c>
      <c r="K19" s="25">
        <f t="shared" si="18"/>
        <v>0.30020993701889431</v>
      </c>
      <c r="L19" s="30">
        <f t="shared" si="19"/>
        <v>260</v>
      </c>
      <c r="M19" s="30">
        <f t="shared" si="20"/>
        <v>268</v>
      </c>
      <c r="N19" s="30">
        <f t="shared" si="21"/>
        <v>410</v>
      </c>
      <c r="O19" s="25">
        <f t="shared" si="22"/>
        <v>0.74153033322519357</v>
      </c>
      <c r="P19" s="25">
        <f t="shared" si="23"/>
        <v>0.74103772309965499</v>
      </c>
      <c r="Q19" s="25">
        <f t="shared" si="24"/>
        <v>0.65162708708827666</v>
      </c>
      <c r="R19" s="25">
        <f t="shared" si="25"/>
        <v>0.29982481345877549</v>
      </c>
      <c r="S19" s="25">
        <f t="shared" si="26"/>
        <v>0.30039624120440023</v>
      </c>
      <c r="T19" s="25">
        <f t="shared" si="27"/>
        <v>1.3452650983825947</v>
      </c>
      <c r="U19" s="25">
        <v>0</v>
      </c>
      <c r="V19" s="25">
        <f>F$3/5*100</f>
        <v>1260</v>
      </c>
      <c r="W19" s="25">
        <f>(F$3/5-U19)*10</f>
        <v>126</v>
      </c>
      <c r="X19" s="25">
        <f>(F$3/5+U19)*5</f>
        <v>63</v>
      </c>
      <c r="Y19" s="26">
        <f>X19/(X19+$Y$1*F$3)</f>
        <v>0.69979006298110569</v>
      </c>
      <c r="Z19" s="26">
        <f t="shared" si="4"/>
        <v>126</v>
      </c>
      <c r="AA19" s="26">
        <f t="shared" si="5"/>
        <v>63</v>
      </c>
      <c r="AB19" s="26">
        <f t="shared" si="6"/>
        <v>0.69979006298110569</v>
      </c>
      <c r="AC19" s="26">
        <f t="shared" si="7"/>
        <v>37.826452064380682</v>
      </c>
      <c r="AD19" s="26">
        <f t="shared" si="8"/>
        <v>37.826452064380682</v>
      </c>
      <c r="AE19" s="25">
        <f t="shared" si="9"/>
        <v>1</v>
      </c>
      <c r="AF19" s="25">
        <f t="shared" si="10"/>
        <v>50.096385542168669</v>
      </c>
      <c r="AG19" s="25">
        <f t="shared" si="11"/>
        <v>51.065710286913912</v>
      </c>
      <c r="AH19" s="25">
        <f t="shared" si="12"/>
        <v>1.0193491952414275</v>
      </c>
    </row>
    <row r="20" spans="2:34" x14ac:dyDescent="0.15">
      <c r="B20" s="25">
        <v>18</v>
      </c>
      <c r="C20" s="27">
        <f t="shared" si="28"/>
        <v>1.1700000000000002</v>
      </c>
      <c r="D20" s="26">
        <f t="shared" si="13"/>
        <v>0.14529914529914545</v>
      </c>
      <c r="E20" s="25">
        <f t="shared" si="14"/>
        <v>1</v>
      </c>
      <c r="F20" s="29">
        <v>330</v>
      </c>
      <c r="G20" s="29">
        <v>358</v>
      </c>
      <c r="H20" s="25">
        <f t="shared" si="15"/>
        <v>330</v>
      </c>
      <c r="I20" s="25">
        <f t="shared" si="16"/>
        <v>358</v>
      </c>
      <c r="J20" s="25">
        <f t="shared" si="17"/>
        <v>0.69979006298110569</v>
      </c>
      <c r="K20" s="25">
        <f t="shared" si="18"/>
        <v>0.30020993701889431</v>
      </c>
      <c r="L20" s="30">
        <f t="shared" si="19"/>
        <v>266</v>
      </c>
      <c r="M20" s="30">
        <f t="shared" si="20"/>
        <v>288</v>
      </c>
      <c r="N20" s="30">
        <f t="shared" si="21"/>
        <v>452</v>
      </c>
      <c r="O20" s="25">
        <f t="shared" si="22"/>
        <v>0.74305245950364085</v>
      </c>
      <c r="P20" s="25">
        <f t="shared" si="23"/>
        <v>0.74342957769877394</v>
      </c>
      <c r="Q20" s="25">
        <f t="shared" si="24"/>
        <v>0.64865883444342176</v>
      </c>
      <c r="R20" s="25">
        <f t="shared" si="25"/>
        <v>0.30062862238074023</v>
      </c>
      <c r="S20" s="25">
        <f t="shared" si="26"/>
        <v>0.30018739409243456</v>
      </c>
      <c r="T20" s="25">
        <f t="shared" si="27"/>
        <v>1.3693751696136149</v>
      </c>
      <c r="U20" s="31">
        <v>0.05</v>
      </c>
      <c r="V20" s="25">
        <f>F$3/5*100</f>
        <v>1260</v>
      </c>
      <c r="W20" s="25">
        <f>W19</f>
        <v>126</v>
      </c>
      <c r="X20" s="25">
        <f t="shared" ref="X20" si="29">X19</f>
        <v>63</v>
      </c>
      <c r="Y20" s="26">
        <f t="shared" ref="Y20:Y35" si="30">X20/(X20+$Y$1*F$3)</f>
        <v>0.69979006298110569</v>
      </c>
      <c r="Z20" s="26">
        <f>(F$3/5+U20*F$3/5)*10</f>
        <v>132.30000000000001</v>
      </c>
      <c r="AA20" s="26">
        <f>(F$3/5-U20*F$3/5)*5</f>
        <v>59.849999999999994</v>
      </c>
      <c r="AB20" s="26">
        <f t="shared" ref="AB20:AB35" si="31">AA20/(AA20+$Y$1*F$3)</f>
        <v>0.68890500362581575</v>
      </c>
      <c r="AC20" s="26">
        <f>W20*(1-AB20)</f>
        <v>39.197969543147217</v>
      </c>
      <c r="AD20" s="26">
        <f>Z20*(1-Y20)</f>
        <v>39.71777466759972</v>
      </c>
      <c r="AE20" s="25">
        <f>AD20/AC20</f>
        <v>1.0132610216934916</v>
      </c>
      <c r="AF20" s="25">
        <f t="shared" ref="AF20" si="32">Z20*(1-AB$26)</f>
        <v>52.601204819277108</v>
      </c>
      <c r="AG20" s="25">
        <f t="shared" ref="AG20" si="33">Z$26*(1-AB20)</f>
        <v>52.917258883248728</v>
      </c>
      <c r="AH20" s="25">
        <f t="shared" ref="AH20" si="34">AG20/AF20</f>
        <v>1.0060084947684658</v>
      </c>
    </row>
    <row r="21" spans="2:34" x14ac:dyDescent="0.15">
      <c r="B21" s="25">
        <v>19</v>
      </c>
      <c r="C21" s="27">
        <f t="shared" si="28"/>
        <v>1.1800000000000002</v>
      </c>
      <c r="D21" s="26">
        <f t="shared" si="13"/>
        <v>0.15254237288135608</v>
      </c>
      <c r="E21" s="25">
        <f t="shared" si="14"/>
        <v>1</v>
      </c>
      <c r="F21" s="29">
        <v>341</v>
      </c>
      <c r="G21" s="29">
        <v>389</v>
      </c>
      <c r="H21" s="25">
        <f t="shared" si="15"/>
        <v>341</v>
      </c>
      <c r="I21" s="25">
        <f t="shared" si="16"/>
        <v>389</v>
      </c>
      <c r="J21" s="25">
        <f t="shared" si="17"/>
        <v>0.69979006298110569</v>
      </c>
      <c r="K21" s="25">
        <f t="shared" si="18"/>
        <v>0.30020993701889431</v>
      </c>
      <c r="L21" s="30">
        <f t="shared" si="19"/>
        <v>271</v>
      </c>
      <c r="M21" s="30">
        <f t="shared" si="20"/>
        <v>309</v>
      </c>
      <c r="N21" s="30">
        <f t="shared" si="21"/>
        <v>497</v>
      </c>
      <c r="O21" s="25">
        <f t="shared" si="22"/>
        <v>0.74574803339026674</v>
      </c>
      <c r="P21" s="25">
        <f t="shared" si="23"/>
        <v>0.7458379748485795</v>
      </c>
      <c r="Q21" s="25">
        <f t="shared" si="24"/>
        <v>0.64595085127687379</v>
      </c>
      <c r="R21" s="25">
        <f t="shared" si="25"/>
        <v>0.30001732059948527</v>
      </c>
      <c r="S21" s="25">
        <f t="shared" si="26"/>
        <v>0.29991118967867625</v>
      </c>
      <c r="T21" s="25">
        <f t="shared" si="27"/>
        <v>1.393005695922499</v>
      </c>
      <c r="U21" s="31">
        <v>0.1</v>
      </c>
      <c r="V21" s="25">
        <f t="shared" ref="V21:V35" si="35">F$3/5*100</f>
        <v>1260</v>
      </c>
      <c r="W21" s="25">
        <f t="shared" ref="W21:W35" si="36">W20</f>
        <v>126</v>
      </c>
      <c r="X21" s="25">
        <f t="shared" ref="X21:X35" si="37">X20</f>
        <v>63</v>
      </c>
      <c r="Y21" s="26">
        <f t="shared" si="30"/>
        <v>0.69979006298110569</v>
      </c>
      <c r="Z21" s="26">
        <f t="shared" ref="Z21:Z35" si="38">(F$3/5+U21*F$3/5)*10</f>
        <v>138.6</v>
      </c>
      <c r="AA21" s="26">
        <f t="shared" ref="AA21:AA35" si="39">(F$3/5-U21*F$3/5)*5</f>
        <v>56.7</v>
      </c>
      <c r="AB21" s="26">
        <f t="shared" si="31"/>
        <v>0.67720090293453727</v>
      </c>
      <c r="AC21" s="26">
        <f t="shared" ref="AC21:AC35" si="40">W21*(1-AB21)</f>
        <v>40.672686230248303</v>
      </c>
      <c r="AD21" s="26">
        <f t="shared" ref="AD21:AD35" si="41">Z21*(1-Y21)</f>
        <v>41.609097270818751</v>
      </c>
      <c r="AE21" s="25">
        <f t="shared" ref="AE21:AE35" si="42">AD21/AC21</f>
        <v>1.0230230930720785</v>
      </c>
      <c r="AF21" s="25">
        <f t="shared" ref="AF21:AF26" si="43">Z21*(1-AB$26)</f>
        <v>55.106024096385532</v>
      </c>
      <c r="AG21" s="25">
        <f t="shared" ref="AG21:AG26" si="44">Z$26*(1-AB21)</f>
        <v>54.908126410835202</v>
      </c>
      <c r="AH21" s="25">
        <f t="shared" ref="AH21:AH26" si="45">AG21/AF21</f>
        <v>0.99640878309049863</v>
      </c>
    </row>
    <row r="22" spans="2:34" x14ac:dyDescent="0.15">
      <c r="B22" s="25">
        <v>20</v>
      </c>
      <c r="C22" s="27">
        <f t="shared" si="28"/>
        <v>1.1900000000000002</v>
      </c>
      <c r="D22" s="26">
        <f t="shared" si="13"/>
        <v>0.15966386554621859</v>
      </c>
      <c r="E22" s="25">
        <f t="shared" si="14"/>
        <v>1</v>
      </c>
      <c r="F22" s="29">
        <v>451</v>
      </c>
      <c r="G22" s="29">
        <v>422</v>
      </c>
      <c r="H22" s="25">
        <f t="shared" si="15"/>
        <v>451</v>
      </c>
      <c r="I22" s="25">
        <f t="shared" si="16"/>
        <v>422</v>
      </c>
      <c r="J22" s="25">
        <f t="shared" si="17"/>
        <v>0.69979006298110558</v>
      </c>
      <c r="K22" s="25">
        <f t="shared" si="18"/>
        <v>0.30020993701889442</v>
      </c>
      <c r="L22" s="30">
        <f t="shared" si="19"/>
        <v>355</v>
      </c>
      <c r="M22" s="30">
        <f t="shared" si="20"/>
        <v>332</v>
      </c>
      <c r="N22" s="30">
        <f t="shared" si="21"/>
        <v>547</v>
      </c>
      <c r="O22" s="25">
        <f t="shared" si="22"/>
        <v>0.74756130914395114</v>
      </c>
      <c r="P22" s="25">
        <f t="shared" si="23"/>
        <v>0.74765957748375345</v>
      </c>
      <c r="Q22" s="25">
        <f t="shared" si="24"/>
        <v>0.64264318227157613</v>
      </c>
      <c r="R22" s="25">
        <f t="shared" si="25"/>
        <v>0.3004020421186982</v>
      </c>
      <c r="S22" s="25">
        <f t="shared" si="26"/>
        <v>0.30028510279433346</v>
      </c>
      <c r="T22" s="25">
        <f t="shared" si="27"/>
        <v>1.4161695306879183</v>
      </c>
      <c r="U22" s="31">
        <v>0.15</v>
      </c>
      <c r="V22" s="25">
        <f t="shared" si="35"/>
        <v>1260</v>
      </c>
      <c r="W22" s="25">
        <f t="shared" si="36"/>
        <v>126</v>
      </c>
      <c r="X22" s="25">
        <f t="shared" si="37"/>
        <v>63</v>
      </c>
      <c r="Y22" s="26">
        <f t="shared" si="30"/>
        <v>0.69979006298110569</v>
      </c>
      <c r="Z22" s="26">
        <f t="shared" si="38"/>
        <v>144.9</v>
      </c>
      <c r="AA22" s="26">
        <f t="shared" si="39"/>
        <v>53.55</v>
      </c>
      <c r="AB22" s="26">
        <f t="shared" si="31"/>
        <v>0.66458170445660669</v>
      </c>
      <c r="AC22" s="26">
        <f t="shared" si="40"/>
        <v>42.262705238467554</v>
      </c>
      <c r="AD22" s="26">
        <f t="shared" si="41"/>
        <v>43.500419874037789</v>
      </c>
      <c r="AE22" s="25">
        <f t="shared" si="42"/>
        <v>1.0292862141357593</v>
      </c>
      <c r="AF22" s="25">
        <f t="shared" si="43"/>
        <v>57.610843373493971</v>
      </c>
      <c r="AG22" s="25">
        <f t="shared" si="44"/>
        <v>57.054652071931187</v>
      </c>
      <c r="AH22" s="25">
        <f t="shared" si="45"/>
        <v>0.99034571846211372</v>
      </c>
    </row>
    <row r="23" spans="2:34" x14ac:dyDescent="0.15">
      <c r="B23" s="25">
        <v>21</v>
      </c>
      <c r="C23" s="27">
        <f t="shared" si="28"/>
        <v>1.2000000000000002</v>
      </c>
      <c r="D23" s="26">
        <f t="shared" si="13"/>
        <v>0.16666666666666674</v>
      </c>
      <c r="E23" s="25">
        <f t="shared" si="14"/>
        <v>1</v>
      </c>
      <c r="F23" s="29">
        <v>476</v>
      </c>
      <c r="G23" s="29">
        <v>458</v>
      </c>
      <c r="H23" s="25">
        <f t="shared" si="15"/>
        <v>476</v>
      </c>
      <c r="I23" s="25">
        <f t="shared" si="16"/>
        <v>458</v>
      </c>
      <c r="J23" s="25">
        <f t="shared" si="17"/>
        <v>0.69979006298110569</v>
      </c>
      <c r="K23" s="25">
        <f t="shared" si="18"/>
        <v>0.30020993701889431</v>
      </c>
      <c r="L23" s="30">
        <f t="shared" si="19"/>
        <v>370</v>
      </c>
      <c r="M23" s="30">
        <f t="shared" si="20"/>
        <v>356</v>
      </c>
      <c r="N23" s="30">
        <f t="shared" si="21"/>
        <v>601</v>
      </c>
      <c r="O23" s="25">
        <f t="shared" si="22"/>
        <v>0.74992516503080042</v>
      </c>
      <c r="P23" s="25">
        <f t="shared" si="23"/>
        <v>0.74992959176321883</v>
      </c>
      <c r="Q23" s="25">
        <f t="shared" si="24"/>
        <v>0.63981761007167914</v>
      </c>
      <c r="R23" s="25">
        <f t="shared" si="25"/>
        <v>0.30008980196303953</v>
      </c>
      <c r="S23" s="25">
        <f t="shared" si="26"/>
        <v>0.30008448988413744</v>
      </c>
      <c r="T23" s="25">
        <f t="shared" si="27"/>
        <v>1.4403239170437123</v>
      </c>
      <c r="U23" s="31">
        <v>0.2</v>
      </c>
      <c r="V23" s="25">
        <f t="shared" si="35"/>
        <v>1260</v>
      </c>
      <c r="W23" s="25">
        <f t="shared" si="36"/>
        <v>126</v>
      </c>
      <c r="X23" s="25">
        <f t="shared" si="37"/>
        <v>63</v>
      </c>
      <c r="Y23" s="26">
        <f t="shared" si="30"/>
        <v>0.69979006298110569</v>
      </c>
      <c r="Z23" s="26">
        <f t="shared" si="38"/>
        <v>151.20000000000002</v>
      </c>
      <c r="AA23" s="26">
        <f t="shared" si="39"/>
        <v>50.399999999999991</v>
      </c>
      <c r="AB23" s="26">
        <f t="shared" si="31"/>
        <v>0.65093572009764034</v>
      </c>
      <c r="AC23" s="26">
        <f t="shared" si="40"/>
        <v>43.982099267697315</v>
      </c>
      <c r="AD23" s="26">
        <f t="shared" si="41"/>
        <v>45.391742477256827</v>
      </c>
      <c r="AE23" s="25">
        <f t="shared" si="42"/>
        <v>1.0320503848845348</v>
      </c>
      <c r="AF23" s="25">
        <f t="shared" si="43"/>
        <v>60.11566265060241</v>
      </c>
      <c r="AG23" s="25">
        <f t="shared" si="44"/>
        <v>59.375834011391369</v>
      </c>
      <c r="AH23" s="25">
        <f t="shared" si="45"/>
        <v>0.98769324654190394</v>
      </c>
    </row>
    <row r="24" spans="2:34" x14ac:dyDescent="0.15">
      <c r="B24" s="25">
        <v>22</v>
      </c>
      <c r="C24" s="27">
        <f t="shared" si="28"/>
        <v>1.2100000000000002</v>
      </c>
      <c r="D24" s="26">
        <f t="shared" si="13"/>
        <v>0.17355371900826455</v>
      </c>
      <c r="E24" s="25">
        <f t="shared" si="14"/>
        <v>1</v>
      </c>
      <c r="F24" s="29">
        <v>497</v>
      </c>
      <c r="G24" s="29">
        <v>496</v>
      </c>
      <c r="H24" s="25">
        <f t="shared" si="15"/>
        <v>497</v>
      </c>
      <c r="I24" s="25">
        <f t="shared" si="16"/>
        <v>496</v>
      </c>
      <c r="J24" s="25">
        <f t="shared" si="17"/>
        <v>0.69979006298110569</v>
      </c>
      <c r="K24" s="25">
        <f t="shared" si="18"/>
        <v>0.30020993701889431</v>
      </c>
      <c r="L24" s="30">
        <f t="shared" si="19"/>
        <v>382</v>
      </c>
      <c r="M24" s="30">
        <f t="shared" si="20"/>
        <v>382</v>
      </c>
      <c r="N24" s="30">
        <f t="shared" si="21"/>
        <v>660</v>
      </c>
      <c r="O24" s="25">
        <f t="shared" si="22"/>
        <v>0.75202987540816923</v>
      </c>
      <c r="P24" s="25">
        <f t="shared" si="23"/>
        <v>0.75165409363549029</v>
      </c>
      <c r="Q24" s="25">
        <f t="shared" si="24"/>
        <v>0.6365993274636137</v>
      </c>
      <c r="R24" s="25">
        <f t="shared" si="25"/>
        <v>0.30004385075611528</v>
      </c>
      <c r="S24" s="25">
        <f t="shared" si="26"/>
        <v>0.3004985467010568</v>
      </c>
      <c r="T24" s="25">
        <f t="shared" si="27"/>
        <v>1.4632843273164526</v>
      </c>
      <c r="U24" s="31">
        <v>0.25</v>
      </c>
      <c r="V24" s="25">
        <f t="shared" si="35"/>
        <v>1260</v>
      </c>
      <c r="W24" s="25">
        <f t="shared" si="36"/>
        <v>126</v>
      </c>
      <c r="X24" s="25">
        <f t="shared" si="37"/>
        <v>63</v>
      </c>
      <c r="Y24" s="26">
        <f t="shared" si="30"/>
        <v>0.69979006298110569</v>
      </c>
      <c r="Z24" s="26">
        <f t="shared" si="38"/>
        <v>157.5</v>
      </c>
      <c r="AA24" s="26">
        <f t="shared" si="39"/>
        <v>47.25</v>
      </c>
      <c r="AB24" s="26">
        <f t="shared" si="31"/>
        <v>0.63613231552162852</v>
      </c>
      <c r="AC24" s="26">
        <f t="shared" si="40"/>
        <v>45.847328244274806</v>
      </c>
      <c r="AD24" s="26">
        <f t="shared" si="41"/>
        <v>47.283065080475858</v>
      </c>
      <c r="AE24" s="25">
        <f t="shared" si="42"/>
        <v>1.0313156053184045</v>
      </c>
      <c r="AF24" s="25">
        <f t="shared" si="43"/>
        <v>62.620481927710834</v>
      </c>
      <c r="AG24" s="25">
        <f t="shared" si="44"/>
        <v>61.893893129770973</v>
      </c>
      <c r="AH24" s="25">
        <f t="shared" si="45"/>
        <v>0.9883969465648853</v>
      </c>
    </row>
    <row r="25" spans="2:34" x14ac:dyDescent="0.15">
      <c r="B25" s="25">
        <v>23</v>
      </c>
      <c r="C25" s="27">
        <f t="shared" si="28"/>
        <v>1.2200000000000002</v>
      </c>
      <c r="D25" s="26">
        <f t="shared" si="13"/>
        <v>0.18032786885245911</v>
      </c>
      <c r="E25" s="25">
        <f t="shared" si="14"/>
        <v>1</v>
      </c>
      <c r="F25" s="29">
        <v>519</v>
      </c>
      <c r="G25" s="29">
        <v>536</v>
      </c>
      <c r="H25" s="25">
        <f t="shared" si="15"/>
        <v>519</v>
      </c>
      <c r="I25" s="25">
        <f t="shared" si="16"/>
        <v>536</v>
      </c>
      <c r="J25" s="25">
        <f t="shared" si="17"/>
        <v>0.69979006298110569</v>
      </c>
      <c r="K25" s="25">
        <f t="shared" si="18"/>
        <v>0.30020993701889431</v>
      </c>
      <c r="L25" s="30">
        <f t="shared" si="19"/>
        <v>395</v>
      </c>
      <c r="M25" s="30">
        <f t="shared" si="20"/>
        <v>408</v>
      </c>
      <c r="N25" s="30">
        <f t="shared" si="21"/>
        <v>722</v>
      </c>
      <c r="O25" s="25">
        <f t="shared" si="22"/>
        <v>0.7538619081857203</v>
      </c>
      <c r="P25" s="25">
        <f t="shared" si="23"/>
        <v>0.75383386401737185</v>
      </c>
      <c r="Q25" s="25">
        <f t="shared" si="24"/>
        <v>0.63376601264221299</v>
      </c>
      <c r="R25" s="25">
        <f t="shared" si="25"/>
        <v>0.30028847201342129</v>
      </c>
      <c r="S25" s="25">
        <f t="shared" si="26"/>
        <v>0.3003226858988064</v>
      </c>
      <c r="T25" s="25">
        <f t="shared" si="27"/>
        <v>1.4877512940432716</v>
      </c>
      <c r="U25" s="31">
        <v>0.3</v>
      </c>
      <c r="V25" s="25">
        <f t="shared" si="35"/>
        <v>1260</v>
      </c>
      <c r="W25" s="25">
        <f t="shared" si="36"/>
        <v>126</v>
      </c>
      <c r="X25" s="25">
        <f t="shared" si="37"/>
        <v>63</v>
      </c>
      <c r="Y25" s="26">
        <f t="shared" si="30"/>
        <v>0.69979006298110569</v>
      </c>
      <c r="Z25" s="26">
        <f t="shared" si="38"/>
        <v>163.79999999999998</v>
      </c>
      <c r="AA25" s="26">
        <f t="shared" si="39"/>
        <v>44.1</v>
      </c>
      <c r="AB25" s="26">
        <f t="shared" si="31"/>
        <v>0.62001771479185108</v>
      </c>
      <c r="AC25" s="26">
        <f t="shared" si="40"/>
        <v>47.877767936226761</v>
      </c>
      <c r="AD25" s="26">
        <f t="shared" si="41"/>
        <v>49.174387683694881</v>
      </c>
      <c r="AE25" s="25">
        <f t="shared" si="42"/>
        <v>1.0270818754373683</v>
      </c>
      <c r="AF25" s="25">
        <f t="shared" si="43"/>
        <v>65.125301204819266</v>
      </c>
      <c r="AG25" s="25">
        <f t="shared" si="44"/>
        <v>64.634986713906116</v>
      </c>
      <c r="AH25" s="25">
        <f t="shared" si="45"/>
        <v>0.99247121346324207</v>
      </c>
    </row>
    <row r="26" spans="2:34" x14ac:dyDescent="0.15">
      <c r="B26" s="25">
        <v>24</v>
      </c>
      <c r="C26" s="27">
        <f t="shared" si="28"/>
        <v>1.2300000000000002</v>
      </c>
      <c r="D26" s="26">
        <f t="shared" si="13"/>
        <v>0.18699186991869932</v>
      </c>
      <c r="E26" s="25">
        <f t="shared" si="14"/>
        <v>1</v>
      </c>
      <c r="F26" s="29">
        <v>547</v>
      </c>
      <c r="G26" s="29">
        <v>579</v>
      </c>
      <c r="H26" s="25">
        <f t="shared" si="15"/>
        <v>547</v>
      </c>
      <c r="I26" s="25">
        <f t="shared" si="16"/>
        <v>579</v>
      </c>
      <c r="J26" s="25">
        <f t="shared" si="17"/>
        <v>0.69979006298110569</v>
      </c>
      <c r="K26" s="25">
        <f t="shared" si="18"/>
        <v>0.30020993701889431</v>
      </c>
      <c r="L26" s="30">
        <f t="shared" si="19"/>
        <v>412</v>
      </c>
      <c r="M26" s="30">
        <f t="shared" si="20"/>
        <v>436</v>
      </c>
      <c r="N26" s="30">
        <f t="shared" si="21"/>
        <v>790</v>
      </c>
      <c r="O26" s="25">
        <f t="shared" si="22"/>
        <v>0.75578792618425195</v>
      </c>
      <c r="P26" s="25">
        <f t="shared" si="23"/>
        <v>0.75583125773454263</v>
      </c>
      <c r="Q26" s="25">
        <f t="shared" si="24"/>
        <v>0.63078079550282706</v>
      </c>
      <c r="R26" s="25">
        <f t="shared" si="25"/>
        <v>0.30038085079337018</v>
      </c>
      <c r="S26" s="25">
        <f t="shared" si="26"/>
        <v>0.30032755298651259</v>
      </c>
      <c r="T26" s="25">
        <f t="shared" si="27"/>
        <v>1.5121477101100933</v>
      </c>
      <c r="U26" s="31">
        <v>0.35</v>
      </c>
      <c r="V26" s="25">
        <f t="shared" si="35"/>
        <v>1260</v>
      </c>
      <c r="W26" s="25">
        <f t="shared" si="36"/>
        <v>126</v>
      </c>
      <c r="X26" s="25">
        <f t="shared" si="37"/>
        <v>63</v>
      </c>
      <c r="Y26" s="26">
        <f t="shared" si="30"/>
        <v>0.69979006298110569</v>
      </c>
      <c r="Z26" s="32">
        <f t="shared" si="38"/>
        <v>170.09999999999997</v>
      </c>
      <c r="AA26" s="32">
        <f t="shared" si="39"/>
        <v>40.950000000000003</v>
      </c>
      <c r="AB26" s="26">
        <f t="shared" si="31"/>
        <v>0.60240963855421692</v>
      </c>
      <c r="AC26" s="32">
        <f t="shared" si="40"/>
        <v>50.096385542168669</v>
      </c>
      <c r="AD26" s="32">
        <f t="shared" si="41"/>
        <v>51.065710286913912</v>
      </c>
      <c r="AE26" s="25">
        <f t="shared" si="42"/>
        <v>1.0193491952414275</v>
      </c>
      <c r="AF26" s="25">
        <f t="shared" si="43"/>
        <v>67.63012048192769</v>
      </c>
      <c r="AG26" s="25">
        <f t="shared" si="44"/>
        <v>67.63012048192769</v>
      </c>
      <c r="AH26" s="25">
        <f t="shared" si="45"/>
        <v>1</v>
      </c>
    </row>
    <row r="27" spans="2:34" x14ac:dyDescent="0.15">
      <c r="B27" s="25">
        <v>25</v>
      </c>
      <c r="C27" s="27">
        <f t="shared" si="28"/>
        <v>1.2400000000000002</v>
      </c>
      <c r="D27" s="26">
        <f t="shared" si="13"/>
        <v>0.19354838709677435</v>
      </c>
      <c r="E27" s="25">
        <f t="shared" si="14"/>
        <v>1</v>
      </c>
      <c r="F27" s="29">
        <v>691</v>
      </c>
      <c r="G27" s="29">
        <v>625</v>
      </c>
      <c r="H27" s="25">
        <f t="shared" si="15"/>
        <v>691</v>
      </c>
      <c r="I27" s="25">
        <f t="shared" si="16"/>
        <v>625</v>
      </c>
      <c r="J27" s="25">
        <f t="shared" si="17"/>
        <v>0.69979006298110558</v>
      </c>
      <c r="K27" s="25">
        <f t="shared" si="18"/>
        <v>0.30020993701889442</v>
      </c>
      <c r="L27" s="30">
        <f t="shared" si="19"/>
        <v>515</v>
      </c>
      <c r="M27" s="30">
        <f t="shared" si="20"/>
        <v>465</v>
      </c>
      <c r="N27" s="30">
        <f t="shared" si="21"/>
        <v>864</v>
      </c>
      <c r="O27" s="25">
        <f t="shared" si="22"/>
        <v>0.75772944343620985</v>
      </c>
      <c r="P27" s="25">
        <f t="shared" si="23"/>
        <v>0.75804896389867615</v>
      </c>
      <c r="Q27" s="25">
        <f t="shared" si="24"/>
        <v>0.62772684541648927</v>
      </c>
      <c r="R27" s="25">
        <f t="shared" si="25"/>
        <v>0.30041549013909985</v>
      </c>
      <c r="S27" s="25">
        <f t="shared" si="26"/>
        <v>0.3000192847656416</v>
      </c>
      <c r="T27" s="25">
        <f t="shared" si="27"/>
        <v>1.5386301318735036</v>
      </c>
      <c r="U27" s="31">
        <v>0.4</v>
      </c>
      <c r="V27" s="25">
        <f t="shared" si="35"/>
        <v>1260</v>
      </c>
      <c r="W27" s="25">
        <f t="shared" si="36"/>
        <v>126</v>
      </c>
      <c r="X27" s="25">
        <f t="shared" si="37"/>
        <v>63</v>
      </c>
      <c r="Y27" s="26">
        <f t="shared" si="30"/>
        <v>0.69979006298110569</v>
      </c>
      <c r="Z27" s="26">
        <f t="shared" si="38"/>
        <v>176.4</v>
      </c>
      <c r="AA27" s="26">
        <f t="shared" si="39"/>
        <v>37.799999999999997</v>
      </c>
      <c r="AB27" s="26">
        <f t="shared" si="31"/>
        <v>0.58309037900874627</v>
      </c>
      <c r="AC27" s="26">
        <f t="shared" si="40"/>
        <v>52.530612244897966</v>
      </c>
      <c r="AD27" s="26">
        <f t="shared" si="41"/>
        <v>52.957032890132957</v>
      </c>
      <c r="AE27" s="25">
        <f t="shared" si="42"/>
        <v>1.0081175647305807</v>
      </c>
      <c r="AF27" s="25">
        <f t="shared" ref="AF27:AF28" si="46">Z27*(1-AB$26)</f>
        <v>70.134939759036143</v>
      </c>
      <c r="AG27" s="25">
        <f t="shared" ref="AG27:AG28" si="47">Z$26*(1-AB27)</f>
        <v>70.916326530612238</v>
      </c>
      <c r="AH27" s="25">
        <f t="shared" ref="AH27:AH28" si="48">AG27/AF27</f>
        <v>1.0111411911703456</v>
      </c>
    </row>
    <row r="28" spans="2:34" x14ac:dyDescent="0.15">
      <c r="B28" s="25">
        <v>26</v>
      </c>
      <c r="C28" s="27">
        <f t="shared" si="28"/>
        <v>1.2500000000000002</v>
      </c>
      <c r="D28" s="26">
        <f t="shared" si="13"/>
        <v>0.20000000000000018</v>
      </c>
      <c r="E28" s="25">
        <f t="shared" si="14"/>
        <v>1</v>
      </c>
      <c r="F28" s="29">
        <v>716</v>
      </c>
      <c r="G28" s="29">
        <v>673</v>
      </c>
      <c r="H28" s="25">
        <f t="shared" si="15"/>
        <v>716</v>
      </c>
      <c r="I28" s="25">
        <f t="shared" si="16"/>
        <v>673</v>
      </c>
      <c r="J28" s="25">
        <f t="shared" si="17"/>
        <v>0.69979006298110569</v>
      </c>
      <c r="K28" s="25">
        <f t="shared" si="18"/>
        <v>0.30020993701889431</v>
      </c>
      <c r="L28" s="30">
        <f t="shared" si="19"/>
        <v>528</v>
      </c>
      <c r="M28" s="30">
        <f t="shared" si="20"/>
        <v>496</v>
      </c>
      <c r="N28" s="30">
        <f t="shared" si="21"/>
        <v>942</v>
      </c>
      <c r="O28" s="25">
        <f t="shared" si="22"/>
        <v>0.75967202539596312</v>
      </c>
      <c r="P28" s="25">
        <f t="shared" si="23"/>
        <v>0.75977890772468237</v>
      </c>
      <c r="Q28" s="25">
        <f t="shared" si="24"/>
        <v>0.62481547982672281</v>
      </c>
      <c r="R28" s="25">
        <f t="shared" si="25"/>
        <v>0.30040996825504612</v>
      </c>
      <c r="S28" s="25">
        <f t="shared" si="26"/>
        <v>0.30027636534414709</v>
      </c>
      <c r="T28" s="25">
        <f t="shared" si="27"/>
        <v>1.5618300483925776</v>
      </c>
      <c r="U28" s="31">
        <v>0.45</v>
      </c>
      <c r="V28" s="25">
        <f t="shared" si="35"/>
        <v>1260</v>
      </c>
      <c r="W28" s="25">
        <f t="shared" si="36"/>
        <v>126</v>
      </c>
      <c r="X28" s="25">
        <f t="shared" si="37"/>
        <v>63</v>
      </c>
      <c r="Y28" s="26">
        <f t="shared" si="30"/>
        <v>0.69979006298110569</v>
      </c>
      <c r="Z28" s="26">
        <f t="shared" si="38"/>
        <v>182.7</v>
      </c>
      <c r="AA28" s="26">
        <f t="shared" si="39"/>
        <v>34.65</v>
      </c>
      <c r="AB28" s="26">
        <f t="shared" si="31"/>
        <v>0.56179775280898869</v>
      </c>
      <c r="AC28" s="26">
        <f t="shared" si="40"/>
        <v>55.213483146067425</v>
      </c>
      <c r="AD28" s="26">
        <f t="shared" si="41"/>
        <v>54.848355493351988</v>
      </c>
      <c r="AE28" s="25">
        <f t="shared" si="42"/>
        <v>0.99338698390482827</v>
      </c>
      <c r="AF28" s="25">
        <f t="shared" si="46"/>
        <v>72.639759036144568</v>
      </c>
      <c r="AG28" s="25">
        <f t="shared" si="47"/>
        <v>74.538202247191009</v>
      </c>
      <c r="AH28" s="25">
        <f t="shared" si="48"/>
        <v>1.026135042795252</v>
      </c>
    </row>
    <row r="29" spans="2:34" x14ac:dyDescent="0.15">
      <c r="B29" s="25">
        <v>27</v>
      </c>
      <c r="C29" s="27">
        <f t="shared" si="28"/>
        <v>1.2600000000000002</v>
      </c>
      <c r="D29" s="26">
        <f t="shared" si="13"/>
        <v>0.2063492063492065</v>
      </c>
      <c r="E29" s="25">
        <f t="shared" si="14"/>
        <v>1</v>
      </c>
      <c r="F29" s="29">
        <v>747</v>
      </c>
      <c r="G29" s="29">
        <v>724</v>
      </c>
      <c r="H29" s="25">
        <f t="shared" si="15"/>
        <v>747</v>
      </c>
      <c r="I29" s="25">
        <f t="shared" si="16"/>
        <v>724</v>
      </c>
      <c r="J29" s="25">
        <f t="shared" si="17"/>
        <v>0.69979006298110569</v>
      </c>
      <c r="K29" s="25">
        <f t="shared" si="18"/>
        <v>0.30020993701889431</v>
      </c>
      <c r="L29" s="30">
        <f t="shared" si="19"/>
        <v>545</v>
      </c>
      <c r="M29" s="30">
        <f t="shared" si="20"/>
        <v>528</v>
      </c>
      <c r="N29" s="30">
        <f t="shared" si="21"/>
        <v>1027</v>
      </c>
      <c r="O29" s="25">
        <f t="shared" si="22"/>
        <v>0.76161928212029906</v>
      </c>
      <c r="P29" s="25">
        <f t="shared" si="23"/>
        <v>0.76169474977696239</v>
      </c>
      <c r="Q29" s="25">
        <f t="shared" si="24"/>
        <v>0.62168175218082344</v>
      </c>
      <c r="R29" s="25">
        <f t="shared" si="25"/>
        <v>0.30035970452842325</v>
      </c>
      <c r="S29" s="25">
        <f t="shared" si="26"/>
        <v>0.30026461528102744</v>
      </c>
      <c r="T29" s="25">
        <f t="shared" si="27"/>
        <v>1.5875363529133171</v>
      </c>
      <c r="U29" s="31">
        <v>0.5</v>
      </c>
      <c r="V29" s="25">
        <f t="shared" si="35"/>
        <v>1260</v>
      </c>
      <c r="W29" s="25">
        <f t="shared" si="36"/>
        <v>126</v>
      </c>
      <c r="X29" s="25">
        <f t="shared" si="37"/>
        <v>63</v>
      </c>
      <c r="Y29" s="26">
        <f t="shared" si="30"/>
        <v>0.69979006298110569</v>
      </c>
      <c r="Z29" s="26">
        <f t="shared" si="38"/>
        <v>189</v>
      </c>
      <c r="AA29" s="26">
        <f t="shared" si="39"/>
        <v>31.5</v>
      </c>
      <c r="AB29" s="26">
        <f t="shared" si="31"/>
        <v>0.53821313240043056</v>
      </c>
      <c r="AC29" s="26">
        <f t="shared" si="40"/>
        <v>58.185145317545746</v>
      </c>
      <c r="AD29" s="26">
        <f t="shared" si="41"/>
        <v>56.739678096571026</v>
      </c>
      <c r="AE29" s="25">
        <f t="shared" si="42"/>
        <v>0.97515745276417076</v>
      </c>
      <c r="AF29" s="25">
        <f t="shared" ref="AF29:AF34" si="49">Z29*(1-AB$26)</f>
        <v>75.144578313253007</v>
      </c>
      <c r="AG29" s="25">
        <f t="shared" ref="AG29:AG34" si="50">Z$26*(1-AB29)</f>
        <v>78.549946178686753</v>
      </c>
      <c r="AH29" s="25">
        <f t="shared" ref="AH29:AH34" si="51">AG29/AF29</f>
        <v>1.0453175457481163</v>
      </c>
    </row>
    <row r="30" spans="2:34" x14ac:dyDescent="0.15">
      <c r="B30" s="25">
        <v>28</v>
      </c>
      <c r="C30" s="27">
        <f t="shared" si="28"/>
        <v>1.2700000000000002</v>
      </c>
      <c r="D30" s="26">
        <f t="shared" si="13"/>
        <v>0.21259842519685057</v>
      </c>
      <c r="E30" s="25">
        <f t="shared" si="14"/>
        <v>1</v>
      </c>
      <c r="F30" s="29">
        <v>772</v>
      </c>
      <c r="G30" s="29">
        <v>778</v>
      </c>
      <c r="H30" s="25">
        <f t="shared" si="15"/>
        <v>772</v>
      </c>
      <c r="I30" s="25">
        <f t="shared" si="16"/>
        <v>778</v>
      </c>
      <c r="J30" s="25">
        <f t="shared" si="17"/>
        <v>0.69979006298110558</v>
      </c>
      <c r="K30" s="25">
        <f t="shared" si="18"/>
        <v>0.30020993701889442</v>
      </c>
      <c r="L30" s="30">
        <f t="shared" si="19"/>
        <v>557</v>
      </c>
      <c r="M30" s="30">
        <f t="shared" si="20"/>
        <v>561</v>
      </c>
      <c r="N30" s="30">
        <f t="shared" si="21"/>
        <v>1118</v>
      </c>
      <c r="O30" s="25">
        <f t="shared" si="22"/>
        <v>0.76363589603077497</v>
      </c>
      <c r="P30" s="25">
        <f t="shared" si="23"/>
        <v>0.76374170608902403</v>
      </c>
      <c r="Q30" s="25">
        <f t="shared" si="24"/>
        <v>0.61862785479261651</v>
      </c>
      <c r="R30" s="25">
        <f t="shared" si="25"/>
        <v>0.30018241204091584</v>
      </c>
      <c r="S30" s="25">
        <f t="shared" si="26"/>
        <v>0.30004803326693952</v>
      </c>
      <c r="T30" s="25">
        <f t="shared" si="27"/>
        <v>1.6142169609973041</v>
      </c>
      <c r="U30" s="31">
        <v>0.55000000000000004</v>
      </c>
      <c r="V30" s="25">
        <f t="shared" si="35"/>
        <v>1260</v>
      </c>
      <c r="W30" s="25">
        <f t="shared" si="36"/>
        <v>126</v>
      </c>
      <c r="X30" s="25">
        <f t="shared" si="37"/>
        <v>63</v>
      </c>
      <c r="Y30" s="26">
        <f t="shared" si="30"/>
        <v>0.69979006298110569</v>
      </c>
      <c r="Z30" s="26">
        <f t="shared" si="38"/>
        <v>195.3</v>
      </c>
      <c r="AA30" s="26">
        <f t="shared" si="39"/>
        <v>28.349999999999991</v>
      </c>
      <c r="AB30" s="26">
        <f t="shared" si="31"/>
        <v>0.51194539249146742</v>
      </c>
      <c r="AC30" s="26">
        <f t="shared" si="40"/>
        <v>61.494880546075102</v>
      </c>
      <c r="AD30" s="26">
        <f t="shared" si="41"/>
        <v>58.631000699790064</v>
      </c>
      <c r="AE30" s="25">
        <f t="shared" si="42"/>
        <v>0.95342897130860715</v>
      </c>
      <c r="AF30" s="25">
        <f t="shared" si="49"/>
        <v>77.649397590361446</v>
      </c>
      <c r="AG30" s="25">
        <f t="shared" si="50"/>
        <v>83.018088737201381</v>
      </c>
      <c r="AH30" s="25">
        <f t="shared" si="51"/>
        <v>1.0691401519321813</v>
      </c>
    </row>
    <row r="31" spans="2:34" x14ac:dyDescent="0.15">
      <c r="B31" s="25">
        <v>29</v>
      </c>
      <c r="C31" s="27">
        <f t="shared" si="28"/>
        <v>1.2800000000000002</v>
      </c>
      <c r="D31" s="26">
        <f t="shared" si="13"/>
        <v>0.21875000000000011</v>
      </c>
      <c r="E31" s="25">
        <f t="shared" si="14"/>
        <v>1</v>
      </c>
      <c r="F31" s="29">
        <v>796</v>
      </c>
      <c r="G31" s="29">
        <v>836</v>
      </c>
      <c r="H31" s="25">
        <f t="shared" si="15"/>
        <v>796</v>
      </c>
      <c r="I31" s="25">
        <f t="shared" si="16"/>
        <v>836</v>
      </c>
      <c r="J31" s="25">
        <f t="shared" si="17"/>
        <v>0.69979006298110569</v>
      </c>
      <c r="K31" s="25">
        <f t="shared" si="18"/>
        <v>0.30020993701889431</v>
      </c>
      <c r="L31" s="30">
        <f t="shared" si="19"/>
        <v>569</v>
      </c>
      <c r="M31" s="30">
        <f t="shared" si="20"/>
        <v>597</v>
      </c>
      <c r="N31" s="30">
        <f t="shared" si="21"/>
        <v>1216</v>
      </c>
      <c r="O31" s="25">
        <f t="shared" si="22"/>
        <v>0.76531029198125944</v>
      </c>
      <c r="P31" s="25">
        <f t="shared" si="23"/>
        <v>0.76548855292446838</v>
      </c>
      <c r="Q31" s="25">
        <f t="shared" si="24"/>
        <v>0.61576354679802958</v>
      </c>
      <c r="R31" s="25">
        <f t="shared" si="25"/>
        <v>0.30040282626398795</v>
      </c>
      <c r="S31" s="25">
        <f t="shared" si="26"/>
        <v>0.30017465225668055</v>
      </c>
      <c r="T31" s="25">
        <f t="shared" si="27"/>
        <v>1.6384550007838861</v>
      </c>
      <c r="U31" s="31">
        <v>0.6</v>
      </c>
      <c r="V31" s="25">
        <f t="shared" si="35"/>
        <v>1260</v>
      </c>
      <c r="W31" s="25">
        <f t="shared" si="36"/>
        <v>126</v>
      </c>
      <c r="X31" s="25">
        <f t="shared" si="37"/>
        <v>63</v>
      </c>
      <c r="Y31" s="26">
        <f t="shared" si="30"/>
        <v>0.69979006298110569</v>
      </c>
      <c r="Z31" s="26">
        <f t="shared" si="38"/>
        <v>201.6</v>
      </c>
      <c r="AA31" s="26">
        <f t="shared" si="39"/>
        <v>25.2</v>
      </c>
      <c r="AB31" s="26">
        <f t="shared" si="31"/>
        <v>0.48250904704463204</v>
      </c>
      <c r="AC31" s="26">
        <f t="shared" si="40"/>
        <v>65.203860072376358</v>
      </c>
      <c r="AD31" s="26">
        <f t="shared" si="41"/>
        <v>60.522323303009095</v>
      </c>
      <c r="AE31" s="25">
        <f t="shared" si="42"/>
        <v>0.92820153953813855</v>
      </c>
      <c r="AF31" s="25">
        <f t="shared" si="49"/>
        <v>80.15421686746987</v>
      </c>
      <c r="AG31" s="25">
        <f t="shared" si="50"/>
        <v>88.025211097708066</v>
      </c>
      <c r="AH31" s="25">
        <f t="shared" si="51"/>
        <v>1.0981981302774426</v>
      </c>
    </row>
    <row r="32" spans="2:34" x14ac:dyDescent="0.15">
      <c r="B32" s="25">
        <v>30</v>
      </c>
      <c r="C32" s="27">
        <f t="shared" si="28"/>
        <v>1.2900000000000003</v>
      </c>
      <c r="D32" s="26">
        <f t="shared" si="13"/>
        <v>0.22480620155038777</v>
      </c>
      <c r="E32" s="25">
        <f t="shared" si="14"/>
        <v>1</v>
      </c>
      <c r="F32" s="29">
        <v>993</v>
      </c>
      <c r="G32" s="29">
        <v>896</v>
      </c>
      <c r="H32" s="25">
        <f t="shared" si="15"/>
        <v>993</v>
      </c>
      <c r="I32" s="25">
        <f t="shared" si="16"/>
        <v>896</v>
      </c>
      <c r="J32" s="25">
        <f t="shared" si="17"/>
        <v>0.69979006298110569</v>
      </c>
      <c r="K32" s="25">
        <f t="shared" si="18"/>
        <v>0.30020993701889431</v>
      </c>
      <c r="L32" s="30">
        <f t="shared" si="19"/>
        <v>702</v>
      </c>
      <c r="M32" s="30">
        <f t="shared" si="20"/>
        <v>633</v>
      </c>
      <c r="N32" s="30">
        <f t="shared" si="21"/>
        <v>1320</v>
      </c>
      <c r="O32" s="25">
        <f t="shared" si="22"/>
        <v>0.76729425618819347</v>
      </c>
      <c r="P32" s="25">
        <f t="shared" si="23"/>
        <v>0.76741435321787288</v>
      </c>
      <c r="Q32" s="25">
        <f t="shared" si="24"/>
        <v>0.61274174576688456</v>
      </c>
      <c r="R32" s="25">
        <f t="shared" si="25"/>
        <v>0.30019040951723047</v>
      </c>
      <c r="S32" s="25">
        <f t="shared" si="26"/>
        <v>0.30003548434894406</v>
      </c>
      <c r="T32" s="25">
        <f t="shared" si="27"/>
        <v>1.665013553462638</v>
      </c>
      <c r="U32" s="31">
        <v>0.65</v>
      </c>
      <c r="V32" s="25">
        <f t="shared" si="35"/>
        <v>1260</v>
      </c>
      <c r="W32" s="25">
        <f t="shared" si="36"/>
        <v>126</v>
      </c>
      <c r="X32" s="25">
        <f t="shared" si="37"/>
        <v>63</v>
      </c>
      <c r="Y32" s="26">
        <f t="shared" si="30"/>
        <v>0.69979006298110569</v>
      </c>
      <c r="Z32" s="26">
        <f t="shared" si="38"/>
        <v>207.89999999999998</v>
      </c>
      <c r="AA32" s="26">
        <f t="shared" si="39"/>
        <v>22.04999999999999</v>
      </c>
      <c r="AB32" s="26">
        <f t="shared" si="31"/>
        <v>0.44929396662387666</v>
      </c>
      <c r="AC32" s="26">
        <f t="shared" si="40"/>
        <v>69.388960205391541</v>
      </c>
      <c r="AD32" s="26">
        <f t="shared" si="41"/>
        <v>62.413645906228119</v>
      </c>
      <c r="AE32" s="25">
        <f t="shared" si="42"/>
        <v>0.89947515745276385</v>
      </c>
      <c r="AF32" s="25">
        <f t="shared" si="49"/>
        <v>82.659036144578295</v>
      </c>
      <c r="AG32" s="25">
        <f t="shared" si="50"/>
        <v>93.675096277278556</v>
      </c>
      <c r="AH32" s="25">
        <f t="shared" si="51"/>
        <v>1.1332710934764851</v>
      </c>
    </row>
    <row r="33" spans="1:34" x14ac:dyDescent="0.15">
      <c r="B33" s="25">
        <v>31</v>
      </c>
      <c r="C33" s="27">
        <f t="shared" si="28"/>
        <v>1.3000000000000003</v>
      </c>
      <c r="D33" s="26">
        <f t="shared" si="13"/>
        <v>0.23076923076923095</v>
      </c>
      <c r="E33" s="25">
        <f t="shared" si="14"/>
        <v>1</v>
      </c>
      <c r="F33" s="29">
        <v>1034</v>
      </c>
      <c r="G33" s="29">
        <v>959</v>
      </c>
      <c r="H33" s="25">
        <f t="shared" si="15"/>
        <v>1034</v>
      </c>
      <c r="I33" s="25">
        <f t="shared" si="16"/>
        <v>959</v>
      </c>
      <c r="J33" s="25">
        <f t="shared" si="17"/>
        <v>0.69979006298110569</v>
      </c>
      <c r="K33" s="25">
        <f t="shared" si="18"/>
        <v>0.30020993701889431</v>
      </c>
      <c r="L33" s="30">
        <f t="shared" si="19"/>
        <v>724</v>
      </c>
      <c r="M33" s="30">
        <f t="shared" si="20"/>
        <v>671</v>
      </c>
      <c r="N33" s="30">
        <f t="shared" si="21"/>
        <v>1431</v>
      </c>
      <c r="O33" s="25">
        <f t="shared" si="22"/>
        <v>0.76900422134232138</v>
      </c>
      <c r="P33" s="25">
        <f t="shared" si="23"/>
        <v>0.76913267658973472</v>
      </c>
      <c r="Q33" s="25">
        <f t="shared" si="24"/>
        <v>0.60970221228445065</v>
      </c>
      <c r="R33" s="25">
        <f t="shared" si="25"/>
        <v>0.30029451225498227</v>
      </c>
      <c r="S33" s="25">
        <f t="shared" si="26"/>
        <v>0.30012752043334495</v>
      </c>
      <c r="T33" s="25">
        <f t="shared" si="27"/>
        <v>1.6905718052700183</v>
      </c>
      <c r="U33" s="31">
        <v>0.7</v>
      </c>
      <c r="V33" s="25">
        <f t="shared" si="35"/>
        <v>1260</v>
      </c>
      <c r="W33" s="25">
        <f t="shared" si="36"/>
        <v>126</v>
      </c>
      <c r="X33" s="25">
        <f t="shared" si="37"/>
        <v>63</v>
      </c>
      <c r="Y33" s="26">
        <f t="shared" si="30"/>
        <v>0.69979006298110569</v>
      </c>
      <c r="Z33" s="26">
        <f t="shared" si="38"/>
        <v>214.2</v>
      </c>
      <c r="AA33" s="26">
        <f t="shared" si="39"/>
        <v>18.900000000000006</v>
      </c>
      <c r="AB33" s="26">
        <f t="shared" si="31"/>
        <v>0.41152263374485604</v>
      </c>
      <c r="AC33" s="26">
        <f t="shared" si="40"/>
        <v>74.148148148148138</v>
      </c>
      <c r="AD33" s="26">
        <f t="shared" si="41"/>
        <v>64.304968509447164</v>
      </c>
      <c r="AE33" s="25">
        <f t="shared" si="42"/>
        <v>0.86724982505248438</v>
      </c>
      <c r="AF33" s="25">
        <f t="shared" si="49"/>
        <v>85.163855421686733</v>
      </c>
      <c r="AG33" s="25">
        <f t="shared" si="50"/>
        <v>100.09999999999995</v>
      </c>
      <c r="AH33" s="25">
        <f t="shared" si="51"/>
        <v>1.1753812636165573</v>
      </c>
    </row>
    <row r="34" spans="1:34" x14ac:dyDescent="0.15">
      <c r="B34" s="25">
        <v>32</v>
      </c>
      <c r="C34" s="27">
        <f t="shared" si="28"/>
        <v>1.3100000000000003</v>
      </c>
      <c r="D34" s="26">
        <f t="shared" si="13"/>
        <v>0.23664122137404597</v>
      </c>
      <c r="E34" s="25">
        <f t="shared" si="14"/>
        <v>1</v>
      </c>
      <c r="F34" s="29">
        <v>1068</v>
      </c>
      <c r="G34" s="29">
        <v>1026</v>
      </c>
      <c r="H34" s="25">
        <f t="shared" si="15"/>
        <v>1068</v>
      </c>
      <c r="I34" s="25">
        <f t="shared" si="16"/>
        <v>1026</v>
      </c>
      <c r="J34" s="25">
        <f t="shared" si="17"/>
        <v>0.69979006298110569</v>
      </c>
      <c r="K34" s="25">
        <f t="shared" si="18"/>
        <v>0.30020993701889431</v>
      </c>
      <c r="L34" s="30">
        <f t="shared" si="19"/>
        <v>740</v>
      </c>
      <c r="M34" s="30">
        <f t="shared" si="20"/>
        <v>711</v>
      </c>
      <c r="N34" s="30">
        <f t="shared" si="21"/>
        <v>1550</v>
      </c>
      <c r="O34" s="25">
        <f t="shared" si="22"/>
        <v>0.77086310683816206</v>
      </c>
      <c r="P34" s="25">
        <f t="shared" si="23"/>
        <v>0.77083798202730391</v>
      </c>
      <c r="Q34" s="25">
        <f t="shared" si="24"/>
        <v>0.60675951388272875</v>
      </c>
      <c r="R34" s="25">
        <f t="shared" si="25"/>
        <v>0.30016933004200774</v>
      </c>
      <c r="S34" s="25">
        <f t="shared" si="26"/>
        <v>0.30020224354423192</v>
      </c>
      <c r="T34" s="25">
        <f t="shared" si="27"/>
        <v>1.7159932941597877</v>
      </c>
      <c r="U34" s="31">
        <v>0.75</v>
      </c>
      <c r="V34" s="25">
        <f t="shared" si="35"/>
        <v>1260</v>
      </c>
      <c r="W34" s="25">
        <f t="shared" si="36"/>
        <v>126</v>
      </c>
      <c r="X34" s="25">
        <f t="shared" si="37"/>
        <v>63</v>
      </c>
      <c r="Y34" s="26">
        <f t="shared" si="30"/>
        <v>0.69979006298110569</v>
      </c>
      <c r="Z34" s="26">
        <f t="shared" si="38"/>
        <v>220.49999999999997</v>
      </c>
      <c r="AA34" s="26">
        <f t="shared" si="39"/>
        <v>15.750000000000002</v>
      </c>
      <c r="AB34" s="26">
        <f t="shared" si="31"/>
        <v>0.36818851251840945</v>
      </c>
      <c r="AC34" s="26">
        <f t="shared" si="40"/>
        <v>79.608247422680407</v>
      </c>
      <c r="AD34" s="26">
        <f t="shared" si="41"/>
        <v>66.196291112666188</v>
      </c>
      <c r="AE34" s="25">
        <f t="shared" si="42"/>
        <v>0.8315255423372987</v>
      </c>
      <c r="AF34" s="25">
        <f t="shared" si="49"/>
        <v>87.668674698795158</v>
      </c>
      <c r="AG34" s="25">
        <f t="shared" si="50"/>
        <v>107.47113402061854</v>
      </c>
      <c r="AH34" s="25">
        <f t="shared" si="51"/>
        <v>1.2258783925941512</v>
      </c>
    </row>
    <row r="35" spans="1:34" x14ac:dyDescent="0.15">
      <c r="B35" s="25">
        <v>33</v>
      </c>
      <c r="C35" s="27">
        <f t="shared" si="28"/>
        <v>1.3200000000000003</v>
      </c>
      <c r="D35" s="26">
        <f t="shared" si="13"/>
        <v>0.24242424242424254</v>
      </c>
      <c r="E35" s="25">
        <f t="shared" si="14"/>
        <v>1</v>
      </c>
      <c r="F35" s="29">
        <v>1104</v>
      </c>
      <c r="G35" s="29">
        <v>1097</v>
      </c>
      <c r="H35" s="25">
        <f t="shared" si="15"/>
        <v>1104</v>
      </c>
      <c r="I35" s="25">
        <f t="shared" si="16"/>
        <v>1097</v>
      </c>
      <c r="J35" s="25">
        <f t="shared" si="17"/>
        <v>0.69979006298110569</v>
      </c>
      <c r="K35" s="25">
        <f t="shared" si="18"/>
        <v>0.30020993701889431</v>
      </c>
      <c r="L35" s="30">
        <f t="shared" si="19"/>
        <v>758</v>
      </c>
      <c r="M35" s="30">
        <f t="shared" si="20"/>
        <v>753</v>
      </c>
      <c r="N35" s="30">
        <f t="shared" si="21"/>
        <v>1678</v>
      </c>
      <c r="O35" s="25">
        <f t="shared" si="22"/>
        <v>0.77246984638765392</v>
      </c>
      <c r="P35" s="25">
        <f t="shared" si="23"/>
        <v>0.77251508235348798</v>
      </c>
      <c r="Q35" s="25">
        <f t="shared" si="24"/>
        <v>0.60378828991965261</v>
      </c>
      <c r="R35" s="25">
        <f t="shared" si="25"/>
        <v>0.30033980276829686</v>
      </c>
      <c r="S35" s="25">
        <f t="shared" si="26"/>
        <v>0.30028009129339595</v>
      </c>
      <c r="T35" s="25">
        <f t="shared" si="27"/>
        <v>1.7417054026237437</v>
      </c>
      <c r="U35" s="31">
        <v>0.8</v>
      </c>
      <c r="V35" s="25">
        <f t="shared" si="35"/>
        <v>1260</v>
      </c>
      <c r="W35" s="25">
        <f t="shared" si="36"/>
        <v>126</v>
      </c>
      <c r="X35" s="25">
        <f t="shared" si="37"/>
        <v>63</v>
      </c>
      <c r="Y35" s="26">
        <f t="shared" si="30"/>
        <v>0.69979006298110569</v>
      </c>
      <c r="Z35" s="26">
        <f t="shared" si="38"/>
        <v>226.8</v>
      </c>
      <c r="AA35" s="26">
        <f t="shared" si="39"/>
        <v>12.599999999999989</v>
      </c>
      <c r="AB35" s="26">
        <f t="shared" si="31"/>
        <v>0.31796502384737663</v>
      </c>
      <c r="AC35" s="26">
        <f t="shared" si="40"/>
        <v>85.936406995230556</v>
      </c>
      <c r="AD35" s="26">
        <f t="shared" si="41"/>
        <v>68.08761371588524</v>
      </c>
      <c r="AE35" s="25">
        <f t="shared" si="42"/>
        <v>0.79230230930720758</v>
      </c>
      <c r="AF35" s="25">
        <f>Z35*(1-AB$26)</f>
        <v>90.173493975903611</v>
      </c>
      <c r="AG35" s="25">
        <f>Z$26*(1-AB35)</f>
        <v>116.01414944356122</v>
      </c>
      <c r="AH35" s="25">
        <f>AG35/AF35</f>
        <v>1.2865659777424485</v>
      </c>
    </row>
    <row r="36" spans="1:34" x14ac:dyDescent="0.15">
      <c r="B36" s="25">
        <v>34</v>
      </c>
      <c r="C36" s="27">
        <f t="shared" si="28"/>
        <v>1.3300000000000003</v>
      </c>
      <c r="D36" s="26">
        <f t="shared" si="13"/>
        <v>0.24812030075187985</v>
      </c>
      <c r="E36" s="25">
        <f t="shared" si="14"/>
        <v>1</v>
      </c>
      <c r="F36" s="29">
        <v>1149</v>
      </c>
      <c r="G36" s="29">
        <v>1170</v>
      </c>
      <c r="H36" s="25">
        <f t="shared" si="15"/>
        <v>1149</v>
      </c>
      <c r="I36" s="25">
        <f t="shared" si="16"/>
        <v>1170</v>
      </c>
      <c r="J36" s="25">
        <f t="shared" si="17"/>
        <v>0.69979006298110569</v>
      </c>
      <c r="K36" s="25">
        <f t="shared" si="18"/>
        <v>0.30020993701889431</v>
      </c>
      <c r="L36" s="30">
        <f t="shared" si="19"/>
        <v>781</v>
      </c>
      <c r="M36" s="30">
        <f t="shared" si="20"/>
        <v>795</v>
      </c>
      <c r="N36" s="30">
        <f t="shared" si="21"/>
        <v>1813</v>
      </c>
      <c r="O36" s="25">
        <f t="shared" si="22"/>
        <v>0.77423319580418171</v>
      </c>
      <c r="P36" s="25">
        <f t="shared" si="23"/>
        <v>0.77429345722028642</v>
      </c>
      <c r="Q36" s="25">
        <f t="shared" si="24"/>
        <v>0.60068478064994091</v>
      </c>
      <c r="R36" s="25">
        <f t="shared" si="25"/>
        <v>0.3002698495804384</v>
      </c>
      <c r="S36" s="25">
        <f t="shared" si="26"/>
        <v>0.30018970189701916</v>
      </c>
      <c r="T36" s="25">
        <f t="shared" si="27"/>
        <v>1.7691787505681</v>
      </c>
    </row>
    <row r="37" spans="1:34" x14ac:dyDescent="0.15">
      <c r="B37" s="25">
        <v>35</v>
      </c>
      <c r="C37" s="27">
        <f t="shared" si="28"/>
        <v>1.3400000000000003</v>
      </c>
      <c r="D37" s="26">
        <f t="shared" si="13"/>
        <v>0.25373134328358227</v>
      </c>
      <c r="E37" s="25">
        <f t="shared" si="14"/>
        <v>1</v>
      </c>
      <c r="F37" s="29">
        <v>1365</v>
      </c>
      <c r="G37" s="29">
        <v>1248</v>
      </c>
      <c r="H37" s="25">
        <f t="shared" si="15"/>
        <v>1365</v>
      </c>
      <c r="I37" s="25">
        <f t="shared" si="16"/>
        <v>1248</v>
      </c>
      <c r="J37" s="25">
        <f t="shared" si="17"/>
        <v>0.69979006298110569</v>
      </c>
      <c r="K37" s="25">
        <f t="shared" si="18"/>
        <v>0.30020993701889431</v>
      </c>
      <c r="L37" s="30">
        <f t="shared" si="19"/>
        <v>919</v>
      </c>
      <c r="M37" s="30">
        <f t="shared" si="20"/>
        <v>840</v>
      </c>
      <c r="N37" s="30">
        <f t="shared" si="21"/>
        <v>1958</v>
      </c>
      <c r="O37" s="25">
        <f t="shared" si="22"/>
        <v>0.77589837948081319</v>
      </c>
      <c r="P37" s="25">
        <f t="shared" si="23"/>
        <v>0.7759456838021338</v>
      </c>
      <c r="Q37" s="25">
        <f t="shared" si="24"/>
        <v>0.59770630206582243</v>
      </c>
      <c r="R37" s="25">
        <f t="shared" si="25"/>
        <v>0.30029617149571036</v>
      </c>
      <c r="S37" s="25">
        <f t="shared" si="26"/>
        <v>0.30023278370514078</v>
      </c>
      <c r="T37" s="25">
        <f t="shared" si="27"/>
        <v>1.7955186258447489</v>
      </c>
    </row>
    <row r="38" spans="1:34" x14ac:dyDescent="0.15">
      <c r="A38" s="31"/>
      <c r="B38" s="25">
        <v>36</v>
      </c>
      <c r="C38" s="27">
        <f t="shared" si="28"/>
        <v>1.3500000000000003</v>
      </c>
      <c r="D38" s="26">
        <f t="shared" si="13"/>
        <v>0.25925925925925941</v>
      </c>
      <c r="E38" s="25">
        <f t="shared" si="14"/>
        <v>1</v>
      </c>
      <c r="F38" s="29">
        <v>1405</v>
      </c>
      <c r="G38" s="29">
        <v>1329</v>
      </c>
      <c r="H38" s="25">
        <f t="shared" si="15"/>
        <v>1405</v>
      </c>
      <c r="I38" s="25">
        <f t="shared" si="16"/>
        <v>1329</v>
      </c>
      <c r="J38" s="25">
        <f t="shared" si="17"/>
        <v>0.69979006298110569</v>
      </c>
      <c r="K38" s="25">
        <f t="shared" si="18"/>
        <v>0.30020993701889431</v>
      </c>
      <c r="L38" s="30">
        <f t="shared" si="19"/>
        <v>937</v>
      </c>
      <c r="M38" s="30">
        <f t="shared" si="20"/>
        <v>886</v>
      </c>
      <c r="N38" s="30">
        <f t="shared" si="21"/>
        <v>2111</v>
      </c>
      <c r="O38" s="25">
        <f t="shared" si="22"/>
        <v>0.77754343866787168</v>
      </c>
      <c r="P38" s="25">
        <f t="shared" si="23"/>
        <v>0.77760497667185069</v>
      </c>
      <c r="Q38" s="25">
        <f t="shared" si="24"/>
        <v>0.59473225637122029</v>
      </c>
      <c r="R38" s="25">
        <f t="shared" si="25"/>
        <v>0.30031635779837329</v>
      </c>
      <c r="S38" s="25">
        <f t="shared" si="26"/>
        <v>0.30023328149300166</v>
      </c>
      <c r="T38" s="25">
        <f t="shared" si="27"/>
        <v>1.8222878262468905</v>
      </c>
    </row>
    <row r="39" spans="1:34" x14ac:dyDescent="0.15">
      <c r="A39" s="31"/>
      <c r="B39" s="25">
        <v>37</v>
      </c>
      <c r="C39" s="27">
        <f t="shared" si="28"/>
        <v>1.3600000000000003</v>
      </c>
      <c r="D39" s="26">
        <f t="shared" si="13"/>
        <v>0.26470588235294135</v>
      </c>
      <c r="E39" s="25">
        <f t="shared" si="14"/>
        <v>1</v>
      </c>
      <c r="F39" s="29">
        <v>1453</v>
      </c>
      <c r="G39" s="29">
        <v>1414</v>
      </c>
      <c r="H39" s="25">
        <f t="shared" si="15"/>
        <v>1453</v>
      </c>
      <c r="I39" s="25">
        <f t="shared" si="16"/>
        <v>1414</v>
      </c>
      <c r="J39" s="25">
        <f t="shared" si="17"/>
        <v>0.69979006298110569</v>
      </c>
      <c r="K39" s="25">
        <f t="shared" si="18"/>
        <v>0.30020993701889431</v>
      </c>
      <c r="L39" s="30">
        <f t="shared" si="19"/>
        <v>959</v>
      </c>
      <c r="M39" s="30">
        <f t="shared" si="20"/>
        <v>934</v>
      </c>
      <c r="N39" s="30">
        <f t="shared" si="21"/>
        <v>2274</v>
      </c>
      <c r="O39" s="25">
        <f t="shared" si="22"/>
        <v>0.77933459950622475</v>
      </c>
      <c r="P39" s="25">
        <f t="shared" si="23"/>
        <v>0.77919816431051991</v>
      </c>
      <c r="Q39" s="25">
        <f t="shared" si="24"/>
        <v>0.59174420580311071</v>
      </c>
      <c r="R39" s="25">
        <f t="shared" si="25"/>
        <v>0.30010494467153442</v>
      </c>
      <c r="S39" s="25">
        <f t="shared" si="26"/>
        <v>0.30029049653769296</v>
      </c>
      <c r="T39" s="25">
        <f t="shared" si="27"/>
        <v>1.8489692031864764</v>
      </c>
    </row>
    <row r="40" spans="1:34" x14ac:dyDescent="0.15">
      <c r="B40" s="25">
        <v>38</v>
      </c>
      <c r="C40" s="27">
        <f t="shared" si="28"/>
        <v>1.3700000000000003</v>
      </c>
      <c r="D40" s="26">
        <f t="shared" si="13"/>
        <v>0.27007299270073015</v>
      </c>
      <c r="E40" s="25">
        <f t="shared" si="14"/>
        <v>0.99999999999999989</v>
      </c>
      <c r="F40" s="29">
        <v>1493</v>
      </c>
      <c r="G40" s="29">
        <v>1503</v>
      </c>
      <c r="H40" s="25">
        <f t="shared" si="15"/>
        <v>1493</v>
      </c>
      <c r="I40" s="25">
        <f t="shared" si="16"/>
        <v>1503</v>
      </c>
      <c r="J40" s="25">
        <f t="shared" si="17"/>
        <v>0.69979006298110569</v>
      </c>
      <c r="K40" s="25">
        <f t="shared" si="18"/>
        <v>0.30020993701889431</v>
      </c>
      <c r="L40" s="30">
        <f t="shared" si="19"/>
        <v>977</v>
      </c>
      <c r="M40" s="30">
        <f t="shared" si="20"/>
        <v>983</v>
      </c>
      <c r="N40" s="30">
        <f t="shared" si="21"/>
        <v>2448</v>
      </c>
      <c r="O40" s="25">
        <f t="shared" si="22"/>
        <v>0.78080342737665209</v>
      </c>
      <c r="P40" s="25">
        <f t="shared" si="23"/>
        <v>0.78089807955184876</v>
      </c>
      <c r="Q40" s="25">
        <f t="shared" si="24"/>
        <v>0.58867488226502351</v>
      </c>
      <c r="R40" s="25">
        <f t="shared" si="25"/>
        <v>0.30029930449398673</v>
      </c>
      <c r="S40" s="25">
        <f t="shared" si="26"/>
        <v>0.30016963101396726</v>
      </c>
      <c r="T40" s="25">
        <f t="shared" si="27"/>
        <v>1.8773231968649648</v>
      </c>
    </row>
    <row r="41" spans="1:34" x14ac:dyDescent="0.15">
      <c r="B41" s="25">
        <v>39</v>
      </c>
      <c r="C41" s="27">
        <f t="shared" si="28"/>
        <v>1.3800000000000003</v>
      </c>
      <c r="D41" s="26">
        <f t="shared" si="13"/>
        <v>0.27536231884057993</v>
      </c>
      <c r="E41" s="25">
        <f t="shared" si="14"/>
        <v>0.99999999999999989</v>
      </c>
      <c r="F41" s="29">
        <v>1533</v>
      </c>
      <c r="G41" s="29">
        <v>1596</v>
      </c>
      <c r="H41" s="25">
        <f t="shared" si="15"/>
        <v>1533</v>
      </c>
      <c r="I41" s="25">
        <f t="shared" si="16"/>
        <v>1596</v>
      </c>
      <c r="J41" s="25">
        <f t="shared" si="17"/>
        <v>0.69979006298110558</v>
      </c>
      <c r="K41" s="25">
        <f t="shared" si="18"/>
        <v>0.30020993701889442</v>
      </c>
      <c r="L41" s="30">
        <f t="shared" si="19"/>
        <v>994</v>
      </c>
      <c r="M41" s="30">
        <f t="shared" si="20"/>
        <v>1034</v>
      </c>
      <c r="N41" s="30">
        <f t="shared" si="21"/>
        <v>2631</v>
      </c>
      <c r="O41" s="25">
        <f t="shared" si="22"/>
        <v>0.78237198036567857</v>
      </c>
      <c r="P41" s="25">
        <f t="shared" si="23"/>
        <v>0.78251174503060916</v>
      </c>
      <c r="Q41" s="25">
        <f t="shared" si="24"/>
        <v>0.58575277489366717</v>
      </c>
      <c r="R41" s="25">
        <f t="shared" si="25"/>
        <v>0.30032666709536365</v>
      </c>
      <c r="S41" s="25">
        <f t="shared" si="26"/>
        <v>0.3001337918577594</v>
      </c>
      <c r="T41" s="25">
        <f t="shared" si="27"/>
        <v>1.9046877964266793</v>
      </c>
    </row>
    <row r="42" spans="1:34" x14ac:dyDescent="0.15">
      <c r="B42" s="25">
        <v>40</v>
      </c>
      <c r="C42" s="27">
        <f t="shared" si="28"/>
        <v>1.3900000000000003</v>
      </c>
      <c r="D42" s="26">
        <f t="shared" si="13"/>
        <v>0.28057553956834547</v>
      </c>
      <c r="E42" s="25">
        <f t="shared" si="14"/>
        <v>1</v>
      </c>
      <c r="F42" s="29">
        <v>1772</v>
      </c>
      <c r="G42" s="29">
        <v>1693</v>
      </c>
      <c r="H42" s="25">
        <f t="shared" si="15"/>
        <v>1772</v>
      </c>
      <c r="I42" s="25">
        <f t="shared" si="16"/>
        <v>1693</v>
      </c>
      <c r="J42" s="25">
        <f t="shared" si="17"/>
        <v>0.69979006298110569</v>
      </c>
      <c r="K42" s="25">
        <f t="shared" si="18"/>
        <v>0.30020993701889431</v>
      </c>
      <c r="L42" s="30">
        <f t="shared" si="19"/>
        <v>1138</v>
      </c>
      <c r="M42" s="30">
        <f t="shared" si="20"/>
        <v>1087</v>
      </c>
      <c r="N42" s="30">
        <f t="shared" si="21"/>
        <v>2826</v>
      </c>
      <c r="O42" s="25">
        <f t="shared" si="22"/>
        <v>0.78400072205935567</v>
      </c>
      <c r="P42" s="25">
        <f t="shared" si="23"/>
        <v>0.78404203539720552</v>
      </c>
      <c r="Q42" s="25">
        <f t="shared" si="24"/>
        <v>0.58271728677469248</v>
      </c>
      <c r="R42" s="25">
        <f t="shared" si="25"/>
        <v>0.30023899633749568</v>
      </c>
      <c r="S42" s="25">
        <f t="shared" si="26"/>
        <v>0.30018157079788443</v>
      </c>
      <c r="T42" s="25">
        <f t="shared" si="27"/>
        <v>1.9322404431473694</v>
      </c>
    </row>
    <row r="43" spans="1:34" x14ac:dyDescent="0.15">
      <c r="B43" s="25">
        <v>41</v>
      </c>
      <c r="C43" s="27">
        <f t="shared" si="28"/>
        <v>1.4000000000000004</v>
      </c>
      <c r="D43" s="26">
        <f t="shared" si="13"/>
        <v>0.28571428571428592</v>
      </c>
      <c r="E43" s="25">
        <f t="shared" si="14"/>
        <v>1</v>
      </c>
      <c r="F43" s="29">
        <v>1833</v>
      </c>
      <c r="G43" s="29">
        <v>1794</v>
      </c>
      <c r="H43" s="25">
        <f t="shared" si="15"/>
        <v>1833</v>
      </c>
      <c r="I43" s="25">
        <f t="shared" si="16"/>
        <v>1794</v>
      </c>
      <c r="J43" s="25">
        <f t="shared" si="17"/>
        <v>0.69979006298110569</v>
      </c>
      <c r="K43" s="25">
        <f t="shared" si="18"/>
        <v>0.30020993701889431</v>
      </c>
      <c r="L43" s="30">
        <f t="shared" si="19"/>
        <v>1166</v>
      </c>
      <c r="M43" s="30">
        <f t="shared" si="20"/>
        <v>1142</v>
      </c>
      <c r="N43" s="30">
        <f t="shared" si="21"/>
        <v>3032</v>
      </c>
      <c r="O43" s="25">
        <f t="shared" si="22"/>
        <v>0.78561160699361487</v>
      </c>
      <c r="P43" s="25">
        <f t="shared" si="23"/>
        <v>0.78549229876028825</v>
      </c>
      <c r="Q43" s="25">
        <f t="shared" si="24"/>
        <v>0.57969553382397421</v>
      </c>
      <c r="R43" s="25">
        <f t="shared" si="25"/>
        <v>0.30014375020893924</v>
      </c>
      <c r="S43" s="25">
        <f t="shared" si="26"/>
        <v>0.3003107817355965</v>
      </c>
      <c r="T43" s="25">
        <f t="shared" si="27"/>
        <v>1.9593910323356492</v>
      </c>
    </row>
    <row r="44" spans="1:34" x14ac:dyDescent="0.15">
      <c r="B44" s="25">
        <v>42</v>
      </c>
      <c r="C44" s="27">
        <f t="shared" si="28"/>
        <v>1.4100000000000004</v>
      </c>
      <c r="D44" s="26">
        <f t="shared" si="13"/>
        <v>0.29078014184397183</v>
      </c>
      <c r="E44" s="25">
        <f t="shared" si="14"/>
        <v>1</v>
      </c>
      <c r="F44" s="29">
        <v>1884</v>
      </c>
      <c r="G44" s="29">
        <v>1900</v>
      </c>
      <c r="H44" s="25">
        <f t="shared" si="15"/>
        <v>1884</v>
      </c>
      <c r="I44" s="25">
        <f t="shared" si="16"/>
        <v>1900</v>
      </c>
      <c r="J44" s="25">
        <f t="shared" si="17"/>
        <v>0.69979006298110569</v>
      </c>
      <c r="K44" s="25">
        <f t="shared" si="18"/>
        <v>0.30020993701889431</v>
      </c>
      <c r="L44" s="30">
        <f t="shared" si="19"/>
        <v>1188</v>
      </c>
      <c r="M44" s="30">
        <f t="shared" si="20"/>
        <v>1198</v>
      </c>
      <c r="N44" s="30">
        <f t="shared" si="21"/>
        <v>3251</v>
      </c>
      <c r="O44" s="25">
        <f t="shared" si="22"/>
        <v>0.78708183144416977</v>
      </c>
      <c r="P44" s="25">
        <f t="shared" si="23"/>
        <v>0.78709430466846342</v>
      </c>
      <c r="Q44" s="25">
        <f t="shared" si="24"/>
        <v>0.57668744056704768</v>
      </c>
      <c r="R44" s="25">
        <f t="shared" si="25"/>
        <v>0.30021461766372071</v>
      </c>
      <c r="S44" s="25">
        <f t="shared" si="26"/>
        <v>0.30019703041746665</v>
      </c>
      <c r="T44" s="25">
        <f t="shared" si="27"/>
        <v>1.9882632015727448</v>
      </c>
    </row>
    <row r="45" spans="1:34" x14ac:dyDescent="0.15">
      <c r="B45" s="25">
        <v>43</v>
      </c>
      <c r="C45" s="27">
        <f t="shared" si="28"/>
        <v>1.4200000000000004</v>
      </c>
      <c r="D45" s="26">
        <f t="shared" si="13"/>
        <v>0.2957746478873241</v>
      </c>
      <c r="E45" s="25">
        <f t="shared" si="14"/>
        <v>1</v>
      </c>
      <c r="F45" s="29">
        <v>1939</v>
      </c>
      <c r="G45" s="29">
        <v>2010</v>
      </c>
      <c r="H45" s="25">
        <f t="shared" si="15"/>
        <v>1939</v>
      </c>
      <c r="I45" s="25">
        <f t="shared" si="16"/>
        <v>2010</v>
      </c>
      <c r="J45" s="25">
        <f t="shared" si="17"/>
        <v>0.69979006298110569</v>
      </c>
      <c r="K45" s="25">
        <f t="shared" si="18"/>
        <v>0.30020993701889431</v>
      </c>
      <c r="L45" s="30">
        <f t="shared" si="19"/>
        <v>1212</v>
      </c>
      <c r="M45" s="30">
        <f t="shared" si="20"/>
        <v>1256</v>
      </c>
      <c r="N45" s="30">
        <f t="shared" si="21"/>
        <v>3481</v>
      </c>
      <c r="O45" s="25">
        <f t="shared" si="22"/>
        <v>0.78854859883169559</v>
      </c>
      <c r="P45" s="25">
        <f t="shared" si="23"/>
        <v>0.78859897741075879</v>
      </c>
      <c r="Q45" s="25">
        <f t="shared" si="24"/>
        <v>0.57373673019730542</v>
      </c>
      <c r="R45" s="25">
        <f t="shared" si="25"/>
        <v>0.30026098965899234</v>
      </c>
      <c r="S45" s="25">
        <f t="shared" si="26"/>
        <v>0.3001894520767226</v>
      </c>
      <c r="T45" s="25">
        <f t="shared" si="27"/>
        <v>2.0163727903574875</v>
      </c>
    </row>
    <row r="46" spans="1:34" x14ac:dyDescent="0.15">
      <c r="B46" s="25">
        <v>44</v>
      </c>
      <c r="C46" s="27">
        <f t="shared" si="28"/>
        <v>1.4300000000000004</v>
      </c>
      <c r="D46" s="26">
        <f t="shared" si="13"/>
        <v>0.30069930069930084</v>
      </c>
      <c r="E46" s="25">
        <f t="shared" si="14"/>
        <v>1</v>
      </c>
      <c r="F46" s="29">
        <v>2004</v>
      </c>
      <c r="G46" s="29">
        <v>2124</v>
      </c>
      <c r="H46" s="25">
        <f t="shared" si="15"/>
        <v>2004</v>
      </c>
      <c r="I46" s="25">
        <f t="shared" si="16"/>
        <v>2124</v>
      </c>
      <c r="J46" s="25">
        <f t="shared" si="17"/>
        <v>0.69979006298110569</v>
      </c>
      <c r="K46" s="25">
        <f t="shared" si="18"/>
        <v>0.30020993701889431</v>
      </c>
      <c r="L46" s="30">
        <f t="shared" si="19"/>
        <v>1241</v>
      </c>
      <c r="M46" s="30">
        <f t="shared" si="20"/>
        <v>1316</v>
      </c>
      <c r="N46" s="30">
        <f t="shared" si="21"/>
        <v>3724</v>
      </c>
      <c r="O46" s="25">
        <f t="shared" si="22"/>
        <v>0.79009962588546157</v>
      </c>
      <c r="P46" s="25">
        <f t="shared" si="23"/>
        <v>0.79001280981222699</v>
      </c>
      <c r="Q46" s="25">
        <f t="shared" si="24"/>
        <v>0.57072288340808619</v>
      </c>
      <c r="R46" s="25">
        <f t="shared" si="25"/>
        <v>0.30015753498379005</v>
      </c>
      <c r="S46" s="25">
        <f t="shared" si="26"/>
        <v>0.30028168196851546</v>
      </c>
      <c r="T46" s="25">
        <f t="shared" si="27"/>
        <v>2.0443014462360738</v>
      </c>
    </row>
    <row r="47" spans="1:34" x14ac:dyDescent="0.15">
      <c r="B47" s="25">
        <v>45</v>
      </c>
      <c r="C47" s="27">
        <f t="shared" si="28"/>
        <v>1.4400000000000004</v>
      </c>
      <c r="D47" s="26">
        <f t="shared" si="13"/>
        <v>0.30555555555555569</v>
      </c>
      <c r="E47" s="25">
        <f t="shared" si="14"/>
        <v>1</v>
      </c>
      <c r="F47" s="29">
        <v>2260</v>
      </c>
      <c r="G47" s="29">
        <v>2243</v>
      </c>
      <c r="H47" s="25">
        <f t="shared" si="15"/>
        <v>2260</v>
      </c>
      <c r="I47" s="25">
        <f t="shared" si="16"/>
        <v>2243</v>
      </c>
      <c r="J47" s="25">
        <f t="shared" si="17"/>
        <v>0.69979006298110569</v>
      </c>
      <c r="K47" s="25">
        <f t="shared" si="18"/>
        <v>0.30020993701889431</v>
      </c>
      <c r="L47" s="30">
        <f t="shared" si="19"/>
        <v>1388</v>
      </c>
      <c r="M47" s="30">
        <f t="shared" si="20"/>
        <v>1377</v>
      </c>
      <c r="N47" s="30">
        <f t="shared" si="21"/>
        <v>3981</v>
      </c>
      <c r="O47" s="25">
        <f t="shared" si="22"/>
        <v>0.79146839099379007</v>
      </c>
      <c r="P47" s="25">
        <f t="shared" si="23"/>
        <v>0.79153540577040948</v>
      </c>
      <c r="Q47" s="25">
        <f t="shared" si="24"/>
        <v>0.56772607609149317</v>
      </c>
      <c r="R47" s="25">
        <f t="shared" si="25"/>
        <v>0.3002855169689424</v>
      </c>
      <c r="S47" s="25">
        <f t="shared" si="26"/>
        <v>0.30018901569061041</v>
      </c>
      <c r="T47" s="25">
        <f t="shared" si="27"/>
        <v>2.0736083530444791</v>
      </c>
    </row>
    <row r="48" spans="1:34" x14ac:dyDescent="0.15">
      <c r="B48" s="25">
        <v>46</v>
      </c>
      <c r="C48" s="27">
        <f t="shared" si="28"/>
        <v>1.4500000000000004</v>
      </c>
      <c r="D48" s="26">
        <f t="shared" si="13"/>
        <v>0.31034482758620707</v>
      </c>
      <c r="E48" s="25">
        <f t="shared" si="14"/>
        <v>1</v>
      </c>
      <c r="F48" s="29">
        <v>2319</v>
      </c>
      <c r="G48" s="29">
        <v>2367</v>
      </c>
      <c r="H48" s="25">
        <f t="shared" si="15"/>
        <v>2319</v>
      </c>
      <c r="I48" s="25">
        <f t="shared" si="16"/>
        <v>2367</v>
      </c>
      <c r="J48" s="25">
        <f t="shared" si="17"/>
        <v>0.69979006298110569</v>
      </c>
      <c r="K48" s="25">
        <f t="shared" si="18"/>
        <v>0.30020993701889431</v>
      </c>
      <c r="L48" s="30">
        <f t="shared" si="19"/>
        <v>1411</v>
      </c>
      <c r="M48" s="30">
        <f t="shared" si="20"/>
        <v>1441</v>
      </c>
      <c r="N48" s="30">
        <f t="shared" si="21"/>
        <v>4253</v>
      </c>
      <c r="O48" s="25">
        <f t="shared" si="22"/>
        <v>0.79300514068403616</v>
      </c>
      <c r="P48" s="25">
        <f t="shared" si="23"/>
        <v>0.79291461947635478</v>
      </c>
      <c r="Q48" s="25">
        <f t="shared" si="24"/>
        <v>0.56470931784689005</v>
      </c>
      <c r="R48" s="25">
        <f t="shared" si="25"/>
        <v>0.30014254600814766</v>
      </c>
      <c r="S48" s="25">
        <f t="shared" si="26"/>
        <v>0.30027380175928564</v>
      </c>
      <c r="T48" s="25">
        <f t="shared" si="27"/>
        <v>2.1019865383660341</v>
      </c>
    </row>
    <row r="49" spans="2:25" x14ac:dyDescent="0.15">
      <c r="B49" s="25">
        <v>47</v>
      </c>
      <c r="C49" s="27">
        <f t="shared" si="28"/>
        <v>1.4600000000000004</v>
      </c>
      <c r="D49" s="26">
        <f t="shared" si="13"/>
        <v>0.31506849315068508</v>
      </c>
      <c r="E49" s="25">
        <f t="shared" si="14"/>
        <v>1</v>
      </c>
      <c r="F49" s="29">
        <v>2390</v>
      </c>
      <c r="G49" s="29">
        <v>2496</v>
      </c>
      <c r="H49" s="25">
        <f t="shared" si="15"/>
        <v>2390</v>
      </c>
      <c r="I49" s="25">
        <f t="shared" si="16"/>
        <v>2496</v>
      </c>
      <c r="J49" s="25">
        <f t="shared" si="17"/>
        <v>0.69979006298110569</v>
      </c>
      <c r="K49" s="25">
        <f t="shared" si="18"/>
        <v>0.30020993701889431</v>
      </c>
      <c r="L49" s="30">
        <f t="shared" si="19"/>
        <v>1442</v>
      </c>
      <c r="M49" s="30">
        <f t="shared" si="20"/>
        <v>1506</v>
      </c>
      <c r="N49" s="30">
        <f t="shared" si="21"/>
        <v>4540</v>
      </c>
      <c r="O49" s="25">
        <f t="shared" si="22"/>
        <v>0.79438466432096067</v>
      </c>
      <c r="P49" s="25">
        <f t="shared" si="23"/>
        <v>0.79437976317553305</v>
      </c>
      <c r="Q49" s="25">
        <f t="shared" si="24"/>
        <v>0.56169913989819209</v>
      </c>
      <c r="R49" s="25">
        <f t="shared" si="25"/>
        <v>0.30019839009139754</v>
      </c>
      <c r="S49" s="25">
        <f t="shared" si="26"/>
        <v>0.30020554576372183</v>
      </c>
      <c r="T49" s="25">
        <f t="shared" si="27"/>
        <v>2.1316037121189333</v>
      </c>
    </row>
    <row r="50" spans="2:25" x14ac:dyDescent="0.15">
      <c r="B50" s="25">
        <v>48</v>
      </c>
      <c r="C50" s="27">
        <f t="shared" si="28"/>
        <v>1.4700000000000004</v>
      </c>
      <c r="D50" s="26">
        <f t="shared" si="13"/>
        <v>0.31972789115646283</v>
      </c>
      <c r="E50" s="25">
        <f t="shared" si="14"/>
        <v>0.99999999999999989</v>
      </c>
      <c r="F50" s="29">
        <v>2449</v>
      </c>
      <c r="G50" s="29">
        <v>2629</v>
      </c>
      <c r="H50" s="25">
        <f t="shared" si="15"/>
        <v>2449</v>
      </c>
      <c r="I50" s="25">
        <f t="shared" si="16"/>
        <v>2629</v>
      </c>
      <c r="J50" s="25">
        <f t="shared" si="17"/>
        <v>0.69979006298110569</v>
      </c>
      <c r="K50" s="25">
        <f t="shared" si="18"/>
        <v>0.30020993701889431</v>
      </c>
      <c r="L50" s="30">
        <f t="shared" si="19"/>
        <v>1465</v>
      </c>
      <c r="M50" s="30">
        <f t="shared" si="20"/>
        <v>1573</v>
      </c>
      <c r="N50" s="30">
        <f t="shared" si="21"/>
        <v>4841</v>
      </c>
      <c r="O50" s="25">
        <f t="shared" si="22"/>
        <v>0.79577967073763156</v>
      </c>
      <c r="P50" s="25">
        <f t="shared" si="23"/>
        <v>0.79574625350011818</v>
      </c>
      <c r="Q50" s="25">
        <f t="shared" si="24"/>
        <v>0.55867358268719658</v>
      </c>
      <c r="R50" s="25">
        <f t="shared" si="25"/>
        <v>0.30020388401568171</v>
      </c>
      <c r="S50" s="25">
        <f t="shared" si="26"/>
        <v>0.30025300735482635</v>
      </c>
      <c r="T50" s="25">
        <f t="shared" si="27"/>
        <v>2.1606772207385618</v>
      </c>
    </row>
    <row r="51" spans="2:25" x14ac:dyDescent="0.15">
      <c r="B51" s="25">
        <v>49</v>
      </c>
      <c r="C51" s="27">
        <f t="shared" si="28"/>
        <v>1.4800000000000004</v>
      </c>
      <c r="D51" s="26">
        <f t="shared" si="13"/>
        <v>0.32432432432432456</v>
      </c>
      <c r="E51" s="25">
        <f t="shared" si="14"/>
        <v>0.99999999999999989</v>
      </c>
      <c r="F51" s="29">
        <v>2508</v>
      </c>
      <c r="G51" s="29">
        <v>2768</v>
      </c>
      <c r="H51" s="25">
        <f t="shared" si="15"/>
        <v>2508</v>
      </c>
      <c r="I51" s="25">
        <f t="shared" si="16"/>
        <v>2768</v>
      </c>
      <c r="J51" s="25">
        <f t="shared" si="17"/>
        <v>0.69979006298110569</v>
      </c>
      <c r="K51" s="25">
        <f t="shared" si="18"/>
        <v>0.30020993701889431</v>
      </c>
      <c r="L51" s="30">
        <f t="shared" si="19"/>
        <v>1488</v>
      </c>
      <c r="M51" s="30">
        <f t="shared" si="20"/>
        <v>1642</v>
      </c>
      <c r="N51" s="30">
        <f t="shared" si="21"/>
        <v>5159</v>
      </c>
      <c r="O51" s="25">
        <f t="shared" si="22"/>
        <v>0.79711360966605138</v>
      </c>
      <c r="P51" s="25">
        <f t="shared" si="23"/>
        <v>0.79713905411157293</v>
      </c>
      <c r="Q51" s="25">
        <f t="shared" si="24"/>
        <v>0.55568816498638596</v>
      </c>
      <c r="R51" s="25">
        <f t="shared" si="25"/>
        <v>0.30027185769424403</v>
      </c>
      <c r="S51" s="25">
        <f t="shared" si="26"/>
        <v>0.30023419991487216</v>
      </c>
      <c r="T51" s="25">
        <f t="shared" si="27"/>
        <v>2.1902285482686463</v>
      </c>
    </row>
    <row r="52" spans="2:25" x14ac:dyDescent="0.15">
      <c r="B52" s="25">
        <v>50</v>
      </c>
      <c r="C52" s="27">
        <f>C51+0.01</f>
        <v>1.4900000000000004</v>
      </c>
      <c r="D52" s="26">
        <f t="shared" si="13"/>
        <v>0.32885906040268476</v>
      </c>
      <c r="E52" s="25">
        <f t="shared" si="14"/>
        <v>1</v>
      </c>
      <c r="F52" s="29">
        <v>2787</v>
      </c>
      <c r="G52" s="29">
        <v>2911</v>
      </c>
      <c r="H52" s="25">
        <f t="shared" si="15"/>
        <v>2787</v>
      </c>
      <c r="I52" s="25">
        <f t="shared" si="16"/>
        <v>2911</v>
      </c>
      <c r="J52" s="25">
        <f t="shared" si="17"/>
        <v>0.69979006298110569</v>
      </c>
      <c r="K52" s="25">
        <f t="shared" si="18"/>
        <v>0.30020993701889431</v>
      </c>
      <c r="L52" s="30">
        <f t="shared" si="19"/>
        <v>1639</v>
      </c>
      <c r="M52" s="30">
        <f t="shared" si="20"/>
        <v>1712</v>
      </c>
      <c r="N52" s="30">
        <f t="shared" si="21"/>
        <v>5492</v>
      </c>
      <c r="O52" s="25">
        <f t="shared" si="22"/>
        <v>0.79853736149158872</v>
      </c>
      <c r="P52" s="25">
        <f t="shared" si="23"/>
        <v>0.7985301120740167</v>
      </c>
      <c r="Q52" s="25">
        <f t="shared" si="24"/>
        <v>0.55267940341761301</v>
      </c>
      <c r="R52" s="25">
        <f t="shared" si="25"/>
        <v>0.30017933137753289</v>
      </c>
      <c r="S52" s="25">
        <f t="shared" si="26"/>
        <v>0.3001901330097152</v>
      </c>
      <c r="T52" s="25">
        <f t="shared" si="27"/>
        <v>2.2202851313776732</v>
      </c>
    </row>
    <row r="53" spans="2:25" x14ac:dyDescent="0.15">
      <c r="B53" s="25">
        <v>51</v>
      </c>
      <c r="C53" s="27">
        <f t="shared" si="28"/>
        <v>1.5000000000000004</v>
      </c>
      <c r="D53" s="26">
        <f t="shared" si="13"/>
        <v>0.33333333333333348</v>
      </c>
      <c r="E53" s="25">
        <f t="shared" si="14"/>
        <v>1</v>
      </c>
      <c r="F53" s="29">
        <v>2864</v>
      </c>
      <c r="G53" s="29">
        <v>3060</v>
      </c>
      <c r="H53" s="25">
        <f t="shared" si="15"/>
        <v>2864</v>
      </c>
      <c r="I53" s="25">
        <f t="shared" si="16"/>
        <v>3060</v>
      </c>
      <c r="J53" s="25">
        <f t="shared" si="17"/>
        <v>0.69979006298110569</v>
      </c>
      <c r="K53" s="25">
        <f t="shared" si="18"/>
        <v>0.30020993701889431</v>
      </c>
      <c r="L53" s="30">
        <f t="shared" si="19"/>
        <v>1670</v>
      </c>
      <c r="M53" s="30">
        <f t="shared" si="20"/>
        <v>1785</v>
      </c>
      <c r="N53" s="30">
        <f t="shared" si="21"/>
        <v>5843</v>
      </c>
      <c r="O53" s="25">
        <f t="shared" si="22"/>
        <v>0.7999039221546016</v>
      </c>
      <c r="P53" s="25">
        <f t="shared" si="23"/>
        <v>0.79984003199360132</v>
      </c>
      <c r="Q53" s="25">
        <f t="shared" si="24"/>
        <v>0.54970254086526416</v>
      </c>
      <c r="R53" s="25">
        <f t="shared" si="25"/>
        <v>0.30014411676809771</v>
      </c>
      <c r="S53" s="25">
        <f t="shared" si="26"/>
        <v>0.30023995200959813</v>
      </c>
      <c r="T53" s="25">
        <f t="shared" si="27"/>
        <v>2.2496879052275869</v>
      </c>
    </row>
    <row r="54" spans="2:25" x14ac:dyDescent="0.15">
      <c r="B54" s="25">
        <v>52</v>
      </c>
      <c r="C54" s="27">
        <f t="shared" si="28"/>
        <v>1.5100000000000005</v>
      </c>
      <c r="D54" s="26">
        <f t="shared" si="13"/>
        <v>0.3377483443708611</v>
      </c>
      <c r="E54" s="25">
        <f t="shared" si="14"/>
        <v>1</v>
      </c>
      <c r="F54" s="29">
        <v>2930</v>
      </c>
      <c r="G54" s="29">
        <v>3214</v>
      </c>
      <c r="H54" s="25">
        <f t="shared" si="15"/>
        <v>2930</v>
      </c>
      <c r="I54" s="25">
        <f t="shared" si="16"/>
        <v>3214</v>
      </c>
      <c r="J54" s="25">
        <f t="shared" si="17"/>
        <v>0.69979006298110558</v>
      </c>
      <c r="K54" s="25">
        <f t="shared" si="18"/>
        <v>0.30020993701889442</v>
      </c>
      <c r="L54" s="30">
        <f t="shared" si="19"/>
        <v>1695</v>
      </c>
      <c r="M54" s="30">
        <f t="shared" si="20"/>
        <v>1859</v>
      </c>
      <c r="N54" s="30">
        <f t="shared" si="21"/>
        <v>6212</v>
      </c>
      <c r="O54" s="25">
        <f t="shared" si="22"/>
        <v>0.80116921486784132</v>
      </c>
      <c r="P54" s="25">
        <f t="shared" si="23"/>
        <v>0.80119436292210089</v>
      </c>
      <c r="Q54" s="25">
        <f t="shared" si="24"/>
        <v>0.54669644977298659</v>
      </c>
      <c r="R54" s="25">
        <f t="shared" si="25"/>
        <v>0.30023448554955973</v>
      </c>
      <c r="S54" s="25">
        <f t="shared" si="26"/>
        <v>0.30019651198762776</v>
      </c>
      <c r="T54" s="25">
        <f t="shared" si="27"/>
        <v>2.2801342904044164</v>
      </c>
    </row>
    <row r="55" spans="2:25" x14ac:dyDescent="0.15">
      <c r="B55" s="25">
        <v>53</v>
      </c>
      <c r="C55" s="27">
        <f t="shared" si="28"/>
        <v>1.5200000000000005</v>
      </c>
      <c r="D55" s="26">
        <f t="shared" si="13"/>
        <v>0.34210526315789491</v>
      </c>
      <c r="E55" s="25">
        <f t="shared" si="14"/>
        <v>1</v>
      </c>
      <c r="F55" s="29">
        <v>2999</v>
      </c>
      <c r="G55" s="29">
        <v>3373</v>
      </c>
      <c r="H55" s="25">
        <f t="shared" si="15"/>
        <v>2999</v>
      </c>
      <c r="I55" s="25">
        <f t="shared" si="16"/>
        <v>3373</v>
      </c>
      <c r="J55" s="25">
        <f t="shared" si="17"/>
        <v>0.69979006298110569</v>
      </c>
      <c r="K55" s="25">
        <f t="shared" si="18"/>
        <v>0.30020993701889431</v>
      </c>
      <c r="L55" s="30">
        <f t="shared" si="19"/>
        <v>1721</v>
      </c>
      <c r="M55" s="30">
        <f t="shared" si="20"/>
        <v>1935</v>
      </c>
      <c r="N55" s="30">
        <f t="shared" si="21"/>
        <v>6599</v>
      </c>
      <c r="O55" s="25">
        <f t="shared" si="22"/>
        <v>0.80244903485368746</v>
      </c>
      <c r="P55" s="25">
        <f t="shared" si="23"/>
        <v>0.8025000505577411</v>
      </c>
      <c r="Q55" s="25">
        <f t="shared" si="24"/>
        <v>0.54368403720778191</v>
      </c>
      <c r="R55" s="25">
        <f t="shared" si="25"/>
        <v>0.30027746702239516</v>
      </c>
      <c r="S55" s="25">
        <f t="shared" si="26"/>
        <v>0.30019992315223365</v>
      </c>
      <c r="T55" s="25">
        <f t="shared" si="27"/>
        <v>2.3104611625514702</v>
      </c>
    </row>
    <row r="56" spans="2:25" x14ac:dyDescent="0.15">
      <c r="B56" s="25">
        <v>54</v>
      </c>
      <c r="C56" s="27">
        <f t="shared" si="28"/>
        <v>1.5300000000000005</v>
      </c>
      <c r="D56" s="26">
        <f t="shared" si="13"/>
        <v>0.34640522875817015</v>
      </c>
      <c r="E56" s="25">
        <f t="shared" si="14"/>
        <v>1</v>
      </c>
      <c r="F56" s="29">
        <v>3081</v>
      </c>
      <c r="G56" s="29">
        <v>3538</v>
      </c>
      <c r="H56" s="25">
        <f t="shared" si="15"/>
        <v>3081</v>
      </c>
      <c r="I56" s="25">
        <f t="shared" si="16"/>
        <v>3538</v>
      </c>
      <c r="J56" s="25">
        <f t="shared" si="17"/>
        <v>0.69979006298110569</v>
      </c>
      <c r="K56" s="25">
        <f t="shared" si="18"/>
        <v>0.30020993701889431</v>
      </c>
      <c r="L56" s="30">
        <f t="shared" si="19"/>
        <v>1753</v>
      </c>
      <c r="M56" s="30">
        <f t="shared" si="20"/>
        <v>2013</v>
      </c>
      <c r="N56" s="30">
        <f t="shared" si="21"/>
        <v>7006</v>
      </c>
      <c r="O56" s="25">
        <f t="shared" si="22"/>
        <v>0.80380126776756911</v>
      </c>
      <c r="P56" s="25">
        <f t="shared" si="23"/>
        <v>0.80380281885333371</v>
      </c>
      <c r="Q56" s="25">
        <f t="shared" si="24"/>
        <v>0.54068311904167354</v>
      </c>
      <c r="R56" s="25">
        <f t="shared" si="25"/>
        <v>0.30018406031561934</v>
      </c>
      <c r="S56" s="25">
        <f t="shared" si="26"/>
        <v>0.30018168715439952</v>
      </c>
      <c r="T56" s="25">
        <f t="shared" si="27"/>
        <v>2.34109826794589</v>
      </c>
    </row>
    <row r="57" spans="2:25" x14ac:dyDescent="0.15">
      <c r="B57" s="25">
        <v>55</v>
      </c>
      <c r="C57" s="27">
        <f t="shared" si="28"/>
        <v>1.5400000000000005</v>
      </c>
      <c r="D57" s="26">
        <f t="shared" si="13"/>
        <v>0.35064935064935088</v>
      </c>
      <c r="E57" s="25">
        <f t="shared" si="14"/>
        <v>1</v>
      </c>
      <c r="F57" s="29">
        <v>3373</v>
      </c>
      <c r="G57" s="29">
        <v>3709</v>
      </c>
      <c r="H57" s="25">
        <f t="shared" si="15"/>
        <v>3373</v>
      </c>
      <c r="I57" s="25">
        <f t="shared" si="16"/>
        <v>3709</v>
      </c>
      <c r="J57" s="25">
        <f t="shared" si="17"/>
        <v>0.69979006298110569</v>
      </c>
      <c r="K57" s="25">
        <f t="shared" si="18"/>
        <v>0.30020993701889431</v>
      </c>
      <c r="L57" s="30">
        <f t="shared" si="19"/>
        <v>1904</v>
      </c>
      <c r="M57" s="30">
        <f t="shared" si="20"/>
        <v>2094</v>
      </c>
      <c r="N57" s="30">
        <f t="shared" si="21"/>
        <v>7434</v>
      </c>
      <c r="O57" s="25">
        <f t="shared" si="22"/>
        <v>0.80504728608607157</v>
      </c>
      <c r="P57" s="25">
        <f t="shared" si="23"/>
        <v>0.80502226237084151</v>
      </c>
      <c r="Q57" s="25">
        <f t="shared" si="24"/>
        <v>0.53767758654231712</v>
      </c>
      <c r="R57" s="25">
        <f t="shared" si="25"/>
        <v>0.30022717942744986</v>
      </c>
      <c r="S57" s="25">
        <f t="shared" si="26"/>
        <v>0.30026571594890417</v>
      </c>
      <c r="T57" s="25">
        <f t="shared" si="27"/>
        <v>2.3711548768557646</v>
      </c>
    </row>
    <row r="58" spans="2:25" x14ac:dyDescent="0.15">
      <c r="B58" s="25">
        <v>56</v>
      </c>
      <c r="C58" s="27">
        <f t="shared" si="28"/>
        <v>1.5500000000000005</v>
      </c>
      <c r="D58" s="26">
        <f t="shared" si="13"/>
        <v>0.35483870967741959</v>
      </c>
      <c r="E58" s="25">
        <f t="shared" si="14"/>
        <v>0.99999999999999989</v>
      </c>
      <c r="F58" s="29">
        <v>3447</v>
      </c>
      <c r="G58" s="29">
        <v>3885</v>
      </c>
      <c r="H58" s="25">
        <f t="shared" si="15"/>
        <v>3447</v>
      </c>
      <c r="I58" s="25">
        <f t="shared" si="16"/>
        <v>3885</v>
      </c>
      <c r="J58" s="25">
        <f t="shared" si="17"/>
        <v>0.69979006298110569</v>
      </c>
      <c r="K58" s="25">
        <f t="shared" si="18"/>
        <v>0.30020993701889431</v>
      </c>
      <c r="L58" s="30">
        <f t="shared" si="19"/>
        <v>1930</v>
      </c>
      <c r="M58" s="30">
        <f t="shared" si="20"/>
        <v>2175</v>
      </c>
      <c r="N58" s="30">
        <f t="shared" si="21"/>
        <v>7881</v>
      </c>
      <c r="O58" s="25">
        <f t="shared" si="22"/>
        <v>0.80632144786980953</v>
      </c>
      <c r="P58" s="25">
        <f t="shared" si="23"/>
        <v>0.80633863109229309</v>
      </c>
      <c r="Q58" s="25">
        <f t="shared" si="24"/>
        <v>0.53468583388074975</v>
      </c>
      <c r="R58" s="25">
        <f t="shared" si="25"/>
        <v>0.30020175580179531</v>
      </c>
      <c r="S58" s="25">
        <f t="shared" si="26"/>
        <v>0.30017512180694583</v>
      </c>
      <c r="T58" s="25">
        <f t="shared" si="27"/>
        <v>2.4027206290223257</v>
      </c>
      <c r="W58" s="25">
        <f>521*4</f>
        <v>2084</v>
      </c>
      <c r="Y58" s="25">
        <f>850*4+1400</f>
        <v>4800</v>
      </c>
    </row>
    <row r="59" spans="2:25" x14ac:dyDescent="0.15">
      <c r="B59" s="25">
        <v>57</v>
      </c>
      <c r="C59" s="27">
        <f t="shared" si="28"/>
        <v>1.5600000000000005</v>
      </c>
      <c r="D59" s="26">
        <f t="shared" si="13"/>
        <v>0.35897435897435914</v>
      </c>
      <c r="E59" s="25">
        <f t="shared" si="14"/>
        <v>1</v>
      </c>
      <c r="F59" s="29">
        <v>3536</v>
      </c>
      <c r="G59" s="29">
        <v>4067</v>
      </c>
      <c r="H59" s="25">
        <f t="shared" si="15"/>
        <v>3536</v>
      </c>
      <c r="I59" s="25">
        <f t="shared" si="16"/>
        <v>4067</v>
      </c>
      <c r="J59" s="25">
        <f t="shared" si="17"/>
        <v>0.69979006298110569</v>
      </c>
      <c r="K59" s="25">
        <f t="shared" si="18"/>
        <v>0.30020993701889431</v>
      </c>
      <c r="L59" s="30">
        <f t="shared" si="19"/>
        <v>1964</v>
      </c>
      <c r="M59" s="30">
        <f t="shared" si="20"/>
        <v>2259</v>
      </c>
      <c r="N59" s="30">
        <f t="shared" si="21"/>
        <v>8351</v>
      </c>
      <c r="O59" s="25">
        <f t="shared" si="22"/>
        <v>0.80757217676329818</v>
      </c>
      <c r="P59" s="25">
        <f t="shared" si="23"/>
        <v>0.80756758538483364</v>
      </c>
      <c r="Q59" s="25">
        <f t="shared" si="24"/>
        <v>0.53166324578123847</v>
      </c>
      <c r="R59" s="25">
        <f t="shared" si="25"/>
        <v>0.30018740424925494</v>
      </c>
      <c r="S59" s="25">
        <f t="shared" si="26"/>
        <v>0.30019456679965961</v>
      </c>
      <c r="T59" s="25">
        <f t="shared" si="27"/>
        <v>2.4337726840634368</v>
      </c>
    </row>
    <row r="60" spans="2:25" x14ac:dyDescent="0.15">
      <c r="B60" s="25">
        <v>58</v>
      </c>
      <c r="C60" s="27">
        <f t="shared" si="28"/>
        <v>1.5700000000000005</v>
      </c>
      <c r="D60" s="26">
        <f t="shared" si="13"/>
        <v>0.36305732484076458</v>
      </c>
      <c r="E60" s="25">
        <f t="shared" si="14"/>
        <v>0.99999999999999989</v>
      </c>
      <c r="F60" s="29">
        <v>3610</v>
      </c>
      <c r="G60" s="29">
        <v>4255</v>
      </c>
      <c r="H60" s="25">
        <f t="shared" si="15"/>
        <v>3610</v>
      </c>
      <c r="I60" s="25">
        <f t="shared" si="16"/>
        <v>4255</v>
      </c>
      <c r="J60" s="25">
        <f t="shared" si="17"/>
        <v>0.69979006298110558</v>
      </c>
      <c r="K60" s="25">
        <f t="shared" si="18"/>
        <v>0.30020993701889442</v>
      </c>
      <c r="L60" s="30">
        <f t="shared" si="19"/>
        <v>1989</v>
      </c>
      <c r="M60" s="30">
        <f t="shared" si="20"/>
        <v>2345</v>
      </c>
      <c r="N60" s="30">
        <f t="shared" si="21"/>
        <v>8843</v>
      </c>
      <c r="O60" s="25">
        <f t="shared" si="22"/>
        <v>0.8088220302508401</v>
      </c>
      <c r="P60" s="25">
        <f t="shared" si="23"/>
        <v>0.80878083179924742</v>
      </c>
      <c r="Q60" s="25">
        <f t="shared" si="24"/>
        <v>0.52866028290220701</v>
      </c>
      <c r="R60" s="25">
        <f t="shared" si="25"/>
        <v>0.30014941250618116</v>
      </c>
      <c r="S60" s="25">
        <f t="shared" si="26"/>
        <v>0.30021409407518163</v>
      </c>
      <c r="T60" s="25">
        <f t="shared" si="27"/>
        <v>2.4649187711294411</v>
      </c>
    </row>
    <row r="61" spans="2:25" x14ac:dyDescent="0.15">
      <c r="B61" s="25">
        <v>59</v>
      </c>
      <c r="C61" s="27">
        <f t="shared" si="28"/>
        <v>1.5800000000000005</v>
      </c>
      <c r="D61" s="26">
        <f t="shared" si="13"/>
        <v>0.36708860759493689</v>
      </c>
      <c r="E61" s="25">
        <f t="shared" si="14"/>
        <v>1</v>
      </c>
      <c r="F61" s="29">
        <v>3684</v>
      </c>
      <c r="G61" s="29">
        <v>4449</v>
      </c>
      <c r="H61" s="25">
        <f t="shared" si="15"/>
        <v>3684</v>
      </c>
      <c r="I61" s="25">
        <f t="shared" si="16"/>
        <v>4449</v>
      </c>
      <c r="J61" s="25">
        <f t="shared" si="17"/>
        <v>0.69979006298110569</v>
      </c>
      <c r="K61" s="25">
        <f t="shared" si="18"/>
        <v>0.30020993701889431</v>
      </c>
      <c r="L61" s="30">
        <f t="shared" si="19"/>
        <v>2014</v>
      </c>
      <c r="M61" s="30">
        <f t="shared" si="20"/>
        <v>2433</v>
      </c>
      <c r="N61" s="30">
        <f t="shared" si="21"/>
        <v>9358</v>
      </c>
      <c r="O61" s="25">
        <f t="shared" si="22"/>
        <v>0.810025316589292</v>
      </c>
      <c r="P61" s="25">
        <f t="shared" si="23"/>
        <v>0.80997575534472044</v>
      </c>
      <c r="Q61" s="25">
        <f t="shared" si="24"/>
        <v>0.52566395646665909</v>
      </c>
      <c r="R61" s="25">
        <f t="shared" si="25"/>
        <v>0.30015999978891872</v>
      </c>
      <c r="S61" s="25">
        <f t="shared" si="26"/>
        <v>0.30023830655534178</v>
      </c>
      <c r="T61" s="25">
        <f t="shared" si="27"/>
        <v>2.4961869702143935</v>
      </c>
    </row>
    <row r="62" spans="2:25" x14ac:dyDescent="0.15">
      <c r="B62" s="25">
        <v>60</v>
      </c>
      <c r="C62" s="27">
        <f t="shared" si="28"/>
        <v>1.5900000000000005</v>
      </c>
      <c r="D62" s="26">
        <f t="shared" si="13"/>
        <v>0.37106918238993736</v>
      </c>
      <c r="E62" s="25">
        <f t="shared" si="14"/>
        <v>0.99999999999999989</v>
      </c>
      <c r="F62" s="29">
        <v>4000</v>
      </c>
      <c r="G62" s="29">
        <v>4648</v>
      </c>
      <c r="H62" s="25">
        <f t="shared" si="15"/>
        <v>4000</v>
      </c>
      <c r="I62" s="25">
        <f t="shared" si="16"/>
        <v>4648</v>
      </c>
      <c r="J62" s="25">
        <f t="shared" si="17"/>
        <v>0.69979006298110569</v>
      </c>
      <c r="K62" s="25">
        <f t="shared" si="18"/>
        <v>0.30020993701889431</v>
      </c>
      <c r="L62" s="30">
        <f t="shared" si="19"/>
        <v>2170</v>
      </c>
      <c r="M62" s="30">
        <f t="shared" si="20"/>
        <v>2522</v>
      </c>
      <c r="N62" s="30">
        <f t="shared" si="21"/>
        <v>9895</v>
      </c>
      <c r="O62" s="25">
        <f t="shared" si="22"/>
        <v>0.81120599967957363</v>
      </c>
      <c r="P62" s="25">
        <f t="shared" si="23"/>
        <v>0.81117806161253403</v>
      </c>
      <c r="Q62" s="25">
        <f t="shared" si="24"/>
        <v>0.52266091529755854</v>
      </c>
      <c r="R62" s="25">
        <f t="shared" si="25"/>
        <v>0.300182460509478</v>
      </c>
      <c r="S62" s="25">
        <f t="shared" si="26"/>
        <v>0.30022688203607101</v>
      </c>
      <c r="T62" s="25">
        <f t="shared" si="27"/>
        <v>2.527985300748969</v>
      </c>
    </row>
    <row r="63" spans="2:25" x14ac:dyDescent="0.15">
      <c r="B63" s="25">
        <v>61</v>
      </c>
      <c r="C63" s="27">
        <f t="shared" si="28"/>
        <v>1.6000000000000005</v>
      </c>
      <c r="D63" s="26">
        <f t="shared" si="13"/>
        <v>0.37500000000000022</v>
      </c>
      <c r="E63" s="25">
        <f t="shared" si="14"/>
        <v>1</v>
      </c>
      <c r="F63" s="29">
        <v>4093</v>
      </c>
      <c r="G63" s="29">
        <v>4854</v>
      </c>
      <c r="H63" s="25">
        <f t="shared" si="15"/>
        <v>4093</v>
      </c>
      <c r="I63" s="25">
        <f t="shared" si="16"/>
        <v>4854</v>
      </c>
      <c r="J63" s="25">
        <f t="shared" si="17"/>
        <v>0.69979006298110569</v>
      </c>
      <c r="K63" s="25">
        <f t="shared" si="18"/>
        <v>0.30020993701889431</v>
      </c>
      <c r="L63" s="30">
        <f t="shared" si="19"/>
        <v>2204</v>
      </c>
      <c r="M63" s="30">
        <f t="shared" si="20"/>
        <v>2613</v>
      </c>
      <c r="N63" s="30">
        <f t="shared" si="21"/>
        <v>10458</v>
      </c>
      <c r="O63" s="25">
        <f t="shared" si="22"/>
        <v>0.81234236429932949</v>
      </c>
      <c r="P63" s="25">
        <f t="shared" si="23"/>
        <v>0.81238806442267475</v>
      </c>
      <c r="Q63" s="25">
        <f t="shared" si="24"/>
        <v>0.51967339586972061</v>
      </c>
      <c r="R63" s="25">
        <f t="shared" si="25"/>
        <v>0.30025221712107292</v>
      </c>
      <c r="S63" s="25">
        <f t="shared" si="26"/>
        <v>0.30017909692372052</v>
      </c>
      <c r="T63" s="25">
        <f t="shared" si="27"/>
        <v>2.5602134675078294</v>
      </c>
    </row>
    <row r="64" spans="2:25" x14ac:dyDescent="0.15">
      <c r="B64" s="25">
        <v>62</v>
      </c>
      <c r="C64" s="27">
        <f t="shared" si="28"/>
        <v>1.6100000000000005</v>
      </c>
      <c r="D64" s="26">
        <f t="shared" si="13"/>
        <v>0.37888198757763991</v>
      </c>
      <c r="E64" s="25">
        <f t="shared" si="14"/>
        <v>1</v>
      </c>
      <c r="F64" s="29">
        <v>4172</v>
      </c>
      <c r="G64" s="29">
        <v>5067</v>
      </c>
      <c r="H64" s="25">
        <f t="shared" si="15"/>
        <v>4172</v>
      </c>
      <c r="I64" s="25">
        <f t="shared" si="16"/>
        <v>5067</v>
      </c>
      <c r="J64" s="25">
        <f t="shared" si="17"/>
        <v>0.69979006298110558</v>
      </c>
      <c r="K64" s="25">
        <f t="shared" si="18"/>
        <v>0.30020993701889442</v>
      </c>
      <c r="L64" s="30">
        <f t="shared" si="19"/>
        <v>2229</v>
      </c>
      <c r="M64" s="30">
        <f t="shared" si="20"/>
        <v>2707</v>
      </c>
      <c r="N64" s="30">
        <f t="shared" si="21"/>
        <v>11049</v>
      </c>
      <c r="O64" s="25">
        <f t="shared" si="22"/>
        <v>0.81353430932750626</v>
      </c>
      <c r="P64" s="25">
        <f t="shared" si="23"/>
        <v>0.81354423508297524</v>
      </c>
      <c r="Q64" s="25">
        <f t="shared" si="24"/>
        <v>0.51667065870461582</v>
      </c>
      <c r="R64" s="25">
        <f t="shared" si="25"/>
        <v>0.30020976198271504</v>
      </c>
      <c r="S64" s="25">
        <f t="shared" si="26"/>
        <v>0.30019378151640996</v>
      </c>
      <c r="T64" s="25">
        <f t="shared" si="27"/>
        <v>2.5921930679401197</v>
      </c>
    </row>
    <row r="65" spans="2:20" x14ac:dyDescent="0.15">
      <c r="B65" s="25">
        <v>63</v>
      </c>
      <c r="C65" s="27">
        <f t="shared" si="28"/>
        <v>1.6200000000000006</v>
      </c>
      <c r="D65" s="26">
        <f t="shared" si="13"/>
        <v>0.38271604938271631</v>
      </c>
      <c r="E65" s="25">
        <f t="shared" si="14"/>
        <v>0.99999999999999989</v>
      </c>
      <c r="F65" s="29">
        <v>4256</v>
      </c>
      <c r="G65" s="29">
        <v>5285</v>
      </c>
      <c r="H65" s="25">
        <f t="shared" si="15"/>
        <v>4256</v>
      </c>
      <c r="I65" s="25">
        <f t="shared" si="16"/>
        <v>5285</v>
      </c>
      <c r="J65" s="25">
        <f t="shared" si="17"/>
        <v>0.69979006298110558</v>
      </c>
      <c r="K65" s="25">
        <f t="shared" si="18"/>
        <v>0.30020993701889442</v>
      </c>
      <c r="L65" s="30">
        <f t="shared" si="19"/>
        <v>2257</v>
      </c>
      <c r="M65" s="30">
        <f t="shared" si="20"/>
        <v>2802</v>
      </c>
      <c r="N65" s="30">
        <f t="shared" si="21"/>
        <v>11664</v>
      </c>
      <c r="O65" s="25">
        <f t="shared" si="22"/>
        <v>0.81466192391524683</v>
      </c>
      <c r="P65" s="25">
        <f t="shared" si="23"/>
        <v>0.81469905155773237</v>
      </c>
      <c r="Q65" s="25">
        <f t="shared" si="24"/>
        <v>0.51366254907251108</v>
      </c>
      <c r="R65" s="25">
        <f t="shared" si="25"/>
        <v>0.30024768325730022</v>
      </c>
      <c r="S65" s="25">
        <f t="shared" si="26"/>
        <v>0.30018753647647367</v>
      </c>
      <c r="T65" s="25">
        <f t="shared" si="27"/>
        <v>2.6245815524199125</v>
      </c>
    </row>
    <row r="66" spans="2:20" x14ac:dyDescent="0.15">
      <c r="B66" s="25">
        <v>64</v>
      </c>
      <c r="C66" s="27">
        <f t="shared" si="28"/>
        <v>1.6300000000000006</v>
      </c>
      <c r="D66" s="26">
        <f t="shared" si="13"/>
        <v>0.38650306748466279</v>
      </c>
      <c r="E66" s="25">
        <f t="shared" si="14"/>
        <v>1</v>
      </c>
      <c r="F66" s="29">
        <v>4356</v>
      </c>
      <c r="G66" s="29">
        <v>5511</v>
      </c>
      <c r="H66" s="25">
        <f t="shared" si="15"/>
        <v>4356</v>
      </c>
      <c r="I66" s="25">
        <f t="shared" si="16"/>
        <v>5511</v>
      </c>
      <c r="J66" s="25">
        <f t="shared" si="17"/>
        <v>0.69979006298110569</v>
      </c>
      <c r="K66" s="25">
        <f t="shared" si="18"/>
        <v>0.30020993701889431</v>
      </c>
      <c r="L66" s="30">
        <f t="shared" si="19"/>
        <v>2292</v>
      </c>
      <c r="M66" s="30">
        <f t="shared" si="20"/>
        <v>2900</v>
      </c>
      <c r="N66" s="30">
        <f t="shared" si="21"/>
        <v>12310</v>
      </c>
      <c r="O66" s="25">
        <f t="shared" si="22"/>
        <v>0.8158421716235259</v>
      </c>
      <c r="P66" s="25">
        <f t="shared" si="23"/>
        <v>0.81582804103566187</v>
      </c>
      <c r="Q66" s="25">
        <f t="shared" si="24"/>
        <v>0.51065651469284168</v>
      </c>
      <c r="R66" s="25">
        <f t="shared" si="25"/>
        <v>0.30017726025365288</v>
      </c>
      <c r="S66" s="25">
        <f t="shared" si="26"/>
        <v>0.30020029311187124</v>
      </c>
      <c r="T66" s="25">
        <f t="shared" si="27"/>
        <v>2.6569923459515987</v>
      </c>
    </row>
    <row r="67" spans="2:20" x14ac:dyDescent="0.15">
      <c r="B67" s="25">
        <v>65</v>
      </c>
      <c r="C67" s="27">
        <f t="shared" si="28"/>
        <v>1.6400000000000006</v>
      </c>
      <c r="D67" s="26">
        <f t="shared" si="13"/>
        <v>0.39024390243902463</v>
      </c>
      <c r="E67" s="25">
        <f t="shared" si="14"/>
        <v>1</v>
      </c>
      <c r="F67" s="29">
        <v>4681</v>
      </c>
      <c r="G67" s="29">
        <v>5742</v>
      </c>
      <c r="H67" s="25">
        <f t="shared" si="15"/>
        <v>4681</v>
      </c>
      <c r="I67" s="25">
        <f t="shared" si="16"/>
        <v>5742</v>
      </c>
      <c r="J67" s="25">
        <f t="shared" si="17"/>
        <v>0.69979006298110569</v>
      </c>
      <c r="K67" s="25">
        <f t="shared" si="18"/>
        <v>0.30020993701889431</v>
      </c>
      <c r="L67" s="30">
        <f t="shared" si="19"/>
        <v>2445</v>
      </c>
      <c r="M67" s="30">
        <f t="shared" si="20"/>
        <v>2999</v>
      </c>
      <c r="N67" s="30">
        <f t="shared" si="21"/>
        <v>12981</v>
      </c>
      <c r="O67" s="25">
        <f t="shared" si="22"/>
        <v>0.81694199118484512</v>
      </c>
      <c r="P67" s="25">
        <f t="shared" si="23"/>
        <v>0.81695126932629691</v>
      </c>
      <c r="Q67" s="25">
        <f t="shared" si="24"/>
        <v>0.50765419996323879</v>
      </c>
      <c r="R67" s="25">
        <f t="shared" si="25"/>
        <v>0.3002151344568541</v>
      </c>
      <c r="S67" s="25">
        <f t="shared" si="26"/>
        <v>0.30019991830487319</v>
      </c>
      <c r="T67" s="25">
        <f t="shared" si="27"/>
        <v>2.689697974002351</v>
      </c>
    </row>
    <row r="68" spans="2:20" x14ac:dyDescent="0.15">
      <c r="B68" s="25">
        <v>66</v>
      </c>
      <c r="C68" s="27">
        <f>C67+0.01</f>
        <v>1.6500000000000006</v>
      </c>
      <c r="D68" s="26">
        <f t="shared" ref="D68:D102" si="52">(1-1/C68)</f>
        <v>0.39393939393939414</v>
      </c>
      <c r="E68" s="25">
        <f t="shared" ref="E68:E102" si="53">(1-D68)*C68</f>
        <v>1</v>
      </c>
      <c r="F68" s="29">
        <v>4771</v>
      </c>
      <c r="G68" s="29">
        <v>5981</v>
      </c>
      <c r="H68" s="25">
        <f t="shared" ref="H68:H102" si="54">F68/5*5</f>
        <v>4771</v>
      </c>
      <c r="I68" s="25">
        <f t="shared" ref="I68:I102" si="55">G68/5*5</f>
        <v>5981</v>
      </c>
      <c r="J68" s="25">
        <f t="shared" ref="J68:J102" si="56">1*H68/(H68+0+0.429*F68)</f>
        <v>0.69979006298110569</v>
      </c>
      <c r="K68" s="25">
        <f t="shared" ref="K68:K102" si="57">1*(1-J68)</f>
        <v>0.30020993701889431</v>
      </c>
      <c r="L68" s="30">
        <f t="shared" ref="L68:L102" si="58">ROUND(1/(1.429*C68-0.429)*F68,0)</f>
        <v>2473</v>
      </c>
      <c r="M68" s="30">
        <f t="shared" ref="M68:M102" si="59">ROUND(1/(1.429*C68-0.429)*G68,0)</f>
        <v>3101</v>
      </c>
      <c r="N68" s="30">
        <f t="shared" ref="N68:N102" si="60">ROUND(1/(1.429*1/C68-0.429)*G68,0)</f>
        <v>13685</v>
      </c>
      <c r="O68" s="25">
        <f t="shared" ref="O68:O102" si="61">1*H68/(H68+0+0.429*L68)</f>
        <v>0.81808434516472039</v>
      </c>
      <c r="P68" s="25">
        <f t="shared" ref="P68:P102" si="62">1*I68/(I68+0+0.429*M68)</f>
        <v>0.81804552906865502</v>
      </c>
      <c r="Q68" s="25">
        <f t="shared" ref="Q68:Q102" si="63">1*I68/(I68+0+0.429*N68)</f>
        <v>0.50464631515799419</v>
      </c>
      <c r="R68" s="25">
        <f t="shared" ref="R68:R102" si="64">C68*(1-O68)</f>
        <v>0.30016083047821146</v>
      </c>
      <c r="S68" s="25">
        <f t="shared" ref="S68:S102" si="65">C68*(1-P68)</f>
        <v>0.3002248770367193</v>
      </c>
      <c r="T68" s="25">
        <f t="shared" ref="T68:T102" si="66">(1-Q68)/(1-P68)</f>
        <v>2.7224045790494071</v>
      </c>
    </row>
    <row r="69" spans="2:20" x14ac:dyDescent="0.15">
      <c r="B69" s="25">
        <v>67</v>
      </c>
      <c r="C69" s="27">
        <f t="shared" si="28"/>
        <v>1.6600000000000006</v>
      </c>
      <c r="D69" s="26">
        <f t="shared" si="52"/>
        <v>0.3975903614457833</v>
      </c>
      <c r="E69" s="25">
        <f t="shared" si="53"/>
        <v>1</v>
      </c>
      <c r="F69" s="29">
        <v>4879</v>
      </c>
      <c r="G69" s="29">
        <v>6226</v>
      </c>
      <c r="H69" s="25">
        <f t="shared" si="54"/>
        <v>4879</v>
      </c>
      <c r="I69" s="25">
        <f t="shared" si="55"/>
        <v>6226</v>
      </c>
      <c r="J69" s="25">
        <f t="shared" si="56"/>
        <v>0.69979006298110569</v>
      </c>
      <c r="K69" s="25">
        <f t="shared" si="57"/>
        <v>0.30020993701889431</v>
      </c>
      <c r="L69" s="30">
        <f t="shared" si="58"/>
        <v>2511</v>
      </c>
      <c r="M69" s="30">
        <f t="shared" si="59"/>
        <v>3204</v>
      </c>
      <c r="N69" s="30">
        <f t="shared" si="60"/>
        <v>14417</v>
      </c>
      <c r="O69" s="25">
        <f t="shared" si="61"/>
        <v>0.81914382261632757</v>
      </c>
      <c r="P69" s="25">
        <f t="shared" si="62"/>
        <v>0.81915491000874152</v>
      </c>
      <c r="Q69" s="25">
        <f t="shared" si="63"/>
        <v>0.50165608550488672</v>
      </c>
      <c r="R69" s="25">
        <f t="shared" si="64"/>
        <v>0.30022125445689635</v>
      </c>
      <c r="S69" s="25">
        <f t="shared" si="65"/>
        <v>0.30020284938548919</v>
      </c>
      <c r="T69" s="25">
        <f t="shared" si="66"/>
        <v>2.7556397274551485</v>
      </c>
    </row>
    <row r="70" spans="2:20" x14ac:dyDescent="0.15">
      <c r="B70" s="25">
        <v>68</v>
      </c>
      <c r="C70" s="27">
        <f t="shared" ref="C70:C102" si="67">C69+0.01</f>
        <v>1.6700000000000006</v>
      </c>
      <c r="D70" s="26">
        <f t="shared" si="52"/>
        <v>0.40119760479041933</v>
      </c>
      <c r="E70" s="25">
        <f t="shared" si="53"/>
        <v>1</v>
      </c>
      <c r="F70" s="29">
        <v>4968</v>
      </c>
      <c r="G70" s="29">
        <v>6478</v>
      </c>
      <c r="H70" s="25">
        <f t="shared" si="54"/>
        <v>4968</v>
      </c>
      <c r="I70" s="25">
        <f t="shared" si="55"/>
        <v>6478</v>
      </c>
      <c r="J70" s="25">
        <f t="shared" si="56"/>
        <v>0.69979006298110569</v>
      </c>
      <c r="K70" s="25">
        <f t="shared" si="57"/>
        <v>0.30020993701889431</v>
      </c>
      <c r="L70" s="30">
        <f t="shared" si="58"/>
        <v>2538</v>
      </c>
      <c r="M70" s="30">
        <f t="shared" si="59"/>
        <v>3309</v>
      </c>
      <c r="N70" s="30">
        <f t="shared" si="60"/>
        <v>15182</v>
      </c>
      <c r="O70" s="25">
        <f t="shared" si="61"/>
        <v>0.8202348368000143</v>
      </c>
      <c r="P70" s="25">
        <f t="shared" si="62"/>
        <v>0.82025324020922408</v>
      </c>
      <c r="Q70" s="25">
        <f t="shared" si="63"/>
        <v>0.49864991958327093</v>
      </c>
      <c r="R70" s="25">
        <f t="shared" si="64"/>
        <v>0.30020782254397621</v>
      </c>
      <c r="S70" s="25">
        <f t="shared" si="65"/>
        <v>0.30017708885059591</v>
      </c>
      <c r="T70" s="25">
        <f t="shared" si="66"/>
        <v>2.7892023255400948</v>
      </c>
    </row>
    <row r="71" spans="2:20" x14ac:dyDescent="0.15">
      <c r="B71" s="25">
        <v>69</v>
      </c>
      <c r="C71" s="27">
        <f t="shared" si="67"/>
        <v>1.6800000000000006</v>
      </c>
      <c r="D71" s="26">
        <f t="shared" si="52"/>
        <v>0.40476190476190499</v>
      </c>
      <c r="E71" s="25">
        <f t="shared" si="53"/>
        <v>1</v>
      </c>
      <c r="F71" s="29">
        <v>5058</v>
      </c>
      <c r="G71" s="29">
        <v>6736</v>
      </c>
      <c r="H71" s="25">
        <f t="shared" si="54"/>
        <v>5058</v>
      </c>
      <c r="I71" s="25">
        <f t="shared" si="55"/>
        <v>6736</v>
      </c>
      <c r="J71" s="25">
        <f t="shared" si="56"/>
        <v>0.69979006298110569</v>
      </c>
      <c r="K71" s="25">
        <f t="shared" si="57"/>
        <v>0.30020993701889431</v>
      </c>
      <c r="L71" s="30">
        <f t="shared" si="58"/>
        <v>2565</v>
      </c>
      <c r="M71" s="30">
        <f t="shared" si="59"/>
        <v>3416</v>
      </c>
      <c r="N71" s="30">
        <f t="shared" si="60"/>
        <v>15977</v>
      </c>
      <c r="O71" s="25">
        <f t="shared" si="61"/>
        <v>0.82131922573856619</v>
      </c>
      <c r="P71" s="25">
        <f t="shared" si="62"/>
        <v>0.82131677954082349</v>
      </c>
      <c r="Q71" s="25">
        <f t="shared" si="63"/>
        <v>0.4956537217111856</v>
      </c>
      <c r="R71" s="25">
        <f t="shared" si="64"/>
        <v>0.30018370075920892</v>
      </c>
      <c r="S71" s="25">
        <f t="shared" si="65"/>
        <v>0.30018781037141662</v>
      </c>
      <c r="T71" s="25">
        <f t="shared" si="66"/>
        <v>2.8225721306833154</v>
      </c>
    </row>
    <row r="72" spans="2:20" x14ac:dyDescent="0.15">
      <c r="B72" s="25">
        <v>70</v>
      </c>
      <c r="C72" s="27">
        <f t="shared" si="67"/>
        <v>1.6900000000000006</v>
      </c>
      <c r="D72" s="26">
        <f t="shared" si="52"/>
        <v>0.40828402366863925</v>
      </c>
      <c r="E72" s="25">
        <f t="shared" si="53"/>
        <v>1</v>
      </c>
      <c r="F72" s="29">
        <v>5330</v>
      </c>
      <c r="G72" s="29">
        <v>7002</v>
      </c>
      <c r="H72" s="25">
        <f t="shared" si="54"/>
        <v>5330</v>
      </c>
      <c r="I72" s="25">
        <f t="shared" si="55"/>
        <v>7002</v>
      </c>
      <c r="J72" s="25">
        <f t="shared" si="56"/>
        <v>0.69979006298110569</v>
      </c>
      <c r="K72" s="25">
        <f t="shared" si="57"/>
        <v>0.30020993701889431</v>
      </c>
      <c r="L72" s="30">
        <f t="shared" si="58"/>
        <v>2684</v>
      </c>
      <c r="M72" s="30">
        <f t="shared" si="59"/>
        <v>3526</v>
      </c>
      <c r="N72" s="30">
        <f t="shared" si="60"/>
        <v>16809</v>
      </c>
      <c r="O72" s="25">
        <f t="shared" si="61"/>
        <v>0.82234862768065597</v>
      </c>
      <c r="P72" s="25">
        <f t="shared" si="62"/>
        <v>0.82234697968936843</v>
      </c>
      <c r="Q72" s="25">
        <f t="shared" si="63"/>
        <v>0.49264546180446284</v>
      </c>
      <c r="R72" s="25">
        <f t="shared" si="64"/>
        <v>0.30023081921969152</v>
      </c>
      <c r="S72" s="25">
        <f t="shared" si="65"/>
        <v>0.30023360432496748</v>
      </c>
      <c r="T72" s="25">
        <f t="shared" si="66"/>
        <v>2.8558734172287794</v>
      </c>
    </row>
    <row r="73" spans="2:20" x14ac:dyDescent="0.15">
      <c r="B73" s="25">
        <v>71</v>
      </c>
      <c r="C73" s="27">
        <f t="shared" si="67"/>
        <v>1.7000000000000006</v>
      </c>
      <c r="D73" s="26">
        <f t="shared" si="52"/>
        <v>0.41176470588235314</v>
      </c>
      <c r="E73" s="25">
        <f t="shared" si="53"/>
        <v>1</v>
      </c>
      <c r="F73" s="29">
        <v>5391</v>
      </c>
      <c r="G73" s="29">
        <v>7276</v>
      </c>
      <c r="H73" s="25">
        <f t="shared" si="54"/>
        <v>5391</v>
      </c>
      <c r="I73" s="25">
        <f t="shared" si="55"/>
        <v>7276</v>
      </c>
      <c r="J73" s="25">
        <f t="shared" si="56"/>
        <v>0.69979006298110569</v>
      </c>
      <c r="K73" s="25">
        <f t="shared" si="57"/>
        <v>0.30020993701889431</v>
      </c>
      <c r="L73" s="30">
        <f t="shared" si="58"/>
        <v>2695</v>
      </c>
      <c r="M73" s="30">
        <f t="shared" si="59"/>
        <v>3637</v>
      </c>
      <c r="N73" s="30">
        <f t="shared" si="60"/>
        <v>17678</v>
      </c>
      <c r="O73" s="25">
        <f t="shared" si="61"/>
        <v>0.82341108466196389</v>
      </c>
      <c r="P73" s="25">
        <f t="shared" si="62"/>
        <v>0.8234240838869511</v>
      </c>
      <c r="Q73" s="25">
        <f t="shared" si="63"/>
        <v>0.48964115548313969</v>
      </c>
      <c r="R73" s="25">
        <f t="shared" si="64"/>
        <v>0.30020115607466152</v>
      </c>
      <c r="S73" s="25">
        <f t="shared" si="65"/>
        <v>0.30017905739218326</v>
      </c>
      <c r="T73" s="25">
        <f t="shared" si="66"/>
        <v>2.8903083486771441</v>
      </c>
    </row>
    <row r="74" spans="2:20" x14ac:dyDescent="0.15">
      <c r="B74" s="25">
        <v>72</v>
      </c>
      <c r="C74" s="27">
        <f t="shared" si="67"/>
        <v>1.7100000000000006</v>
      </c>
      <c r="D74" s="26">
        <f t="shared" si="52"/>
        <v>0.41520467836257335</v>
      </c>
      <c r="E74" s="25">
        <f t="shared" si="53"/>
        <v>0.99999999999999989</v>
      </c>
      <c r="F74" s="29">
        <v>5453</v>
      </c>
      <c r="G74" s="29">
        <v>7556</v>
      </c>
      <c r="H74" s="25">
        <f t="shared" si="54"/>
        <v>5453</v>
      </c>
      <c r="I74" s="25">
        <f t="shared" si="55"/>
        <v>7556</v>
      </c>
      <c r="J74" s="25">
        <f t="shared" si="56"/>
        <v>0.69979006298110569</v>
      </c>
      <c r="K74" s="25">
        <f t="shared" si="57"/>
        <v>0.30020993701889431</v>
      </c>
      <c r="L74" s="30">
        <f t="shared" si="58"/>
        <v>2707</v>
      </c>
      <c r="M74" s="30">
        <f t="shared" si="59"/>
        <v>3751</v>
      </c>
      <c r="N74" s="30">
        <f t="shared" si="60"/>
        <v>18580</v>
      </c>
      <c r="O74" s="25">
        <f t="shared" si="61"/>
        <v>0.82442549124223674</v>
      </c>
      <c r="P74" s="25">
        <f t="shared" si="62"/>
        <v>0.82442470572587834</v>
      </c>
      <c r="Q74" s="25">
        <f t="shared" si="63"/>
        <v>0.48664182363162578</v>
      </c>
      <c r="R74" s="25">
        <f t="shared" si="64"/>
        <v>0.30023240997577527</v>
      </c>
      <c r="S74" s="25">
        <f t="shared" si="65"/>
        <v>0.30023375320874818</v>
      </c>
      <c r="T74" s="25">
        <f t="shared" si="66"/>
        <v>2.9238633971296664</v>
      </c>
    </row>
    <row r="75" spans="2:20" x14ac:dyDescent="0.15">
      <c r="B75" s="25">
        <v>73</v>
      </c>
      <c r="C75" s="27">
        <f t="shared" si="67"/>
        <v>1.7200000000000006</v>
      </c>
      <c r="D75" s="26">
        <f t="shared" si="52"/>
        <v>0.41860465116279089</v>
      </c>
      <c r="E75" s="25">
        <f t="shared" si="53"/>
        <v>1</v>
      </c>
      <c r="F75" s="29">
        <v>5515</v>
      </c>
      <c r="G75" s="29">
        <v>7844</v>
      </c>
      <c r="H75" s="25">
        <f t="shared" si="54"/>
        <v>5515</v>
      </c>
      <c r="I75" s="25">
        <f t="shared" si="55"/>
        <v>7844</v>
      </c>
      <c r="J75" s="25">
        <f t="shared" si="56"/>
        <v>0.69979006298110569</v>
      </c>
      <c r="K75" s="25">
        <f t="shared" si="57"/>
        <v>0.30020993701889431</v>
      </c>
      <c r="L75" s="30">
        <f t="shared" si="58"/>
        <v>2718</v>
      </c>
      <c r="M75" s="30">
        <f t="shared" si="59"/>
        <v>3866</v>
      </c>
      <c r="N75" s="30">
        <f t="shared" si="60"/>
        <v>19521</v>
      </c>
      <c r="O75" s="25">
        <f t="shared" si="61"/>
        <v>0.82547251004412203</v>
      </c>
      <c r="P75" s="25">
        <f t="shared" si="62"/>
        <v>0.82546576621723478</v>
      </c>
      <c r="Q75" s="25">
        <f t="shared" si="63"/>
        <v>0.48364495157970439</v>
      </c>
      <c r="R75" s="25">
        <f t="shared" si="64"/>
        <v>0.30018728272411022</v>
      </c>
      <c r="S75" s="25">
        <f t="shared" si="65"/>
        <v>0.30019888210635631</v>
      </c>
      <c r="T75" s="25">
        <f t="shared" si="66"/>
        <v>2.9584743189291975</v>
      </c>
    </row>
    <row r="76" spans="2:20" x14ac:dyDescent="0.15">
      <c r="B76" s="25">
        <v>74</v>
      </c>
      <c r="C76" s="27">
        <f t="shared" si="67"/>
        <v>1.7300000000000006</v>
      </c>
      <c r="D76" s="26">
        <f t="shared" si="52"/>
        <v>0.42196531791907532</v>
      </c>
      <c r="E76" s="25">
        <f t="shared" si="53"/>
        <v>1</v>
      </c>
      <c r="F76" s="29">
        <v>5577</v>
      </c>
      <c r="G76" s="29">
        <v>8139</v>
      </c>
      <c r="H76" s="25">
        <f t="shared" si="54"/>
        <v>5577</v>
      </c>
      <c r="I76" s="25">
        <f t="shared" si="55"/>
        <v>8139</v>
      </c>
      <c r="J76" s="25">
        <f t="shared" si="56"/>
        <v>0.69979006298110569</v>
      </c>
      <c r="K76" s="25">
        <f t="shared" si="57"/>
        <v>0.30020993701889431</v>
      </c>
      <c r="L76" s="30">
        <f t="shared" si="58"/>
        <v>2730</v>
      </c>
      <c r="M76" s="30">
        <f t="shared" si="59"/>
        <v>3984</v>
      </c>
      <c r="N76" s="30">
        <f t="shared" si="60"/>
        <v>20501</v>
      </c>
      <c r="O76" s="25">
        <f t="shared" si="61"/>
        <v>0.82644628099173556</v>
      </c>
      <c r="P76" s="25">
        <f t="shared" si="62"/>
        <v>0.82645081262078424</v>
      </c>
      <c r="Q76" s="25">
        <f t="shared" si="63"/>
        <v>0.48063269900328504</v>
      </c>
      <c r="R76" s="25">
        <f t="shared" si="64"/>
        <v>0.3002479338842976</v>
      </c>
      <c r="S76" s="25">
        <f t="shared" si="65"/>
        <v>0.30024009416604336</v>
      </c>
      <c r="T76" s="25">
        <f t="shared" si="66"/>
        <v>2.9926230646177858</v>
      </c>
    </row>
    <row r="77" spans="2:20" x14ac:dyDescent="0.15">
      <c r="B77" s="25">
        <v>75</v>
      </c>
      <c r="C77" s="27">
        <f t="shared" si="67"/>
        <v>1.7400000000000007</v>
      </c>
      <c r="D77" s="26">
        <f t="shared" si="52"/>
        <v>0.42528735632183934</v>
      </c>
      <c r="E77" s="25">
        <f t="shared" si="53"/>
        <v>0.99999999999999989</v>
      </c>
      <c r="F77" s="29">
        <v>5845</v>
      </c>
      <c r="G77" s="29">
        <v>8441</v>
      </c>
      <c r="H77" s="25">
        <f t="shared" si="54"/>
        <v>5845</v>
      </c>
      <c r="I77" s="25">
        <f t="shared" si="55"/>
        <v>8441</v>
      </c>
      <c r="J77" s="25">
        <f t="shared" si="56"/>
        <v>0.69979006298110558</v>
      </c>
      <c r="K77" s="25">
        <f t="shared" si="57"/>
        <v>0.30020993701889442</v>
      </c>
      <c r="L77" s="30">
        <f t="shared" si="58"/>
        <v>2841</v>
      </c>
      <c r="M77" s="30">
        <f t="shared" si="59"/>
        <v>4103</v>
      </c>
      <c r="N77" s="30">
        <f t="shared" si="60"/>
        <v>21519</v>
      </c>
      <c r="O77" s="25">
        <f t="shared" si="61"/>
        <v>0.8274595971085773</v>
      </c>
      <c r="P77" s="25">
        <f t="shared" si="62"/>
        <v>0.82745272682482929</v>
      </c>
      <c r="Q77" s="25">
        <f t="shared" si="63"/>
        <v>0.47763066220229217</v>
      </c>
      <c r="R77" s="25">
        <f t="shared" si="64"/>
        <v>0.30022030103107561</v>
      </c>
      <c r="S77" s="25">
        <f t="shared" si="65"/>
        <v>0.30023225532479714</v>
      </c>
      <c r="T77" s="25">
        <f t="shared" si="66"/>
        <v>3.0273983945686371</v>
      </c>
    </row>
    <row r="78" spans="2:20" x14ac:dyDescent="0.15">
      <c r="B78" s="25">
        <v>76</v>
      </c>
      <c r="C78" s="27">
        <f t="shared" si="67"/>
        <v>1.7500000000000007</v>
      </c>
      <c r="D78" s="26">
        <f t="shared" si="52"/>
        <v>0.42857142857142883</v>
      </c>
      <c r="E78" s="25">
        <f t="shared" si="53"/>
        <v>0.99999999999999989</v>
      </c>
      <c r="F78" s="29">
        <v>5908</v>
      </c>
      <c r="G78" s="29">
        <v>8752</v>
      </c>
      <c r="H78" s="25">
        <f t="shared" si="54"/>
        <v>5908</v>
      </c>
      <c r="I78" s="25">
        <f t="shared" si="55"/>
        <v>8752</v>
      </c>
      <c r="J78" s="25">
        <f t="shared" si="56"/>
        <v>0.69979006298110569</v>
      </c>
      <c r="K78" s="25">
        <f t="shared" si="57"/>
        <v>0.30020993701889431</v>
      </c>
      <c r="L78" s="30">
        <f t="shared" si="58"/>
        <v>2852</v>
      </c>
      <c r="M78" s="30">
        <f t="shared" si="59"/>
        <v>4224</v>
      </c>
      <c r="N78" s="30">
        <f t="shared" si="60"/>
        <v>22582</v>
      </c>
      <c r="O78" s="25">
        <f t="shared" si="61"/>
        <v>0.82843628584585483</v>
      </c>
      <c r="P78" s="25">
        <f t="shared" si="62"/>
        <v>0.82846653419279803</v>
      </c>
      <c r="Q78" s="25">
        <f t="shared" si="63"/>
        <v>0.47462867844004653</v>
      </c>
      <c r="R78" s="25">
        <f t="shared" si="64"/>
        <v>0.30023649976975419</v>
      </c>
      <c r="S78" s="25">
        <f t="shared" si="65"/>
        <v>0.30018356516260358</v>
      </c>
      <c r="T78" s="25">
        <f t="shared" si="66"/>
        <v>3.0627919694134422</v>
      </c>
    </row>
    <row r="79" spans="2:20" x14ac:dyDescent="0.15">
      <c r="B79" s="25">
        <v>77</v>
      </c>
      <c r="C79" s="27">
        <f t="shared" si="67"/>
        <v>1.7600000000000007</v>
      </c>
      <c r="D79" s="26">
        <f t="shared" si="52"/>
        <v>0.43181818181818199</v>
      </c>
      <c r="E79" s="25">
        <f t="shared" si="53"/>
        <v>1</v>
      </c>
      <c r="F79" s="29">
        <v>5971</v>
      </c>
      <c r="G79" s="29">
        <v>9070</v>
      </c>
      <c r="H79" s="25">
        <f t="shared" si="54"/>
        <v>5971</v>
      </c>
      <c r="I79" s="25">
        <f t="shared" si="55"/>
        <v>9070</v>
      </c>
      <c r="J79" s="25">
        <f t="shared" si="56"/>
        <v>0.69979006298110569</v>
      </c>
      <c r="K79" s="25">
        <f t="shared" si="57"/>
        <v>0.30020993701889431</v>
      </c>
      <c r="L79" s="30">
        <f t="shared" si="58"/>
        <v>2862</v>
      </c>
      <c r="M79" s="30">
        <f t="shared" si="59"/>
        <v>4348</v>
      </c>
      <c r="N79" s="30">
        <f t="shared" si="60"/>
        <v>23686</v>
      </c>
      <c r="O79" s="25">
        <f t="shared" si="61"/>
        <v>0.82944402662777872</v>
      </c>
      <c r="P79" s="25">
        <f t="shared" si="62"/>
        <v>0.82942458235225913</v>
      </c>
      <c r="Q79" s="25">
        <f t="shared" si="63"/>
        <v>0.47162713023886998</v>
      </c>
      <c r="R79" s="25">
        <f t="shared" si="64"/>
        <v>0.30017851313510957</v>
      </c>
      <c r="S79" s="25">
        <f t="shared" si="65"/>
        <v>0.30021273506002405</v>
      </c>
      <c r="T79" s="25">
        <f t="shared" si="66"/>
        <v>3.097590948610689</v>
      </c>
    </row>
    <row r="80" spans="2:20" x14ac:dyDescent="0.15">
      <c r="B80" s="25">
        <v>78</v>
      </c>
      <c r="C80" s="27">
        <f t="shared" si="67"/>
        <v>1.7700000000000007</v>
      </c>
      <c r="D80" s="26">
        <f t="shared" si="52"/>
        <v>0.43502824858757083</v>
      </c>
      <c r="E80" s="25">
        <f t="shared" si="53"/>
        <v>1</v>
      </c>
      <c r="F80" s="29">
        <v>6034</v>
      </c>
      <c r="G80" s="29">
        <v>9395</v>
      </c>
      <c r="H80" s="25">
        <f t="shared" si="54"/>
        <v>6034</v>
      </c>
      <c r="I80" s="25">
        <f t="shared" si="55"/>
        <v>9395</v>
      </c>
      <c r="J80" s="25">
        <f t="shared" si="56"/>
        <v>0.69979006298110569</v>
      </c>
      <c r="K80" s="25">
        <f t="shared" si="57"/>
        <v>0.30020993701889431</v>
      </c>
      <c r="L80" s="30">
        <f t="shared" si="58"/>
        <v>2873</v>
      </c>
      <c r="M80" s="30">
        <f t="shared" si="59"/>
        <v>4473</v>
      </c>
      <c r="N80" s="30">
        <f t="shared" si="60"/>
        <v>24832</v>
      </c>
      <c r="O80" s="25">
        <f t="shared" si="61"/>
        <v>0.83038407534173531</v>
      </c>
      <c r="P80" s="25">
        <f t="shared" si="62"/>
        <v>0.83039322278924266</v>
      </c>
      <c r="Q80" s="25">
        <f t="shared" si="63"/>
        <v>0.46862698229961719</v>
      </c>
      <c r="R80" s="25">
        <f t="shared" si="64"/>
        <v>0.30022018664512862</v>
      </c>
      <c r="S80" s="25">
        <f t="shared" si="65"/>
        <v>0.30020399566304062</v>
      </c>
      <c r="T80" s="25">
        <f t="shared" si="66"/>
        <v>3.1329704298318592</v>
      </c>
    </row>
    <row r="81" spans="2:20" x14ac:dyDescent="0.15">
      <c r="B81" s="25">
        <v>79</v>
      </c>
      <c r="C81" s="27">
        <f t="shared" si="67"/>
        <v>1.7800000000000007</v>
      </c>
      <c r="D81" s="26">
        <f t="shared" si="52"/>
        <v>0.43820224719101142</v>
      </c>
      <c r="E81" s="25">
        <f t="shared" si="53"/>
        <v>1</v>
      </c>
      <c r="F81" s="29">
        <v>6096</v>
      </c>
      <c r="G81" s="29">
        <v>9729</v>
      </c>
      <c r="H81" s="25">
        <f t="shared" si="54"/>
        <v>6096</v>
      </c>
      <c r="I81" s="25">
        <f t="shared" si="55"/>
        <v>9729</v>
      </c>
      <c r="J81" s="25">
        <f t="shared" si="56"/>
        <v>0.69979006298110569</v>
      </c>
      <c r="K81" s="25">
        <f t="shared" si="57"/>
        <v>0.30020993701889431</v>
      </c>
      <c r="L81" s="30">
        <f t="shared" si="58"/>
        <v>2883</v>
      </c>
      <c r="M81" s="30">
        <f t="shared" si="59"/>
        <v>4601</v>
      </c>
      <c r="N81" s="30">
        <f t="shared" si="60"/>
        <v>26027</v>
      </c>
      <c r="O81" s="25">
        <f t="shared" si="61"/>
        <v>0.83133239426593397</v>
      </c>
      <c r="P81" s="25">
        <f t="shared" si="62"/>
        <v>0.83133744840670576</v>
      </c>
      <c r="Q81" s="25">
        <f t="shared" si="63"/>
        <v>0.46562307560768262</v>
      </c>
      <c r="R81" s="25">
        <f t="shared" si="64"/>
        <v>0.30022833820663763</v>
      </c>
      <c r="S81" s="25">
        <f t="shared" si="65"/>
        <v>0.30021934183606386</v>
      </c>
      <c r="T81" s="25">
        <f t="shared" si="66"/>
        <v>3.1683199343556194</v>
      </c>
    </row>
    <row r="82" spans="2:20" x14ac:dyDescent="0.15">
      <c r="B82" s="25">
        <v>80</v>
      </c>
      <c r="C82" s="27">
        <f t="shared" si="67"/>
        <v>1.7900000000000007</v>
      </c>
      <c r="D82" s="26">
        <f t="shared" si="52"/>
        <v>0.44134078212290528</v>
      </c>
      <c r="E82" s="25">
        <f t="shared" si="53"/>
        <v>0.99999999999999989</v>
      </c>
      <c r="F82" s="29">
        <v>6372</v>
      </c>
      <c r="G82" s="29">
        <v>10071</v>
      </c>
      <c r="H82" s="25">
        <f t="shared" si="54"/>
        <v>6372</v>
      </c>
      <c r="I82" s="25">
        <f t="shared" si="55"/>
        <v>10071</v>
      </c>
      <c r="J82" s="25">
        <f t="shared" si="56"/>
        <v>0.69979006298110569</v>
      </c>
      <c r="K82" s="25">
        <f t="shared" si="57"/>
        <v>0.30020993701889431</v>
      </c>
      <c r="L82" s="30">
        <f t="shared" si="58"/>
        <v>2993</v>
      </c>
      <c r="M82" s="30">
        <f t="shared" si="59"/>
        <v>4731</v>
      </c>
      <c r="N82" s="30">
        <f t="shared" si="60"/>
        <v>27269</v>
      </c>
      <c r="O82" s="25">
        <f t="shared" si="61"/>
        <v>0.8322887273858649</v>
      </c>
      <c r="P82" s="25">
        <f t="shared" si="62"/>
        <v>0.8322728486416251</v>
      </c>
      <c r="Q82" s="25">
        <f t="shared" si="63"/>
        <v>0.46262182409153108</v>
      </c>
      <c r="R82" s="25">
        <f t="shared" si="64"/>
        <v>0.30020317797930196</v>
      </c>
      <c r="S82" s="25">
        <f t="shared" si="65"/>
        <v>0.3002316009314912</v>
      </c>
      <c r="T82" s="25">
        <f t="shared" si="66"/>
        <v>3.2038830419308657</v>
      </c>
    </row>
    <row r="83" spans="2:20" x14ac:dyDescent="0.15">
      <c r="B83" s="25">
        <v>81</v>
      </c>
      <c r="C83" s="27">
        <f t="shared" si="67"/>
        <v>1.8000000000000007</v>
      </c>
      <c r="D83" s="26">
        <f t="shared" si="52"/>
        <v>0.44444444444444464</v>
      </c>
      <c r="E83" s="25">
        <f t="shared" si="53"/>
        <v>1</v>
      </c>
      <c r="F83" s="29">
        <v>6419</v>
      </c>
      <c r="G83" s="29">
        <v>10421</v>
      </c>
      <c r="H83" s="25">
        <f t="shared" si="54"/>
        <v>6419</v>
      </c>
      <c r="I83" s="25">
        <f t="shared" si="55"/>
        <v>10421</v>
      </c>
      <c r="J83" s="25">
        <f t="shared" si="56"/>
        <v>0.69979006298110569</v>
      </c>
      <c r="K83" s="25">
        <f t="shared" si="57"/>
        <v>0.30020993701889431</v>
      </c>
      <c r="L83" s="30">
        <f t="shared" si="58"/>
        <v>2995</v>
      </c>
      <c r="M83" s="30">
        <f t="shared" si="59"/>
        <v>4862</v>
      </c>
      <c r="N83" s="30">
        <f t="shared" si="60"/>
        <v>28559</v>
      </c>
      <c r="O83" s="25">
        <f t="shared" si="61"/>
        <v>0.83321921297843748</v>
      </c>
      <c r="P83" s="25">
        <f t="shared" si="62"/>
        <v>0.8332268579055967</v>
      </c>
      <c r="Q83" s="25">
        <f t="shared" si="63"/>
        <v>0.45962540771852239</v>
      </c>
      <c r="R83" s="25">
        <f t="shared" si="64"/>
        <v>0.30020541663881267</v>
      </c>
      <c r="S83" s="25">
        <f t="shared" si="65"/>
        <v>0.30019165576992607</v>
      </c>
      <c r="T83" s="25">
        <f t="shared" si="66"/>
        <v>3.2401775579403194</v>
      </c>
    </row>
    <row r="84" spans="2:20" x14ac:dyDescent="0.15">
      <c r="B84" s="25">
        <v>82</v>
      </c>
      <c r="C84" s="27">
        <f t="shared" si="67"/>
        <v>1.8100000000000007</v>
      </c>
      <c r="D84" s="26">
        <f t="shared" si="52"/>
        <v>0.44751381215469632</v>
      </c>
      <c r="E84" s="25">
        <f t="shared" si="53"/>
        <v>1</v>
      </c>
      <c r="F84" s="29">
        <v>6467</v>
      </c>
      <c r="G84" s="29">
        <v>10779</v>
      </c>
      <c r="H84" s="25">
        <f t="shared" si="54"/>
        <v>6467</v>
      </c>
      <c r="I84" s="25">
        <f t="shared" si="55"/>
        <v>10779</v>
      </c>
      <c r="J84" s="25">
        <f t="shared" si="56"/>
        <v>0.69979006298110558</v>
      </c>
      <c r="K84" s="25">
        <f t="shared" si="57"/>
        <v>0.30020993701889442</v>
      </c>
      <c r="L84" s="30">
        <f t="shared" si="58"/>
        <v>2997</v>
      </c>
      <c r="M84" s="30">
        <f t="shared" si="59"/>
        <v>4996</v>
      </c>
      <c r="N84" s="30">
        <f t="shared" si="60"/>
        <v>29900</v>
      </c>
      <c r="O84" s="25">
        <f t="shared" si="61"/>
        <v>0.83415960322534832</v>
      </c>
      <c r="P84" s="25">
        <f t="shared" si="62"/>
        <v>0.83414046619003268</v>
      </c>
      <c r="Q84" s="25">
        <f t="shared" si="63"/>
        <v>0.45661926366490019</v>
      </c>
      <c r="R84" s="25">
        <f t="shared" si="64"/>
        <v>0.30017111816211967</v>
      </c>
      <c r="S84" s="25">
        <f t="shared" si="65"/>
        <v>0.30020575619604095</v>
      </c>
      <c r="T84" s="25">
        <f t="shared" si="66"/>
        <v>3.2761501485809994</v>
      </c>
    </row>
    <row r="85" spans="2:20" x14ac:dyDescent="0.15">
      <c r="B85" s="25">
        <v>83</v>
      </c>
      <c r="C85" s="27">
        <f t="shared" si="67"/>
        <v>1.8200000000000007</v>
      </c>
      <c r="D85" s="26">
        <f t="shared" si="52"/>
        <v>0.45054945054945073</v>
      </c>
      <c r="E85" s="25">
        <f t="shared" si="53"/>
        <v>1</v>
      </c>
      <c r="F85" s="29">
        <v>6514</v>
      </c>
      <c r="G85" s="29">
        <v>11146</v>
      </c>
      <c r="H85" s="25">
        <f t="shared" si="54"/>
        <v>6514</v>
      </c>
      <c r="I85" s="25">
        <f t="shared" si="55"/>
        <v>11146</v>
      </c>
      <c r="J85" s="25">
        <f t="shared" si="56"/>
        <v>0.69979006298110569</v>
      </c>
      <c r="K85" s="25">
        <f t="shared" si="57"/>
        <v>0.30020993701889431</v>
      </c>
      <c r="L85" s="30">
        <f t="shared" si="58"/>
        <v>2999</v>
      </c>
      <c r="M85" s="30">
        <f t="shared" si="59"/>
        <v>5132</v>
      </c>
      <c r="N85" s="30">
        <f t="shared" si="60"/>
        <v>31294</v>
      </c>
      <c r="O85" s="25">
        <f t="shared" si="61"/>
        <v>0.83506707393599777</v>
      </c>
      <c r="P85" s="25">
        <f t="shared" si="62"/>
        <v>0.83505473781558792</v>
      </c>
      <c r="Q85" s="25">
        <f t="shared" si="63"/>
        <v>0.45362186494831375</v>
      </c>
      <c r="R85" s="25">
        <f t="shared" si="64"/>
        <v>0.30017792543648419</v>
      </c>
      <c r="S85" s="25">
        <f t="shared" si="65"/>
        <v>0.30020037717563008</v>
      </c>
      <c r="T85" s="25">
        <f t="shared" si="66"/>
        <v>3.3124815336667548</v>
      </c>
    </row>
    <row r="86" spans="2:20" x14ac:dyDescent="0.15">
      <c r="B86" s="25">
        <v>84</v>
      </c>
      <c r="C86" s="27">
        <f t="shared" si="67"/>
        <v>1.8300000000000007</v>
      </c>
      <c r="D86" s="26">
        <f t="shared" si="52"/>
        <v>0.45355191256830618</v>
      </c>
      <c r="E86" s="25">
        <f t="shared" si="53"/>
        <v>1</v>
      </c>
      <c r="F86" s="29">
        <v>6562</v>
      </c>
      <c r="G86" s="29">
        <v>11521</v>
      </c>
      <c r="H86" s="25">
        <f t="shared" si="54"/>
        <v>6562</v>
      </c>
      <c r="I86" s="25">
        <f t="shared" si="55"/>
        <v>11521</v>
      </c>
      <c r="J86" s="25">
        <f t="shared" si="56"/>
        <v>0.69979006298110569</v>
      </c>
      <c r="K86" s="25">
        <f t="shared" si="57"/>
        <v>0.30020993701889431</v>
      </c>
      <c r="L86" s="30">
        <f t="shared" si="58"/>
        <v>3002</v>
      </c>
      <c r="M86" s="30">
        <f t="shared" si="59"/>
        <v>5270</v>
      </c>
      <c r="N86" s="30">
        <f t="shared" si="60"/>
        <v>32742</v>
      </c>
      <c r="O86" s="25">
        <f t="shared" si="61"/>
        <v>0.83593868831767404</v>
      </c>
      <c r="P86" s="25">
        <f t="shared" si="62"/>
        <v>0.83595574753135105</v>
      </c>
      <c r="Q86" s="25">
        <f t="shared" si="63"/>
        <v>0.45061433506635307</v>
      </c>
      <c r="R86" s="25">
        <f t="shared" si="64"/>
        <v>0.30023220037865661</v>
      </c>
      <c r="S86" s="25">
        <f t="shared" si="65"/>
        <v>0.30020098201762768</v>
      </c>
      <c r="T86" s="25">
        <f t="shared" si="66"/>
        <v>3.3490089208620208</v>
      </c>
    </row>
    <row r="87" spans="2:20" x14ac:dyDescent="0.15">
      <c r="B87" s="25">
        <v>85</v>
      </c>
      <c r="C87" s="27">
        <f t="shared" si="67"/>
        <v>1.8400000000000007</v>
      </c>
      <c r="D87" s="26">
        <f t="shared" si="52"/>
        <v>0.45652173913043503</v>
      </c>
      <c r="E87" s="25">
        <f t="shared" si="53"/>
        <v>0.99999999999999989</v>
      </c>
      <c r="F87" s="29">
        <v>6827</v>
      </c>
      <c r="G87" s="29">
        <v>11904</v>
      </c>
      <c r="H87" s="25">
        <f t="shared" si="54"/>
        <v>6827</v>
      </c>
      <c r="I87" s="25">
        <f t="shared" si="55"/>
        <v>11904</v>
      </c>
      <c r="J87" s="25">
        <f t="shared" si="56"/>
        <v>0.69979006298110569</v>
      </c>
      <c r="K87" s="25">
        <f t="shared" si="57"/>
        <v>0.30020993701889431</v>
      </c>
      <c r="L87" s="30">
        <f t="shared" si="58"/>
        <v>3103</v>
      </c>
      <c r="M87" s="30">
        <f t="shared" si="59"/>
        <v>5410</v>
      </c>
      <c r="N87" s="30">
        <f t="shared" si="60"/>
        <v>34243</v>
      </c>
      <c r="O87" s="25">
        <f t="shared" si="61"/>
        <v>0.83682808447514134</v>
      </c>
      <c r="P87" s="25">
        <f t="shared" si="62"/>
        <v>0.83684302655415965</v>
      </c>
      <c r="Q87" s="25">
        <f t="shared" si="63"/>
        <v>0.44761560648812504</v>
      </c>
      <c r="R87" s="25">
        <f t="shared" si="64"/>
        <v>0.30023632456574006</v>
      </c>
      <c r="S87" s="25">
        <f t="shared" si="65"/>
        <v>0.30020883114034635</v>
      </c>
      <c r="T87" s="25">
        <f t="shared" si="66"/>
        <v>3.3856008838950298</v>
      </c>
    </row>
    <row r="88" spans="2:20" x14ac:dyDescent="0.15">
      <c r="B88" s="25">
        <v>86</v>
      </c>
      <c r="C88" s="27">
        <f t="shared" si="67"/>
        <v>1.8500000000000008</v>
      </c>
      <c r="D88" s="26">
        <f t="shared" si="52"/>
        <v>0.45945945945945965</v>
      </c>
      <c r="E88" s="25">
        <f t="shared" si="53"/>
        <v>1</v>
      </c>
      <c r="F88" s="29">
        <v>6876</v>
      </c>
      <c r="G88" s="29">
        <v>12296</v>
      </c>
      <c r="H88" s="25">
        <f t="shared" si="54"/>
        <v>6876</v>
      </c>
      <c r="I88" s="25">
        <f t="shared" si="55"/>
        <v>12296</v>
      </c>
      <c r="J88" s="25">
        <f t="shared" si="56"/>
        <v>0.69979006298110569</v>
      </c>
      <c r="K88" s="25">
        <f t="shared" si="57"/>
        <v>0.30020993701889431</v>
      </c>
      <c r="L88" s="30">
        <f t="shared" si="58"/>
        <v>3105</v>
      </c>
      <c r="M88" s="30">
        <f t="shared" si="59"/>
        <v>5552</v>
      </c>
      <c r="N88" s="30">
        <f t="shared" si="60"/>
        <v>35803</v>
      </c>
      <c r="O88" s="25">
        <f t="shared" si="61"/>
        <v>0.83771470551148297</v>
      </c>
      <c r="P88" s="25">
        <f t="shared" si="62"/>
        <v>0.83772726826785027</v>
      </c>
      <c r="Q88" s="25">
        <f t="shared" si="63"/>
        <v>0.44461339624935908</v>
      </c>
      <c r="R88" s="25">
        <f t="shared" si="64"/>
        <v>0.30022779480375661</v>
      </c>
      <c r="S88" s="25">
        <f t="shared" si="65"/>
        <v>0.30020455370447713</v>
      </c>
      <c r="T88" s="25">
        <f t="shared" si="66"/>
        <v>3.422550405248443</v>
      </c>
    </row>
    <row r="89" spans="2:20" x14ac:dyDescent="0.15">
      <c r="B89" s="25">
        <v>87</v>
      </c>
      <c r="C89" s="27">
        <f t="shared" si="67"/>
        <v>1.8600000000000008</v>
      </c>
      <c r="D89" s="26">
        <f t="shared" si="52"/>
        <v>0.46236559139784972</v>
      </c>
      <c r="E89" s="25">
        <f t="shared" si="53"/>
        <v>0.99999999999999989</v>
      </c>
      <c r="F89" s="29">
        <v>6924</v>
      </c>
      <c r="G89" s="29">
        <v>12697</v>
      </c>
      <c r="H89" s="25">
        <f t="shared" si="54"/>
        <v>6924</v>
      </c>
      <c r="I89" s="25">
        <f t="shared" si="55"/>
        <v>12697</v>
      </c>
      <c r="J89" s="25">
        <f t="shared" si="56"/>
        <v>0.69979006298110558</v>
      </c>
      <c r="K89" s="25">
        <f t="shared" si="57"/>
        <v>0.30020993701889442</v>
      </c>
      <c r="L89" s="30">
        <f t="shared" si="58"/>
        <v>3106</v>
      </c>
      <c r="M89" s="30">
        <f t="shared" si="59"/>
        <v>5696</v>
      </c>
      <c r="N89" s="30">
        <f t="shared" si="60"/>
        <v>37423</v>
      </c>
      <c r="O89" s="25">
        <f t="shared" si="61"/>
        <v>0.83861464349067172</v>
      </c>
      <c r="P89" s="25">
        <f t="shared" si="62"/>
        <v>0.83860701806482507</v>
      </c>
      <c r="Q89" s="25">
        <f t="shared" si="63"/>
        <v>0.44161224886368405</v>
      </c>
      <c r="R89" s="25">
        <f t="shared" si="64"/>
        <v>0.30017676310735075</v>
      </c>
      <c r="S89" s="25">
        <f t="shared" si="65"/>
        <v>0.30019094639942551</v>
      </c>
      <c r="T89" s="25">
        <f t="shared" si="66"/>
        <v>3.4598019346380124</v>
      </c>
    </row>
    <row r="90" spans="2:20" x14ac:dyDescent="0.15">
      <c r="B90" s="25">
        <v>88</v>
      </c>
      <c r="C90" s="27">
        <f t="shared" si="67"/>
        <v>1.8700000000000008</v>
      </c>
      <c r="D90" s="26">
        <f t="shared" si="52"/>
        <v>0.46524064171123014</v>
      </c>
      <c r="E90" s="25">
        <f t="shared" si="53"/>
        <v>1</v>
      </c>
      <c r="F90" s="29">
        <v>6973</v>
      </c>
      <c r="G90" s="29">
        <v>13106</v>
      </c>
      <c r="H90" s="25">
        <f t="shared" si="54"/>
        <v>6973</v>
      </c>
      <c r="I90" s="25">
        <f t="shared" si="55"/>
        <v>13106</v>
      </c>
      <c r="J90" s="25">
        <f t="shared" si="56"/>
        <v>0.69979006298110569</v>
      </c>
      <c r="K90" s="25">
        <f t="shared" si="57"/>
        <v>0.30020993701889431</v>
      </c>
      <c r="L90" s="30">
        <f t="shared" si="58"/>
        <v>3108</v>
      </c>
      <c r="M90" s="30">
        <f t="shared" si="59"/>
        <v>5842</v>
      </c>
      <c r="N90" s="30">
        <f t="shared" si="60"/>
        <v>39102</v>
      </c>
      <c r="O90" s="25">
        <f t="shared" si="61"/>
        <v>0.83948004967776391</v>
      </c>
      <c r="P90" s="25">
        <f t="shared" si="62"/>
        <v>0.83947072734956685</v>
      </c>
      <c r="Q90" s="25">
        <f t="shared" si="63"/>
        <v>0.43861002455158604</v>
      </c>
      <c r="R90" s="25">
        <f t="shared" si="64"/>
        <v>0.30017230710258164</v>
      </c>
      <c r="S90" s="25">
        <f t="shared" si="65"/>
        <v>0.30018973985631014</v>
      </c>
      <c r="T90" s="25">
        <f t="shared" si="66"/>
        <v>3.4971190374162529</v>
      </c>
    </row>
    <row r="91" spans="2:20" x14ac:dyDescent="0.15">
      <c r="B91" s="25">
        <v>89</v>
      </c>
      <c r="C91" s="27">
        <f t="shared" si="67"/>
        <v>1.8800000000000008</v>
      </c>
      <c r="D91" s="26">
        <f t="shared" si="52"/>
        <v>0.46808510638297895</v>
      </c>
      <c r="E91" s="25">
        <f t="shared" si="53"/>
        <v>1</v>
      </c>
      <c r="F91" s="29">
        <v>7021</v>
      </c>
      <c r="G91" s="29">
        <v>13525</v>
      </c>
      <c r="H91" s="25">
        <f t="shared" si="54"/>
        <v>7021</v>
      </c>
      <c r="I91" s="25">
        <f t="shared" si="55"/>
        <v>13525</v>
      </c>
      <c r="J91" s="25">
        <f t="shared" si="56"/>
        <v>0.69979006298110569</v>
      </c>
      <c r="K91" s="25">
        <f t="shared" si="57"/>
        <v>0.30020993701889431</v>
      </c>
      <c r="L91" s="30">
        <f t="shared" si="58"/>
        <v>3110</v>
      </c>
      <c r="M91" s="30">
        <f t="shared" si="59"/>
        <v>5991</v>
      </c>
      <c r="N91" s="30">
        <f t="shared" si="60"/>
        <v>40848</v>
      </c>
      <c r="O91" s="25">
        <f t="shared" si="61"/>
        <v>0.84031601914498644</v>
      </c>
      <c r="P91" s="25">
        <f t="shared" si="62"/>
        <v>0.84031582454802045</v>
      </c>
      <c r="Q91" s="25">
        <f t="shared" si="63"/>
        <v>0.4356047088724096</v>
      </c>
      <c r="R91" s="25">
        <f t="shared" si="64"/>
        <v>0.30020588400742565</v>
      </c>
      <c r="S91" s="25">
        <f t="shared" si="65"/>
        <v>0.30020624984972166</v>
      </c>
      <c r="T91" s="25">
        <f t="shared" si="66"/>
        <v>3.5344472270348177</v>
      </c>
    </row>
    <row r="92" spans="2:20" x14ac:dyDescent="0.15">
      <c r="B92" s="25">
        <v>90</v>
      </c>
      <c r="C92" s="27">
        <f t="shared" si="67"/>
        <v>1.8900000000000008</v>
      </c>
      <c r="D92" s="26">
        <f t="shared" si="52"/>
        <v>0.47089947089947115</v>
      </c>
      <c r="E92" s="25">
        <f t="shared" si="53"/>
        <v>0.99999999999999989</v>
      </c>
      <c r="F92" s="29">
        <v>7294</v>
      </c>
      <c r="G92" s="29">
        <v>13952</v>
      </c>
      <c r="H92" s="25">
        <f t="shared" si="54"/>
        <v>7294</v>
      </c>
      <c r="I92" s="25">
        <f t="shared" si="55"/>
        <v>13952</v>
      </c>
      <c r="J92" s="25">
        <f t="shared" si="56"/>
        <v>0.69979006298110569</v>
      </c>
      <c r="K92" s="25">
        <f t="shared" si="57"/>
        <v>0.30020993701889431</v>
      </c>
      <c r="L92" s="30">
        <f t="shared" si="58"/>
        <v>3211</v>
      </c>
      <c r="M92" s="30">
        <f t="shared" si="59"/>
        <v>6141</v>
      </c>
      <c r="N92" s="30">
        <f t="shared" si="60"/>
        <v>42656</v>
      </c>
      <c r="O92" s="25">
        <f t="shared" si="61"/>
        <v>0.84114444078367356</v>
      </c>
      <c r="P92" s="25">
        <f t="shared" si="62"/>
        <v>0.84116656635409692</v>
      </c>
      <c r="Q92" s="25">
        <f t="shared" si="63"/>
        <v>0.43260105352247391</v>
      </c>
      <c r="R92" s="25">
        <f t="shared" si="64"/>
        <v>0.30023700691885707</v>
      </c>
      <c r="S92" s="25">
        <f t="shared" si="65"/>
        <v>0.30019518959075692</v>
      </c>
      <c r="T92" s="25">
        <f t="shared" si="66"/>
        <v>3.572289117305508</v>
      </c>
    </row>
    <row r="93" spans="2:20" x14ac:dyDescent="0.15">
      <c r="B93" s="25">
        <v>91</v>
      </c>
      <c r="C93" s="27">
        <f t="shared" si="67"/>
        <v>1.9000000000000008</v>
      </c>
      <c r="D93" s="26">
        <f t="shared" si="52"/>
        <v>0.47368421052631604</v>
      </c>
      <c r="E93" s="25">
        <f t="shared" si="53"/>
        <v>0.99999999999999989</v>
      </c>
      <c r="F93" s="29">
        <v>7321</v>
      </c>
      <c r="G93" s="29">
        <v>14389</v>
      </c>
      <c r="H93" s="25">
        <f t="shared" si="54"/>
        <v>7321</v>
      </c>
      <c r="I93" s="25">
        <f t="shared" si="55"/>
        <v>14389</v>
      </c>
      <c r="J93" s="25">
        <f t="shared" si="56"/>
        <v>0.69979006298110569</v>
      </c>
      <c r="K93" s="25">
        <f t="shared" si="57"/>
        <v>0.30020993701889431</v>
      </c>
      <c r="L93" s="30">
        <f t="shared" si="58"/>
        <v>3202</v>
      </c>
      <c r="M93" s="30">
        <f t="shared" si="59"/>
        <v>6294</v>
      </c>
      <c r="N93" s="30">
        <f t="shared" si="60"/>
        <v>44533</v>
      </c>
      <c r="O93" s="25">
        <f t="shared" si="61"/>
        <v>0.84201126714817309</v>
      </c>
      <c r="P93" s="25">
        <f t="shared" si="62"/>
        <v>0.84199741987975274</v>
      </c>
      <c r="Q93" s="25">
        <f t="shared" si="63"/>
        <v>0.42960373064070012</v>
      </c>
      <c r="R93" s="25">
        <f t="shared" si="64"/>
        <v>0.30017859241847122</v>
      </c>
      <c r="S93" s="25">
        <f t="shared" si="65"/>
        <v>0.30020490222846991</v>
      </c>
      <c r="T93" s="25">
        <f t="shared" si="66"/>
        <v>3.6100440190609673</v>
      </c>
    </row>
    <row r="94" spans="2:20" x14ac:dyDescent="0.15">
      <c r="B94" s="25">
        <v>92</v>
      </c>
      <c r="C94" s="27">
        <f t="shared" si="67"/>
        <v>1.9100000000000008</v>
      </c>
      <c r="D94" s="26">
        <f t="shared" si="52"/>
        <v>0.47643979057591646</v>
      </c>
      <c r="E94" s="25">
        <f t="shared" si="53"/>
        <v>1</v>
      </c>
      <c r="F94" s="29">
        <v>7348</v>
      </c>
      <c r="G94" s="29">
        <v>14834</v>
      </c>
      <c r="H94" s="25">
        <f t="shared" si="54"/>
        <v>7348</v>
      </c>
      <c r="I94" s="25">
        <f t="shared" si="55"/>
        <v>14834</v>
      </c>
      <c r="J94" s="25">
        <f t="shared" si="56"/>
        <v>0.69979006298110569</v>
      </c>
      <c r="K94" s="25">
        <f t="shared" si="57"/>
        <v>0.30020993701889431</v>
      </c>
      <c r="L94" s="30">
        <f t="shared" si="58"/>
        <v>3194</v>
      </c>
      <c r="M94" s="30">
        <f t="shared" si="59"/>
        <v>6448</v>
      </c>
      <c r="N94" s="30">
        <f t="shared" si="60"/>
        <v>46477</v>
      </c>
      <c r="O94" s="25">
        <f t="shared" si="61"/>
        <v>0.84283201651345119</v>
      </c>
      <c r="P94" s="25">
        <f t="shared" si="62"/>
        <v>0.8428317145631139</v>
      </c>
      <c r="Q94" s="25">
        <f t="shared" si="63"/>
        <v>0.42659984937004913</v>
      </c>
      <c r="R94" s="25">
        <f t="shared" si="64"/>
        <v>0.30019084845930838</v>
      </c>
      <c r="S94" s="25">
        <f t="shared" si="65"/>
        <v>0.30019142518445258</v>
      </c>
      <c r="T94" s="25">
        <f t="shared" si="66"/>
        <v>3.6483196914444331</v>
      </c>
    </row>
    <row r="95" spans="2:20" x14ac:dyDescent="0.15">
      <c r="B95" s="25">
        <v>93</v>
      </c>
      <c r="C95" s="27">
        <f t="shared" si="67"/>
        <v>1.9200000000000008</v>
      </c>
      <c r="D95" s="26">
        <f t="shared" si="52"/>
        <v>0.47916666666666685</v>
      </c>
      <c r="E95" s="25">
        <f t="shared" si="53"/>
        <v>1</v>
      </c>
      <c r="F95" s="29">
        <v>7375</v>
      </c>
      <c r="G95" s="29">
        <v>15289</v>
      </c>
      <c r="H95" s="25">
        <f t="shared" si="54"/>
        <v>7375</v>
      </c>
      <c r="I95" s="25">
        <f t="shared" si="55"/>
        <v>15289</v>
      </c>
      <c r="J95" s="25">
        <f t="shared" si="56"/>
        <v>0.69979006298110569</v>
      </c>
      <c r="K95" s="25">
        <f t="shared" si="57"/>
        <v>0.30020993701889431</v>
      </c>
      <c r="L95" s="30">
        <f t="shared" si="58"/>
        <v>3186</v>
      </c>
      <c r="M95" s="30">
        <f t="shared" si="59"/>
        <v>6605</v>
      </c>
      <c r="N95" s="30">
        <f t="shared" si="60"/>
        <v>48495</v>
      </c>
      <c r="O95" s="25">
        <f t="shared" si="61"/>
        <v>0.84364834037498482</v>
      </c>
      <c r="P95" s="25">
        <f t="shared" si="62"/>
        <v>0.84364530478473088</v>
      </c>
      <c r="Q95" s="25">
        <f t="shared" si="63"/>
        <v>0.42359597770836216</v>
      </c>
      <c r="R95" s="25">
        <f t="shared" si="64"/>
        <v>0.3001951864800293</v>
      </c>
      <c r="S95" s="25">
        <f t="shared" si="65"/>
        <v>0.30020101481331685</v>
      </c>
      <c r="T95" s="25">
        <f t="shared" si="66"/>
        <v>3.6865155951859636</v>
      </c>
    </row>
    <row r="96" spans="2:20" x14ac:dyDescent="0.15">
      <c r="B96" s="25">
        <v>94</v>
      </c>
      <c r="C96" s="27">
        <f t="shared" si="67"/>
        <v>1.9300000000000008</v>
      </c>
      <c r="D96" s="26">
        <f t="shared" si="52"/>
        <v>0.48186528497409353</v>
      </c>
      <c r="E96" s="25">
        <f t="shared" si="53"/>
        <v>0.99999999999999989</v>
      </c>
      <c r="F96" s="29">
        <v>7403</v>
      </c>
      <c r="G96" s="29">
        <v>15754</v>
      </c>
      <c r="H96" s="25">
        <f t="shared" si="54"/>
        <v>7403</v>
      </c>
      <c r="I96" s="25">
        <f t="shared" si="55"/>
        <v>15754</v>
      </c>
      <c r="J96" s="25">
        <f t="shared" si="56"/>
        <v>0.69979006298110558</v>
      </c>
      <c r="K96" s="25">
        <f t="shared" si="57"/>
        <v>0.30020993701889442</v>
      </c>
      <c r="L96" s="30">
        <f t="shared" si="58"/>
        <v>3179</v>
      </c>
      <c r="M96" s="30">
        <f t="shared" si="59"/>
        <v>6764</v>
      </c>
      <c r="N96" s="30">
        <f t="shared" si="60"/>
        <v>50589</v>
      </c>
      <c r="O96" s="25">
        <f t="shared" si="61"/>
        <v>0.84443669297009594</v>
      </c>
      <c r="P96" s="25">
        <f t="shared" si="62"/>
        <v>0.84445787134008399</v>
      </c>
      <c r="Q96" s="25">
        <f t="shared" si="63"/>
        <v>0.42059252393451524</v>
      </c>
      <c r="R96" s="25">
        <f t="shared" si="64"/>
        <v>0.30023718256771498</v>
      </c>
      <c r="S96" s="25">
        <f t="shared" si="65"/>
        <v>0.30019630831363803</v>
      </c>
      <c r="T96" s="25">
        <f t="shared" si="66"/>
        <v>3.7250838795727566</v>
      </c>
    </row>
    <row r="97" spans="2:20" x14ac:dyDescent="0.15">
      <c r="B97" s="25">
        <v>95</v>
      </c>
      <c r="C97" s="27">
        <f t="shared" si="67"/>
        <v>1.9400000000000008</v>
      </c>
      <c r="D97" s="26">
        <f t="shared" si="52"/>
        <v>0.48453608247422708</v>
      </c>
      <c r="E97" s="25">
        <f t="shared" si="53"/>
        <v>0.99999999999999989</v>
      </c>
      <c r="F97" s="29">
        <v>7659</v>
      </c>
      <c r="G97" s="29">
        <v>16228</v>
      </c>
      <c r="H97" s="25">
        <f t="shared" si="54"/>
        <v>7659</v>
      </c>
      <c r="I97" s="25">
        <f t="shared" si="55"/>
        <v>16228</v>
      </c>
      <c r="J97" s="25">
        <f t="shared" si="56"/>
        <v>0.69979006298110569</v>
      </c>
      <c r="K97" s="25">
        <f t="shared" si="57"/>
        <v>0.30020993701889431</v>
      </c>
      <c r="L97" s="30">
        <f t="shared" si="58"/>
        <v>3269</v>
      </c>
      <c r="M97" s="30">
        <f t="shared" si="59"/>
        <v>6925</v>
      </c>
      <c r="N97" s="30">
        <f t="shared" si="60"/>
        <v>52757</v>
      </c>
      <c r="O97" s="25">
        <f t="shared" si="61"/>
        <v>0.8452335350791782</v>
      </c>
      <c r="P97" s="25">
        <f t="shared" si="62"/>
        <v>0.84526006148813793</v>
      </c>
      <c r="Q97" s="25">
        <f t="shared" si="63"/>
        <v>0.41759355512231072</v>
      </c>
      <c r="R97" s="25">
        <f t="shared" si="64"/>
        <v>0.3002469419463944</v>
      </c>
      <c r="S97" s="25">
        <f t="shared" si="65"/>
        <v>0.30019548071301255</v>
      </c>
      <c r="T97" s="25">
        <f t="shared" si="66"/>
        <v>3.7637758582477603</v>
      </c>
    </row>
    <row r="98" spans="2:20" x14ac:dyDescent="0.15">
      <c r="B98" s="25">
        <v>96</v>
      </c>
      <c r="C98" s="27">
        <f t="shared" si="67"/>
        <v>1.9500000000000008</v>
      </c>
      <c r="D98" s="26">
        <f t="shared" si="52"/>
        <v>0.48717948717948745</v>
      </c>
      <c r="E98" s="25">
        <f t="shared" si="53"/>
        <v>0.99999999999999989</v>
      </c>
      <c r="F98" s="29">
        <v>7688</v>
      </c>
      <c r="G98" s="29">
        <v>16711</v>
      </c>
      <c r="H98" s="25">
        <f t="shared" si="54"/>
        <v>7688</v>
      </c>
      <c r="I98" s="25">
        <f t="shared" si="55"/>
        <v>16711</v>
      </c>
      <c r="J98" s="25">
        <f t="shared" si="56"/>
        <v>0.69979006298110569</v>
      </c>
      <c r="K98" s="25">
        <f t="shared" si="57"/>
        <v>0.30020993701889431</v>
      </c>
      <c r="L98" s="30">
        <f t="shared" si="58"/>
        <v>3261</v>
      </c>
      <c r="M98" s="30">
        <f t="shared" si="59"/>
        <v>7088</v>
      </c>
      <c r="N98" s="30">
        <f t="shared" si="60"/>
        <v>55003</v>
      </c>
      <c r="O98" s="25">
        <f t="shared" si="61"/>
        <v>0.84604668509378644</v>
      </c>
      <c r="P98" s="25">
        <f t="shared" si="62"/>
        <v>0.84605153001110989</v>
      </c>
      <c r="Q98" s="25">
        <f t="shared" si="63"/>
        <v>0.41459004670793154</v>
      </c>
      <c r="R98" s="25">
        <f t="shared" si="64"/>
        <v>0.30020896406711656</v>
      </c>
      <c r="S98" s="25">
        <f t="shared" si="65"/>
        <v>0.30019951647833587</v>
      </c>
      <c r="T98" s="25">
        <f t="shared" si="66"/>
        <v>3.8026357347644657</v>
      </c>
    </row>
    <row r="99" spans="2:20" x14ac:dyDescent="0.15">
      <c r="B99" s="25">
        <v>97</v>
      </c>
      <c r="C99" s="27">
        <f t="shared" si="67"/>
        <v>1.9600000000000009</v>
      </c>
      <c r="D99" s="26">
        <f t="shared" si="52"/>
        <v>0.48979591836734715</v>
      </c>
      <c r="E99" s="25">
        <f t="shared" si="53"/>
        <v>1</v>
      </c>
      <c r="F99" s="29">
        <v>7716</v>
      </c>
      <c r="G99" s="29">
        <v>17205</v>
      </c>
      <c r="H99" s="25">
        <f t="shared" si="54"/>
        <v>7716</v>
      </c>
      <c r="I99" s="25">
        <f t="shared" si="55"/>
        <v>17205</v>
      </c>
      <c r="J99" s="25">
        <f t="shared" si="56"/>
        <v>0.69979006298110558</v>
      </c>
      <c r="K99" s="25">
        <f t="shared" si="57"/>
        <v>0.30020993701889442</v>
      </c>
      <c r="L99" s="30">
        <f t="shared" si="58"/>
        <v>3253</v>
      </c>
      <c r="M99" s="30">
        <f t="shared" si="59"/>
        <v>7254</v>
      </c>
      <c r="N99" s="30">
        <f t="shared" si="60"/>
        <v>57334</v>
      </c>
      <c r="O99" s="25">
        <f t="shared" si="61"/>
        <v>0.84683846424593345</v>
      </c>
      <c r="P99" s="25">
        <f t="shared" si="62"/>
        <v>0.84682919683972502</v>
      </c>
      <c r="Q99" s="25">
        <f t="shared" si="63"/>
        <v>0.41159020801417451</v>
      </c>
      <c r="R99" s="25">
        <f t="shared" si="64"/>
        <v>0.30019661007797055</v>
      </c>
      <c r="S99" s="25">
        <f t="shared" si="65"/>
        <v>0.30021477419413911</v>
      </c>
      <c r="T99" s="25">
        <f t="shared" si="66"/>
        <v>3.841527104680158</v>
      </c>
    </row>
    <row r="100" spans="2:20" x14ac:dyDescent="0.15">
      <c r="B100" s="25">
        <v>98</v>
      </c>
      <c r="C100" s="27">
        <f t="shared" si="67"/>
        <v>1.9700000000000009</v>
      </c>
      <c r="D100" s="26">
        <f t="shared" si="52"/>
        <v>0.49238578680203071</v>
      </c>
      <c r="E100" s="25">
        <f t="shared" si="53"/>
        <v>0.99999999999999989</v>
      </c>
      <c r="F100" s="29">
        <v>7744</v>
      </c>
      <c r="G100" s="29">
        <v>17708</v>
      </c>
      <c r="H100" s="25">
        <f t="shared" si="54"/>
        <v>7744</v>
      </c>
      <c r="I100" s="25">
        <f t="shared" si="55"/>
        <v>17708</v>
      </c>
      <c r="J100" s="25">
        <f t="shared" si="56"/>
        <v>0.69979006298110569</v>
      </c>
      <c r="K100" s="25">
        <f t="shared" si="57"/>
        <v>0.30020993701889431</v>
      </c>
      <c r="L100" s="30">
        <f t="shared" si="58"/>
        <v>3245</v>
      </c>
      <c r="M100" s="30">
        <f t="shared" si="59"/>
        <v>7421</v>
      </c>
      <c r="N100" s="30">
        <f t="shared" si="60"/>
        <v>59747</v>
      </c>
      <c r="O100" s="25">
        <f t="shared" si="61"/>
        <v>0.84762598503410369</v>
      </c>
      <c r="P100" s="25">
        <f t="shared" si="62"/>
        <v>0.84761302970967911</v>
      </c>
      <c r="Q100" s="25">
        <f t="shared" si="63"/>
        <v>0.40858835745149863</v>
      </c>
      <c r="R100" s="25">
        <f t="shared" si="64"/>
        <v>0.30017680948281589</v>
      </c>
      <c r="S100" s="25">
        <f t="shared" si="65"/>
        <v>0.30020233147193226</v>
      </c>
      <c r="T100" s="25">
        <f t="shared" si="66"/>
        <v>3.8809856342820535</v>
      </c>
    </row>
    <row r="101" spans="2:20" x14ac:dyDescent="0.15">
      <c r="B101" s="25">
        <v>99</v>
      </c>
      <c r="C101" s="27">
        <f t="shared" si="67"/>
        <v>1.9800000000000009</v>
      </c>
      <c r="D101" s="26">
        <f t="shared" si="52"/>
        <v>0.49494949494949514</v>
      </c>
      <c r="E101" s="25">
        <f t="shared" si="53"/>
        <v>1</v>
      </c>
      <c r="F101" s="29">
        <v>7773</v>
      </c>
      <c r="G101" s="29">
        <v>18220</v>
      </c>
      <c r="H101" s="25">
        <f t="shared" si="54"/>
        <v>7773</v>
      </c>
      <c r="I101" s="25">
        <f t="shared" si="55"/>
        <v>18220</v>
      </c>
      <c r="J101" s="25">
        <f t="shared" si="56"/>
        <v>0.69979006298110569</v>
      </c>
      <c r="K101" s="25">
        <f t="shared" si="57"/>
        <v>0.30020993701889431</v>
      </c>
      <c r="L101" s="30">
        <f t="shared" si="58"/>
        <v>3238</v>
      </c>
      <c r="M101" s="30">
        <f t="shared" si="59"/>
        <v>7590</v>
      </c>
      <c r="N101" s="30">
        <f t="shared" si="60"/>
        <v>62244</v>
      </c>
      <c r="O101" s="25">
        <f t="shared" si="61"/>
        <v>0.84838610179192497</v>
      </c>
      <c r="P101" s="25">
        <f t="shared" si="62"/>
        <v>0.84838455381351652</v>
      </c>
      <c r="Q101" s="25">
        <f t="shared" si="63"/>
        <v>0.40558581149529027</v>
      </c>
      <c r="R101" s="25">
        <f t="shared" si="64"/>
        <v>0.30019551845198866</v>
      </c>
      <c r="S101" s="25">
        <f t="shared" si="65"/>
        <v>0.30019858344923744</v>
      </c>
      <c r="T101" s="25">
        <f t="shared" si="66"/>
        <v>3.920538463960948</v>
      </c>
    </row>
    <row r="102" spans="2:20" x14ac:dyDescent="0.15">
      <c r="B102" s="25">
        <v>100</v>
      </c>
      <c r="C102" s="27">
        <f t="shared" si="67"/>
        <v>1.9900000000000009</v>
      </c>
      <c r="D102" s="26">
        <f t="shared" si="52"/>
        <v>0.49748743718592991</v>
      </c>
      <c r="E102" s="25">
        <f t="shared" si="53"/>
        <v>0.99999999999999989</v>
      </c>
      <c r="F102" s="29">
        <v>8036</v>
      </c>
      <c r="G102" s="29">
        <v>18743</v>
      </c>
      <c r="H102" s="25">
        <f t="shared" si="54"/>
        <v>8036</v>
      </c>
      <c r="I102" s="25">
        <f t="shared" si="55"/>
        <v>18743</v>
      </c>
      <c r="J102" s="25">
        <f t="shared" si="56"/>
        <v>0.69979006298110569</v>
      </c>
      <c r="K102" s="25">
        <f t="shared" si="57"/>
        <v>0.30020993701889431</v>
      </c>
      <c r="L102" s="30">
        <f t="shared" si="58"/>
        <v>3328</v>
      </c>
      <c r="M102" s="30">
        <f t="shared" si="59"/>
        <v>7762</v>
      </c>
      <c r="N102" s="30">
        <f t="shared" si="60"/>
        <v>64834</v>
      </c>
      <c r="O102" s="25">
        <f t="shared" si="61"/>
        <v>0.84913826625324185</v>
      </c>
      <c r="P102" s="25">
        <f t="shared" si="62"/>
        <v>0.84914087855613696</v>
      </c>
      <c r="Q102" s="25">
        <f t="shared" si="63"/>
        <v>0.40258363195431918</v>
      </c>
      <c r="R102" s="25">
        <f t="shared" si="64"/>
        <v>0.30021485015604887</v>
      </c>
      <c r="S102" s="25">
        <f t="shared" si="65"/>
        <v>0.30020965167328761</v>
      </c>
      <c r="T102" s="25">
        <f t="shared" si="66"/>
        <v>3.9600944399506424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技能数据</vt:lpstr>
      <vt:lpstr>技能伤害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2016-03-02T02:28:21Z</dcterms:created>
  <dcterms:modified xsi:type="dcterms:W3CDTF">2016-06-21T07:05:07Z</dcterms:modified>
</cp:coreProperties>
</file>