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2765" activeTab="3"/>
  </bookViews>
  <sheets>
    <sheet name="系统结构" sheetId="1" r:id="rId1"/>
    <sheet name="系统开放节奏" sheetId="6" state="hidden" r:id="rId2"/>
    <sheet name="体力投放" sheetId="3" r:id="rId3"/>
    <sheet name="等级规划" sheetId="2" r:id="rId4"/>
    <sheet name="经验规划" sheetId="4" r:id="rId5"/>
    <sheet name="道具付费" sheetId="8" r:id="rId6"/>
    <sheet name="属性分配" sheetId="9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9" l="1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3" i="9"/>
  <c r="R4" i="9"/>
  <c r="R5" i="9"/>
  <c r="R6" i="9"/>
  <c r="R7" i="9"/>
  <c r="R8" i="9"/>
  <c r="Q8" i="9"/>
  <c r="P8" i="9"/>
  <c r="O8" i="9"/>
  <c r="N8" i="9"/>
  <c r="M8" i="9"/>
  <c r="L8" i="9"/>
  <c r="K8" i="9"/>
  <c r="J8" i="9"/>
  <c r="I3" i="9"/>
  <c r="I4" i="9"/>
  <c r="I5" i="9"/>
  <c r="I6" i="9"/>
  <c r="I7" i="9"/>
  <c r="I8" i="9"/>
  <c r="H8" i="9"/>
  <c r="G8" i="9"/>
  <c r="F8" i="9"/>
  <c r="E8" i="9"/>
  <c r="D8" i="9"/>
  <c r="C8" i="9"/>
  <c r="E67" i="8"/>
  <c r="E68" i="8"/>
  <c r="E69" i="8"/>
  <c r="E66" i="8"/>
  <c r="T43" i="8"/>
  <c r="U43" i="8"/>
  <c r="E37" i="8"/>
  <c r="F37" i="8"/>
  <c r="T37" i="8"/>
  <c r="T44" i="8"/>
  <c r="E38" i="8"/>
  <c r="F38" i="8"/>
  <c r="U37" i="8"/>
  <c r="U44" i="8"/>
  <c r="T45" i="8"/>
  <c r="U45" i="8"/>
  <c r="T46" i="8"/>
  <c r="U46" i="8"/>
  <c r="F68" i="8"/>
  <c r="T39" i="8"/>
  <c r="T47" i="8"/>
  <c r="F69" i="8"/>
  <c r="U39" i="8"/>
  <c r="U47" i="8"/>
  <c r="F67" i="8"/>
  <c r="S39" i="8"/>
  <c r="S47" i="8"/>
  <c r="S46" i="8"/>
  <c r="S45" i="8"/>
  <c r="E36" i="8"/>
  <c r="F36" i="8"/>
  <c r="S37" i="8"/>
  <c r="S44" i="8"/>
  <c r="S43" i="8"/>
  <c r="T14" i="8"/>
  <c r="T20" i="8"/>
  <c r="U14" i="8"/>
  <c r="U20" i="8"/>
  <c r="T21" i="8"/>
  <c r="U15" i="8"/>
  <c r="U16" i="8"/>
  <c r="U21" i="8"/>
  <c r="S21" i="8"/>
  <c r="S14" i="8"/>
  <c r="S20" i="8"/>
  <c r="T10" i="8"/>
  <c r="T17" i="8"/>
  <c r="U10" i="8"/>
  <c r="U17" i="8"/>
  <c r="T18" i="8"/>
  <c r="U18" i="8"/>
  <c r="T19" i="8"/>
  <c r="U19" i="8"/>
  <c r="S18" i="8"/>
  <c r="S19" i="8"/>
  <c r="S10" i="8"/>
  <c r="S17" i="8"/>
  <c r="D37" i="8"/>
  <c r="H68" i="8"/>
  <c r="I68" i="8"/>
  <c r="T38" i="8"/>
  <c r="C128" i="8"/>
  <c r="T40" i="8"/>
  <c r="T41" i="8"/>
  <c r="D100" i="8"/>
  <c r="E100" i="8"/>
  <c r="T42" i="8"/>
  <c r="T48" i="8"/>
  <c r="D38" i="8"/>
  <c r="H69" i="8"/>
  <c r="I69" i="8"/>
  <c r="U38" i="8"/>
  <c r="U40" i="8"/>
  <c r="U41" i="8"/>
  <c r="D101" i="8"/>
  <c r="E101" i="8"/>
  <c r="U42" i="8"/>
  <c r="U48" i="8"/>
  <c r="D36" i="8"/>
  <c r="H67" i="8"/>
  <c r="I67" i="8"/>
  <c r="S38" i="8"/>
  <c r="C114" i="8"/>
  <c r="S40" i="8"/>
  <c r="S41" i="8"/>
  <c r="D99" i="8"/>
  <c r="E99" i="8"/>
  <c r="S42" i="8"/>
  <c r="S48" i="8"/>
  <c r="C49" i="8"/>
  <c r="T11" i="8"/>
  <c r="C57" i="8"/>
  <c r="T12" i="8"/>
  <c r="S12" i="8"/>
  <c r="S11" i="8"/>
  <c r="S13" i="8"/>
  <c r="D82" i="8"/>
  <c r="S15" i="8"/>
  <c r="F82" i="8"/>
  <c r="S16" i="8"/>
  <c r="S22" i="8"/>
  <c r="T13" i="8"/>
  <c r="D83" i="8"/>
  <c r="D84" i="8"/>
  <c r="T15" i="8"/>
  <c r="F83" i="8"/>
  <c r="F84" i="8"/>
  <c r="T16" i="8"/>
  <c r="T22" i="8"/>
  <c r="U13" i="8"/>
  <c r="U12" i="8"/>
  <c r="U11" i="8"/>
  <c r="U22" i="8"/>
  <c r="D81" i="8"/>
  <c r="F81" i="8"/>
  <c r="E57" i="8"/>
  <c r="F57" i="8"/>
  <c r="E49" i="8"/>
  <c r="F49" i="8"/>
  <c r="D124" i="8"/>
  <c r="D125" i="8"/>
  <c r="D126" i="8"/>
  <c r="D127" i="8"/>
  <c r="D128" i="8"/>
  <c r="D110" i="8"/>
  <c r="D111" i="8"/>
  <c r="D112" i="8"/>
  <c r="D113" i="8"/>
  <c r="D114" i="8"/>
  <c r="G38" i="8"/>
  <c r="G37" i="8"/>
  <c r="G36" i="8"/>
  <c r="D35" i="8"/>
  <c r="E35" i="8"/>
  <c r="F35" i="8"/>
  <c r="G35" i="8"/>
  <c r="D34" i="8"/>
  <c r="E34" i="8"/>
  <c r="F34" i="8"/>
  <c r="G34" i="8"/>
  <c r="D33" i="8"/>
  <c r="E33" i="8"/>
  <c r="F33" i="8"/>
  <c r="G33" i="8"/>
  <c r="D98" i="8"/>
  <c r="E98" i="8"/>
  <c r="F98" i="8"/>
  <c r="F99" i="8"/>
  <c r="F100" i="8"/>
  <c r="F101" i="8"/>
  <c r="D97" i="8"/>
  <c r="E97" i="8"/>
  <c r="F97" i="8"/>
  <c r="G67" i="8"/>
  <c r="G68" i="8"/>
  <c r="G69" i="8"/>
  <c r="F66" i="8"/>
  <c r="G66" i="8"/>
  <c r="J67" i="8"/>
  <c r="J68" i="8"/>
  <c r="J69" i="8"/>
  <c r="H66" i="8"/>
  <c r="I66" i="8"/>
  <c r="J66" i="8"/>
  <c r="C39" i="8"/>
  <c r="C27" i="8"/>
  <c r="I6" i="8"/>
  <c r="M6" i="8"/>
  <c r="I5" i="8"/>
  <c r="J6" i="8"/>
  <c r="N6" i="8"/>
  <c r="I7" i="8"/>
  <c r="M7" i="8"/>
  <c r="J7" i="8"/>
  <c r="N7" i="8"/>
  <c r="I8" i="8"/>
  <c r="M8" i="8"/>
  <c r="J8" i="8"/>
  <c r="N8" i="8"/>
  <c r="I9" i="8"/>
  <c r="M9" i="8"/>
  <c r="J9" i="8"/>
  <c r="N9" i="8"/>
  <c r="I10" i="8"/>
  <c r="M10" i="8"/>
  <c r="J10" i="8"/>
  <c r="N10" i="8"/>
  <c r="I11" i="8"/>
  <c r="M11" i="8"/>
  <c r="J11" i="8"/>
  <c r="N11" i="8"/>
  <c r="I12" i="8"/>
  <c r="M12" i="8"/>
  <c r="J12" i="8"/>
  <c r="N12" i="8"/>
  <c r="I13" i="8"/>
  <c r="M13" i="8"/>
  <c r="J13" i="8"/>
  <c r="N13" i="8"/>
  <c r="I14" i="8"/>
  <c r="M14" i="8"/>
  <c r="J14" i="8"/>
  <c r="N14" i="8"/>
  <c r="I15" i="8"/>
  <c r="M15" i="8"/>
  <c r="J15" i="8"/>
  <c r="N15" i="8"/>
  <c r="I16" i="8"/>
  <c r="M16" i="8"/>
  <c r="J16" i="8"/>
  <c r="N16" i="8"/>
  <c r="I17" i="8"/>
  <c r="M17" i="8"/>
  <c r="J17" i="8"/>
  <c r="N17" i="8"/>
  <c r="I18" i="8"/>
  <c r="M18" i="8"/>
  <c r="J18" i="8"/>
  <c r="N18" i="8"/>
  <c r="I19" i="8"/>
  <c r="M19" i="8"/>
  <c r="J19" i="8"/>
  <c r="N19" i="8"/>
  <c r="I20" i="8"/>
  <c r="M20" i="8"/>
  <c r="J20" i="8"/>
  <c r="N20" i="8"/>
  <c r="I21" i="8"/>
  <c r="M21" i="8"/>
  <c r="J21" i="8"/>
  <c r="N21" i="8"/>
  <c r="I22" i="8"/>
  <c r="M22" i="8"/>
  <c r="J22" i="8"/>
  <c r="N22" i="8"/>
  <c r="J5" i="8"/>
  <c r="N5" i="8"/>
  <c r="M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L5" i="8"/>
  <c r="K5" i="8"/>
  <c r="F2" i="2"/>
  <c r="J2" i="2"/>
  <c r="H8" i="2"/>
  <c r="H9" i="2"/>
  <c r="H10" i="2"/>
  <c r="H11" i="2"/>
  <c r="H12" i="2"/>
  <c r="H13" i="2"/>
  <c r="E14" i="2"/>
  <c r="H14" i="2"/>
  <c r="H15" i="2"/>
  <c r="H16" i="2"/>
  <c r="H17" i="2"/>
  <c r="E18" i="2"/>
  <c r="H18" i="2"/>
  <c r="H19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K26" i="2"/>
  <c r="A6" i="8"/>
  <c r="E27" i="2"/>
  <c r="H27" i="2"/>
  <c r="E28" i="2"/>
  <c r="H28" i="2"/>
  <c r="E29" i="2"/>
  <c r="H29" i="2"/>
  <c r="E30" i="2"/>
  <c r="H30" i="2"/>
  <c r="E31" i="2"/>
  <c r="H31" i="2"/>
  <c r="K31" i="2"/>
  <c r="A7" i="8"/>
  <c r="E32" i="2"/>
  <c r="H32" i="2"/>
  <c r="E33" i="2"/>
  <c r="H33" i="2"/>
  <c r="E34" i="2"/>
  <c r="H34" i="2"/>
  <c r="E35" i="2"/>
  <c r="H35" i="2"/>
  <c r="E36" i="2"/>
  <c r="H36" i="2"/>
  <c r="K36" i="2"/>
  <c r="A8" i="8"/>
  <c r="E37" i="2"/>
  <c r="H37" i="2"/>
  <c r="E38" i="2"/>
  <c r="H38" i="2"/>
  <c r="E39" i="2"/>
  <c r="H39" i="2"/>
  <c r="E40" i="2"/>
  <c r="H40" i="2"/>
  <c r="E41" i="2"/>
  <c r="H41" i="2"/>
  <c r="K41" i="2"/>
  <c r="A9" i="8"/>
  <c r="E42" i="2"/>
  <c r="H42" i="2"/>
  <c r="E43" i="2"/>
  <c r="H43" i="2"/>
  <c r="E44" i="2"/>
  <c r="H44" i="2"/>
  <c r="E45" i="2"/>
  <c r="H45" i="2"/>
  <c r="E46" i="2"/>
  <c r="H46" i="2"/>
  <c r="K46" i="2"/>
  <c r="A10" i="8"/>
  <c r="E47" i="2"/>
  <c r="H47" i="2"/>
  <c r="E48" i="2"/>
  <c r="H48" i="2"/>
  <c r="E49" i="2"/>
  <c r="H49" i="2"/>
  <c r="E50" i="2"/>
  <c r="H50" i="2"/>
  <c r="E51" i="2"/>
  <c r="H51" i="2"/>
  <c r="K51" i="2"/>
  <c r="A11" i="8"/>
  <c r="E52" i="2"/>
  <c r="H52" i="2"/>
  <c r="E53" i="2"/>
  <c r="H53" i="2"/>
  <c r="E54" i="2"/>
  <c r="H54" i="2"/>
  <c r="E55" i="2"/>
  <c r="H55" i="2"/>
  <c r="E56" i="2"/>
  <c r="H56" i="2"/>
  <c r="K56" i="2"/>
  <c r="A12" i="8"/>
  <c r="E57" i="2"/>
  <c r="H57" i="2"/>
  <c r="E58" i="2"/>
  <c r="H58" i="2"/>
  <c r="E59" i="2"/>
  <c r="H59" i="2"/>
  <c r="E60" i="2"/>
  <c r="H60" i="2"/>
  <c r="E61" i="2"/>
  <c r="H61" i="2"/>
  <c r="K61" i="2"/>
  <c r="A13" i="8"/>
  <c r="E62" i="2"/>
  <c r="H62" i="2"/>
  <c r="E63" i="2"/>
  <c r="H63" i="2"/>
  <c r="E64" i="2"/>
  <c r="H64" i="2"/>
  <c r="E65" i="2"/>
  <c r="H65" i="2"/>
  <c r="E66" i="2"/>
  <c r="H66" i="2"/>
  <c r="K66" i="2"/>
  <c r="A14" i="8"/>
  <c r="E67" i="2"/>
  <c r="H67" i="2"/>
  <c r="E68" i="2"/>
  <c r="H68" i="2"/>
  <c r="E69" i="2"/>
  <c r="H69" i="2"/>
  <c r="E70" i="2"/>
  <c r="H70" i="2"/>
  <c r="E71" i="2"/>
  <c r="H71" i="2"/>
  <c r="K71" i="2"/>
  <c r="A15" i="8"/>
  <c r="E72" i="2"/>
  <c r="H72" i="2"/>
  <c r="E73" i="2"/>
  <c r="H73" i="2"/>
  <c r="E74" i="2"/>
  <c r="H74" i="2"/>
  <c r="E75" i="2"/>
  <c r="H75" i="2"/>
  <c r="E76" i="2"/>
  <c r="H76" i="2"/>
  <c r="K76" i="2"/>
  <c r="A16" i="8"/>
  <c r="E77" i="2"/>
  <c r="H77" i="2"/>
  <c r="E78" i="2"/>
  <c r="H78" i="2"/>
  <c r="E79" i="2"/>
  <c r="H79" i="2"/>
  <c r="E80" i="2"/>
  <c r="H80" i="2"/>
  <c r="E81" i="2"/>
  <c r="H81" i="2"/>
  <c r="K81" i="2"/>
  <c r="A17" i="8"/>
  <c r="E82" i="2"/>
  <c r="H82" i="2"/>
  <c r="E83" i="2"/>
  <c r="H83" i="2"/>
  <c r="E84" i="2"/>
  <c r="H84" i="2"/>
  <c r="E85" i="2"/>
  <c r="H85" i="2"/>
  <c r="E86" i="2"/>
  <c r="H86" i="2"/>
  <c r="K86" i="2"/>
  <c r="A18" i="8"/>
  <c r="E87" i="2"/>
  <c r="H87" i="2"/>
  <c r="E88" i="2"/>
  <c r="H88" i="2"/>
  <c r="E89" i="2"/>
  <c r="H89" i="2"/>
  <c r="E90" i="2"/>
  <c r="H90" i="2"/>
  <c r="E91" i="2"/>
  <c r="H91" i="2"/>
  <c r="K91" i="2"/>
  <c r="A19" i="8"/>
  <c r="E92" i="2"/>
  <c r="H92" i="2"/>
  <c r="E93" i="2"/>
  <c r="H93" i="2"/>
  <c r="E94" i="2"/>
  <c r="H94" i="2"/>
  <c r="E95" i="2"/>
  <c r="H95" i="2"/>
  <c r="E96" i="2"/>
  <c r="H96" i="2"/>
  <c r="K96" i="2"/>
  <c r="A20" i="8"/>
  <c r="E97" i="2"/>
  <c r="H97" i="2"/>
  <c r="E98" i="2"/>
  <c r="H98" i="2"/>
  <c r="E99" i="2"/>
  <c r="H99" i="2"/>
  <c r="E100" i="2"/>
  <c r="H100" i="2"/>
  <c r="E101" i="2"/>
  <c r="H101" i="2"/>
  <c r="K101" i="2"/>
  <c r="A21" i="8"/>
  <c r="E102" i="2"/>
  <c r="H102" i="2"/>
  <c r="E103" i="2"/>
  <c r="H103" i="2"/>
  <c r="E104" i="2"/>
  <c r="H104" i="2"/>
  <c r="E105" i="2"/>
  <c r="H105" i="2"/>
  <c r="E106" i="2"/>
  <c r="H106" i="2"/>
  <c r="K106" i="2"/>
  <c r="A22" i="8"/>
  <c r="K16" i="2"/>
  <c r="A5" i="8"/>
  <c r="G39" i="1"/>
  <c r="G35" i="1"/>
  <c r="G34" i="1"/>
  <c r="G33" i="1"/>
  <c r="G32" i="1"/>
  <c r="G31" i="1"/>
  <c r="G30" i="1"/>
  <c r="G29" i="1"/>
  <c r="G28" i="1"/>
  <c r="G27" i="1"/>
  <c r="G26" i="1"/>
  <c r="G25" i="1"/>
  <c r="G24" i="1"/>
  <c r="M2" i="2"/>
  <c r="E5" i="2"/>
  <c r="E5" i="4"/>
  <c r="F5" i="4"/>
  <c r="G5" i="4"/>
  <c r="K5" i="4"/>
  <c r="P5" i="4"/>
  <c r="I2" i="2"/>
  <c r="L2" i="2"/>
  <c r="R5" i="4"/>
  <c r="E6" i="4"/>
  <c r="F6" i="4"/>
  <c r="G6" i="4"/>
  <c r="K6" i="4"/>
  <c r="P6" i="4"/>
  <c r="R6" i="4"/>
  <c r="U6" i="4"/>
  <c r="S5" i="4"/>
  <c r="S6" i="4"/>
  <c r="V6" i="4"/>
  <c r="K2" i="2"/>
  <c r="N2" i="2"/>
  <c r="T5" i="4"/>
  <c r="T6" i="4"/>
  <c r="W6" i="4"/>
  <c r="E7" i="4"/>
  <c r="F7" i="4"/>
  <c r="G7" i="4"/>
  <c r="K7" i="4"/>
  <c r="P7" i="4"/>
  <c r="R7" i="4"/>
  <c r="U7" i="4"/>
  <c r="S7" i="4"/>
  <c r="V7" i="4"/>
  <c r="T7" i="4"/>
  <c r="W7" i="4"/>
  <c r="E8" i="4"/>
  <c r="F8" i="4"/>
  <c r="G8" i="4"/>
  <c r="K8" i="4"/>
  <c r="P8" i="4"/>
  <c r="R8" i="4"/>
  <c r="U8" i="4"/>
  <c r="S8" i="4"/>
  <c r="V8" i="4"/>
  <c r="T8" i="4"/>
  <c r="W8" i="4"/>
  <c r="E9" i="4"/>
  <c r="F9" i="4"/>
  <c r="G9" i="4"/>
  <c r="K9" i="4"/>
  <c r="P9" i="4"/>
  <c r="R9" i="4"/>
  <c r="U9" i="4"/>
  <c r="S9" i="4"/>
  <c r="V9" i="4"/>
  <c r="T9" i="4"/>
  <c r="W9" i="4"/>
  <c r="E10" i="4"/>
  <c r="F10" i="4"/>
  <c r="G10" i="4"/>
  <c r="K10" i="4"/>
  <c r="P10" i="4"/>
  <c r="R10" i="4"/>
  <c r="U10" i="4"/>
  <c r="S10" i="4"/>
  <c r="V10" i="4"/>
  <c r="T10" i="4"/>
  <c r="W10" i="4"/>
  <c r="D11" i="4"/>
  <c r="E11" i="4"/>
  <c r="F11" i="4"/>
  <c r="G11" i="4"/>
  <c r="K11" i="4"/>
  <c r="P11" i="4"/>
  <c r="R11" i="4"/>
  <c r="U11" i="4"/>
  <c r="S11" i="4"/>
  <c r="V11" i="4"/>
  <c r="T11" i="4"/>
  <c r="W11" i="4"/>
  <c r="E12" i="4"/>
  <c r="F12" i="4"/>
  <c r="G12" i="4"/>
  <c r="K12" i="4"/>
  <c r="P12" i="4"/>
  <c r="R12" i="4"/>
  <c r="U12" i="4"/>
  <c r="S12" i="4"/>
  <c r="V12" i="4"/>
  <c r="T12" i="4"/>
  <c r="W12" i="4"/>
  <c r="E13" i="4"/>
  <c r="F13" i="4"/>
  <c r="G13" i="4"/>
  <c r="K13" i="4"/>
  <c r="P13" i="4"/>
  <c r="R13" i="4"/>
  <c r="U13" i="4"/>
  <c r="S13" i="4"/>
  <c r="V13" i="4"/>
  <c r="T13" i="4"/>
  <c r="W13" i="4"/>
  <c r="E14" i="4"/>
  <c r="F14" i="4"/>
  <c r="G14" i="4"/>
  <c r="K14" i="4"/>
  <c r="P14" i="4"/>
  <c r="R14" i="4"/>
  <c r="U14" i="4"/>
  <c r="S14" i="4"/>
  <c r="V14" i="4"/>
  <c r="T14" i="4"/>
  <c r="W14" i="4"/>
  <c r="D15" i="4"/>
  <c r="E15" i="4"/>
  <c r="F15" i="4"/>
  <c r="G15" i="4"/>
  <c r="K15" i="4"/>
  <c r="P15" i="4"/>
  <c r="R15" i="4"/>
  <c r="U15" i="4"/>
  <c r="S15" i="4"/>
  <c r="V15" i="4"/>
  <c r="T15" i="4"/>
  <c r="W15" i="4"/>
  <c r="E16" i="4"/>
  <c r="F16" i="4"/>
  <c r="G16" i="4"/>
  <c r="K16" i="4"/>
  <c r="P16" i="4"/>
  <c r="R16" i="4"/>
  <c r="U16" i="4"/>
  <c r="S16" i="4"/>
  <c r="V16" i="4"/>
  <c r="T16" i="4"/>
  <c r="W16" i="4"/>
  <c r="E17" i="4"/>
  <c r="F17" i="4"/>
  <c r="G17" i="4"/>
  <c r="K17" i="4"/>
  <c r="P17" i="4"/>
  <c r="R17" i="4"/>
  <c r="U17" i="4"/>
  <c r="S17" i="4"/>
  <c r="V17" i="4"/>
  <c r="T17" i="4"/>
  <c r="W17" i="4"/>
  <c r="D18" i="4"/>
  <c r="E18" i="4"/>
  <c r="F18" i="4"/>
  <c r="G18" i="4"/>
  <c r="K18" i="4"/>
  <c r="P18" i="4"/>
  <c r="R18" i="4"/>
  <c r="U18" i="4"/>
  <c r="S18" i="4"/>
  <c r="V18" i="4"/>
  <c r="T18" i="4"/>
  <c r="W18" i="4"/>
  <c r="D19" i="4"/>
  <c r="E19" i="4"/>
  <c r="F19" i="4"/>
  <c r="G19" i="4"/>
  <c r="K19" i="4"/>
  <c r="P19" i="4"/>
  <c r="R19" i="4"/>
  <c r="U19" i="4"/>
  <c r="S19" i="4"/>
  <c r="V19" i="4"/>
  <c r="T19" i="4"/>
  <c r="W19" i="4"/>
  <c r="D20" i="4"/>
  <c r="E20" i="4"/>
  <c r="F20" i="4"/>
  <c r="G20" i="4"/>
  <c r="K20" i="4"/>
  <c r="P20" i="4"/>
  <c r="R20" i="4"/>
  <c r="U20" i="4"/>
  <c r="S20" i="4"/>
  <c r="V20" i="4"/>
  <c r="T20" i="4"/>
  <c r="W20" i="4"/>
  <c r="D21" i="4"/>
  <c r="E21" i="4"/>
  <c r="F21" i="4"/>
  <c r="G21" i="4"/>
  <c r="K21" i="4"/>
  <c r="P21" i="4"/>
  <c r="R21" i="4"/>
  <c r="U21" i="4"/>
  <c r="S21" i="4"/>
  <c r="V21" i="4"/>
  <c r="T21" i="4"/>
  <c r="W21" i="4"/>
  <c r="D22" i="4"/>
  <c r="E22" i="4"/>
  <c r="F22" i="4"/>
  <c r="G22" i="4"/>
  <c r="K22" i="4"/>
  <c r="P22" i="4"/>
  <c r="R22" i="4"/>
  <c r="U22" i="4"/>
  <c r="S22" i="4"/>
  <c r="V22" i="4"/>
  <c r="T22" i="4"/>
  <c r="W22" i="4"/>
  <c r="D23" i="4"/>
  <c r="E23" i="4"/>
  <c r="F23" i="4"/>
  <c r="G23" i="4"/>
  <c r="K23" i="4"/>
  <c r="P23" i="4"/>
  <c r="R23" i="4"/>
  <c r="U23" i="4"/>
  <c r="S23" i="4"/>
  <c r="V23" i="4"/>
  <c r="T23" i="4"/>
  <c r="W23" i="4"/>
  <c r="D24" i="4"/>
  <c r="E24" i="4"/>
  <c r="F24" i="4"/>
  <c r="G24" i="4"/>
  <c r="K24" i="4"/>
  <c r="P24" i="4"/>
  <c r="R24" i="4"/>
  <c r="U24" i="4"/>
  <c r="S24" i="4"/>
  <c r="V24" i="4"/>
  <c r="T24" i="4"/>
  <c r="W24" i="4"/>
  <c r="D25" i="4"/>
  <c r="E25" i="4"/>
  <c r="F25" i="4"/>
  <c r="G25" i="4"/>
  <c r="K25" i="4"/>
  <c r="P25" i="4"/>
  <c r="R25" i="4"/>
  <c r="U25" i="4"/>
  <c r="S25" i="4"/>
  <c r="V25" i="4"/>
  <c r="T25" i="4"/>
  <c r="W25" i="4"/>
  <c r="D26" i="4"/>
  <c r="E26" i="4"/>
  <c r="F26" i="4"/>
  <c r="G26" i="4"/>
  <c r="K26" i="4"/>
  <c r="P26" i="4"/>
  <c r="R26" i="4"/>
  <c r="U26" i="4"/>
  <c r="S26" i="4"/>
  <c r="V26" i="4"/>
  <c r="T26" i="4"/>
  <c r="W26" i="4"/>
  <c r="D27" i="4"/>
  <c r="E27" i="4"/>
  <c r="F27" i="4"/>
  <c r="G27" i="4"/>
  <c r="K27" i="4"/>
  <c r="P27" i="4"/>
  <c r="R27" i="4"/>
  <c r="U27" i="4"/>
  <c r="S27" i="4"/>
  <c r="V27" i="4"/>
  <c r="T27" i="4"/>
  <c r="W27" i="4"/>
  <c r="D28" i="4"/>
  <c r="E28" i="4"/>
  <c r="F28" i="4"/>
  <c r="G28" i="4"/>
  <c r="K28" i="4"/>
  <c r="P28" i="4"/>
  <c r="R28" i="4"/>
  <c r="U28" i="4"/>
  <c r="S28" i="4"/>
  <c r="V28" i="4"/>
  <c r="T28" i="4"/>
  <c r="W28" i="4"/>
  <c r="D29" i="4"/>
  <c r="E29" i="4"/>
  <c r="F29" i="4"/>
  <c r="G29" i="4"/>
  <c r="K29" i="4"/>
  <c r="P29" i="4"/>
  <c r="R29" i="4"/>
  <c r="U29" i="4"/>
  <c r="S29" i="4"/>
  <c r="V29" i="4"/>
  <c r="T29" i="4"/>
  <c r="W29" i="4"/>
  <c r="D30" i="4"/>
  <c r="E30" i="4"/>
  <c r="F30" i="4"/>
  <c r="G30" i="4"/>
  <c r="K30" i="4"/>
  <c r="P30" i="4"/>
  <c r="R30" i="4"/>
  <c r="U30" i="4"/>
  <c r="S30" i="4"/>
  <c r="V30" i="4"/>
  <c r="T30" i="4"/>
  <c r="W30" i="4"/>
  <c r="D31" i="4"/>
  <c r="E31" i="4"/>
  <c r="F31" i="4"/>
  <c r="G31" i="4"/>
  <c r="K31" i="4"/>
  <c r="P31" i="4"/>
  <c r="R31" i="4"/>
  <c r="U31" i="4"/>
  <c r="S31" i="4"/>
  <c r="V31" i="4"/>
  <c r="T31" i="4"/>
  <c r="W31" i="4"/>
  <c r="D32" i="4"/>
  <c r="E32" i="4"/>
  <c r="F32" i="4"/>
  <c r="G32" i="4"/>
  <c r="K32" i="4"/>
  <c r="P32" i="4"/>
  <c r="R32" i="4"/>
  <c r="U32" i="4"/>
  <c r="S32" i="4"/>
  <c r="V32" i="4"/>
  <c r="T32" i="4"/>
  <c r="W32" i="4"/>
  <c r="D33" i="4"/>
  <c r="E33" i="4"/>
  <c r="F33" i="4"/>
  <c r="G33" i="4"/>
  <c r="K33" i="4"/>
  <c r="P33" i="4"/>
  <c r="R33" i="4"/>
  <c r="U33" i="4"/>
  <c r="S33" i="4"/>
  <c r="V33" i="4"/>
  <c r="T33" i="4"/>
  <c r="W33" i="4"/>
  <c r="D34" i="4"/>
  <c r="E34" i="4"/>
  <c r="F34" i="4"/>
  <c r="G34" i="4"/>
  <c r="K34" i="4"/>
  <c r="P34" i="4"/>
  <c r="R34" i="4"/>
  <c r="U34" i="4"/>
  <c r="S34" i="4"/>
  <c r="V34" i="4"/>
  <c r="T34" i="4"/>
  <c r="W34" i="4"/>
  <c r="D35" i="4"/>
  <c r="E35" i="4"/>
  <c r="F35" i="4"/>
  <c r="G35" i="4"/>
  <c r="K35" i="4"/>
  <c r="P35" i="4"/>
  <c r="R35" i="4"/>
  <c r="U35" i="4"/>
  <c r="S35" i="4"/>
  <c r="V35" i="4"/>
  <c r="T35" i="4"/>
  <c r="W35" i="4"/>
  <c r="D36" i="4"/>
  <c r="E36" i="4"/>
  <c r="F36" i="4"/>
  <c r="G36" i="4"/>
  <c r="K36" i="4"/>
  <c r="P36" i="4"/>
  <c r="R36" i="4"/>
  <c r="U36" i="4"/>
  <c r="S36" i="4"/>
  <c r="V36" i="4"/>
  <c r="T36" i="4"/>
  <c r="W36" i="4"/>
  <c r="D37" i="4"/>
  <c r="E37" i="4"/>
  <c r="F37" i="4"/>
  <c r="G37" i="4"/>
  <c r="K37" i="4"/>
  <c r="P37" i="4"/>
  <c r="R37" i="4"/>
  <c r="U37" i="4"/>
  <c r="S37" i="4"/>
  <c r="V37" i="4"/>
  <c r="T37" i="4"/>
  <c r="W37" i="4"/>
  <c r="D38" i="4"/>
  <c r="E38" i="4"/>
  <c r="F38" i="4"/>
  <c r="G38" i="4"/>
  <c r="K38" i="4"/>
  <c r="P38" i="4"/>
  <c r="R38" i="4"/>
  <c r="U38" i="4"/>
  <c r="S38" i="4"/>
  <c r="V38" i="4"/>
  <c r="T38" i="4"/>
  <c r="W38" i="4"/>
  <c r="D39" i="4"/>
  <c r="E39" i="4"/>
  <c r="F39" i="4"/>
  <c r="G39" i="4"/>
  <c r="K39" i="4"/>
  <c r="P39" i="4"/>
  <c r="R39" i="4"/>
  <c r="U39" i="4"/>
  <c r="S39" i="4"/>
  <c r="V39" i="4"/>
  <c r="T39" i="4"/>
  <c r="W39" i="4"/>
  <c r="D40" i="4"/>
  <c r="E40" i="4"/>
  <c r="F40" i="4"/>
  <c r="G40" i="4"/>
  <c r="K40" i="4"/>
  <c r="P40" i="4"/>
  <c r="R40" i="4"/>
  <c r="U40" i="4"/>
  <c r="S40" i="4"/>
  <c r="V40" i="4"/>
  <c r="T40" i="4"/>
  <c r="W40" i="4"/>
  <c r="D41" i="4"/>
  <c r="E41" i="4"/>
  <c r="F41" i="4"/>
  <c r="G41" i="4"/>
  <c r="K41" i="4"/>
  <c r="P41" i="4"/>
  <c r="R41" i="4"/>
  <c r="U41" i="4"/>
  <c r="S41" i="4"/>
  <c r="V41" i="4"/>
  <c r="T41" i="4"/>
  <c r="W41" i="4"/>
  <c r="D42" i="4"/>
  <c r="E42" i="4"/>
  <c r="F42" i="4"/>
  <c r="G42" i="4"/>
  <c r="K42" i="4"/>
  <c r="P42" i="4"/>
  <c r="R42" i="4"/>
  <c r="U42" i="4"/>
  <c r="S42" i="4"/>
  <c r="V42" i="4"/>
  <c r="T42" i="4"/>
  <c r="W42" i="4"/>
  <c r="D43" i="4"/>
  <c r="E43" i="4"/>
  <c r="F43" i="4"/>
  <c r="G43" i="4"/>
  <c r="K43" i="4"/>
  <c r="P43" i="4"/>
  <c r="R43" i="4"/>
  <c r="U43" i="4"/>
  <c r="S43" i="4"/>
  <c r="V43" i="4"/>
  <c r="T43" i="4"/>
  <c r="W43" i="4"/>
  <c r="D44" i="4"/>
  <c r="E44" i="4"/>
  <c r="F44" i="4"/>
  <c r="G44" i="4"/>
  <c r="K44" i="4"/>
  <c r="P44" i="4"/>
  <c r="R44" i="4"/>
  <c r="U44" i="4"/>
  <c r="S44" i="4"/>
  <c r="V44" i="4"/>
  <c r="T44" i="4"/>
  <c r="W44" i="4"/>
  <c r="D45" i="4"/>
  <c r="E45" i="4"/>
  <c r="F45" i="4"/>
  <c r="G45" i="4"/>
  <c r="K45" i="4"/>
  <c r="P45" i="4"/>
  <c r="R45" i="4"/>
  <c r="U45" i="4"/>
  <c r="S45" i="4"/>
  <c r="V45" i="4"/>
  <c r="T45" i="4"/>
  <c r="W45" i="4"/>
  <c r="D46" i="4"/>
  <c r="E46" i="4"/>
  <c r="F46" i="4"/>
  <c r="G46" i="4"/>
  <c r="K46" i="4"/>
  <c r="P46" i="4"/>
  <c r="R46" i="4"/>
  <c r="U46" i="4"/>
  <c r="S46" i="4"/>
  <c r="V46" i="4"/>
  <c r="T46" i="4"/>
  <c r="W46" i="4"/>
  <c r="D47" i="4"/>
  <c r="E47" i="4"/>
  <c r="F47" i="4"/>
  <c r="G47" i="4"/>
  <c r="K47" i="4"/>
  <c r="P47" i="4"/>
  <c r="R47" i="4"/>
  <c r="U47" i="4"/>
  <c r="S47" i="4"/>
  <c r="V47" i="4"/>
  <c r="T47" i="4"/>
  <c r="W47" i="4"/>
  <c r="D48" i="4"/>
  <c r="E48" i="4"/>
  <c r="F48" i="4"/>
  <c r="G48" i="4"/>
  <c r="K48" i="4"/>
  <c r="P48" i="4"/>
  <c r="R48" i="4"/>
  <c r="U48" i="4"/>
  <c r="S48" i="4"/>
  <c r="V48" i="4"/>
  <c r="T48" i="4"/>
  <c r="W48" i="4"/>
  <c r="D49" i="4"/>
  <c r="E49" i="4"/>
  <c r="F49" i="4"/>
  <c r="G49" i="4"/>
  <c r="K49" i="4"/>
  <c r="P49" i="4"/>
  <c r="R49" i="4"/>
  <c r="U49" i="4"/>
  <c r="S49" i="4"/>
  <c r="V49" i="4"/>
  <c r="T49" i="4"/>
  <c r="W49" i="4"/>
  <c r="D50" i="4"/>
  <c r="E50" i="4"/>
  <c r="F50" i="4"/>
  <c r="G50" i="4"/>
  <c r="K50" i="4"/>
  <c r="P50" i="4"/>
  <c r="R50" i="4"/>
  <c r="U50" i="4"/>
  <c r="S50" i="4"/>
  <c r="V50" i="4"/>
  <c r="T50" i="4"/>
  <c r="W50" i="4"/>
  <c r="D51" i="4"/>
  <c r="E51" i="4"/>
  <c r="F51" i="4"/>
  <c r="G51" i="4"/>
  <c r="K51" i="4"/>
  <c r="P51" i="4"/>
  <c r="R51" i="4"/>
  <c r="U51" i="4"/>
  <c r="S51" i="4"/>
  <c r="V51" i="4"/>
  <c r="T51" i="4"/>
  <c r="W51" i="4"/>
  <c r="D52" i="4"/>
  <c r="E52" i="4"/>
  <c r="F52" i="4"/>
  <c r="G52" i="4"/>
  <c r="K52" i="4"/>
  <c r="P52" i="4"/>
  <c r="R52" i="4"/>
  <c r="U52" i="4"/>
  <c r="S52" i="4"/>
  <c r="V52" i="4"/>
  <c r="T52" i="4"/>
  <c r="W52" i="4"/>
  <c r="D53" i="4"/>
  <c r="E53" i="4"/>
  <c r="F53" i="4"/>
  <c r="G53" i="4"/>
  <c r="K53" i="4"/>
  <c r="P53" i="4"/>
  <c r="R53" i="4"/>
  <c r="U53" i="4"/>
  <c r="S53" i="4"/>
  <c r="V53" i="4"/>
  <c r="T53" i="4"/>
  <c r="W53" i="4"/>
  <c r="D54" i="4"/>
  <c r="E54" i="4"/>
  <c r="F54" i="4"/>
  <c r="G54" i="4"/>
  <c r="K54" i="4"/>
  <c r="P54" i="4"/>
  <c r="R54" i="4"/>
  <c r="U54" i="4"/>
  <c r="S54" i="4"/>
  <c r="V54" i="4"/>
  <c r="T54" i="4"/>
  <c r="W54" i="4"/>
  <c r="D55" i="4"/>
  <c r="E55" i="4"/>
  <c r="F55" i="4"/>
  <c r="G55" i="4"/>
  <c r="K55" i="4"/>
  <c r="P55" i="4"/>
  <c r="R55" i="4"/>
  <c r="U55" i="4"/>
  <c r="S55" i="4"/>
  <c r="V55" i="4"/>
  <c r="T55" i="4"/>
  <c r="W55" i="4"/>
  <c r="D56" i="4"/>
  <c r="E56" i="4"/>
  <c r="F56" i="4"/>
  <c r="G56" i="4"/>
  <c r="K56" i="4"/>
  <c r="P56" i="4"/>
  <c r="R56" i="4"/>
  <c r="U56" i="4"/>
  <c r="S56" i="4"/>
  <c r="V56" i="4"/>
  <c r="T56" i="4"/>
  <c r="W56" i="4"/>
  <c r="D57" i="4"/>
  <c r="E57" i="4"/>
  <c r="F57" i="4"/>
  <c r="G57" i="4"/>
  <c r="K57" i="4"/>
  <c r="P57" i="4"/>
  <c r="R57" i="4"/>
  <c r="U57" i="4"/>
  <c r="S57" i="4"/>
  <c r="V57" i="4"/>
  <c r="T57" i="4"/>
  <c r="W57" i="4"/>
  <c r="D58" i="4"/>
  <c r="E58" i="4"/>
  <c r="F58" i="4"/>
  <c r="G58" i="4"/>
  <c r="K58" i="4"/>
  <c r="P58" i="4"/>
  <c r="R58" i="4"/>
  <c r="U58" i="4"/>
  <c r="S58" i="4"/>
  <c r="V58" i="4"/>
  <c r="T58" i="4"/>
  <c r="W58" i="4"/>
  <c r="D59" i="4"/>
  <c r="E59" i="4"/>
  <c r="F59" i="4"/>
  <c r="G59" i="4"/>
  <c r="K59" i="4"/>
  <c r="P59" i="4"/>
  <c r="R59" i="4"/>
  <c r="U59" i="4"/>
  <c r="S59" i="4"/>
  <c r="V59" i="4"/>
  <c r="T59" i="4"/>
  <c r="W59" i="4"/>
  <c r="D60" i="4"/>
  <c r="E60" i="4"/>
  <c r="F60" i="4"/>
  <c r="G60" i="4"/>
  <c r="K60" i="4"/>
  <c r="P60" i="4"/>
  <c r="R60" i="4"/>
  <c r="U60" i="4"/>
  <c r="S60" i="4"/>
  <c r="V60" i="4"/>
  <c r="T60" i="4"/>
  <c r="W60" i="4"/>
  <c r="D61" i="4"/>
  <c r="E61" i="4"/>
  <c r="F61" i="4"/>
  <c r="G61" i="4"/>
  <c r="K61" i="4"/>
  <c r="P61" i="4"/>
  <c r="R61" i="4"/>
  <c r="U61" i="4"/>
  <c r="S61" i="4"/>
  <c r="V61" i="4"/>
  <c r="T61" i="4"/>
  <c r="W61" i="4"/>
  <c r="D62" i="4"/>
  <c r="E62" i="4"/>
  <c r="F62" i="4"/>
  <c r="G62" i="4"/>
  <c r="K62" i="4"/>
  <c r="P62" i="4"/>
  <c r="R62" i="4"/>
  <c r="U62" i="4"/>
  <c r="S62" i="4"/>
  <c r="V62" i="4"/>
  <c r="T62" i="4"/>
  <c r="W62" i="4"/>
  <c r="D63" i="4"/>
  <c r="E63" i="4"/>
  <c r="F63" i="4"/>
  <c r="G63" i="4"/>
  <c r="K63" i="4"/>
  <c r="P63" i="4"/>
  <c r="R63" i="4"/>
  <c r="U63" i="4"/>
  <c r="S63" i="4"/>
  <c r="V63" i="4"/>
  <c r="T63" i="4"/>
  <c r="W63" i="4"/>
  <c r="D64" i="4"/>
  <c r="E64" i="4"/>
  <c r="F64" i="4"/>
  <c r="G64" i="4"/>
  <c r="K64" i="4"/>
  <c r="P64" i="4"/>
  <c r="R64" i="4"/>
  <c r="U64" i="4"/>
  <c r="S64" i="4"/>
  <c r="V64" i="4"/>
  <c r="T64" i="4"/>
  <c r="W64" i="4"/>
  <c r="D65" i="4"/>
  <c r="E65" i="4"/>
  <c r="F65" i="4"/>
  <c r="G65" i="4"/>
  <c r="K65" i="4"/>
  <c r="P65" i="4"/>
  <c r="R65" i="4"/>
  <c r="U65" i="4"/>
  <c r="S65" i="4"/>
  <c r="V65" i="4"/>
  <c r="T65" i="4"/>
  <c r="W65" i="4"/>
  <c r="D66" i="4"/>
  <c r="E66" i="4"/>
  <c r="F66" i="4"/>
  <c r="G66" i="4"/>
  <c r="K66" i="4"/>
  <c r="P66" i="4"/>
  <c r="R66" i="4"/>
  <c r="U66" i="4"/>
  <c r="S66" i="4"/>
  <c r="V66" i="4"/>
  <c r="T66" i="4"/>
  <c r="W66" i="4"/>
  <c r="D67" i="4"/>
  <c r="E67" i="4"/>
  <c r="F67" i="4"/>
  <c r="G67" i="4"/>
  <c r="K67" i="4"/>
  <c r="P67" i="4"/>
  <c r="R67" i="4"/>
  <c r="U67" i="4"/>
  <c r="S67" i="4"/>
  <c r="V67" i="4"/>
  <c r="T67" i="4"/>
  <c r="W67" i="4"/>
  <c r="D68" i="4"/>
  <c r="E68" i="4"/>
  <c r="F68" i="4"/>
  <c r="G68" i="4"/>
  <c r="K68" i="4"/>
  <c r="P68" i="4"/>
  <c r="R68" i="4"/>
  <c r="U68" i="4"/>
  <c r="S68" i="4"/>
  <c r="V68" i="4"/>
  <c r="T68" i="4"/>
  <c r="W68" i="4"/>
  <c r="D69" i="4"/>
  <c r="E69" i="4"/>
  <c r="F69" i="4"/>
  <c r="G69" i="4"/>
  <c r="K69" i="4"/>
  <c r="P69" i="4"/>
  <c r="R69" i="4"/>
  <c r="U69" i="4"/>
  <c r="S69" i="4"/>
  <c r="V69" i="4"/>
  <c r="T69" i="4"/>
  <c r="W69" i="4"/>
  <c r="D70" i="4"/>
  <c r="E70" i="4"/>
  <c r="F70" i="4"/>
  <c r="G70" i="4"/>
  <c r="K70" i="4"/>
  <c r="P70" i="4"/>
  <c r="R70" i="4"/>
  <c r="U70" i="4"/>
  <c r="S70" i="4"/>
  <c r="V70" i="4"/>
  <c r="T70" i="4"/>
  <c r="W70" i="4"/>
  <c r="D71" i="4"/>
  <c r="E71" i="4"/>
  <c r="F71" i="4"/>
  <c r="G71" i="4"/>
  <c r="K71" i="4"/>
  <c r="P71" i="4"/>
  <c r="R71" i="4"/>
  <c r="U71" i="4"/>
  <c r="S71" i="4"/>
  <c r="V71" i="4"/>
  <c r="T71" i="4"/>
  <c r="W71" i="4"/>
  <c r="D72" i="4"/>
  <c r="E72" i="4"/>
  <c r="F72" i="4"/>
  <c r="G72" i="4"/>
  <c r="K72" i="4"/>
  <c r="P72" i="4"/>
  <c r="R72" i="4"/>
  <c r="U72" i="4"/>
  <c r="S72" i="4"/>
  <c r="V72" i="4"/>
  <c r="T72" i="4"/>
  <c r="W72" i="4"/>
  <c r="D73" i="4"/>
  <c r="E73" i="4"/>
  <c r="F73" i="4"/>
  <c r="G73" i="4"/>
  <c r="K73" i="4"/>
  <c r="P73" i="4"/>
  <c r="R73" i="4"/>
  <c r="U73" i="4"/>
  <c r="S73" i="4"/>
  <c r="V73" i="4"/>
  <c r="T73" i="4"/>
  <c r="W73" i="4"/>
  <c r="D74" i="4"/>
  <c r="E74" i="4"/>
  <c r="F74" i="4"/>
  <c r="G74" i="4"/>
  <c r="K74" i="4"/>
  <c r="P74" i="4"/>
  <c r="R74" i="4"/>
  <c r="U74" i="4"/>
  <c r="S74" i="4"/>
  <c r="V74" i="4"/>
  <c r="T74" i="4"/>
  <c r="W74" i="4"/>
  <c r="D75" i="4"/>
  <c r="E75" i="4"/>
  <c r="F75" i="4"/>
  <c r="G75" i="4"/>
  <c r="K75" i="4"/>
  <c r="P75" i="4"/>
  <c r="R75" i="4"/>
  <c r="U75" i="4"/>
  <c r="S75" i="4"/>
  <c r="V75" i="4"/>
  <c r="T75" i="4"/>
  <c r="W75" i="4"/>
  <c r="D76" i="4"/>
  <c r="E76" i="4"/>
  <c r="F76" i="4"/>
  <c r="G76" i="4"/>
  <c r="K76" i="4"/>
  <c r="P76" i="4"/>
  <c r="R76" i="4"/>
  <c r="U76" i="4"/>
  <c r="S76" i="4"/>
  <c r="V76" i="4"/>
  <c r="T76" i="4"/>
  <c r="W76" i="4"/>
  <c r="D77" i="4"/>
  <c r="E77" i="4"/>
  <c r="F77" i="4"/>
  <c r="G77" i="4"/>
  <c r="K77" i="4"/>
  <c r="P77" i="4"/>
  <c r="R77" i="4"/>
  <c r="U77" i="4"/>
  <c r="S77" i="4"/>
  <c r="V77" i="4"/>
  <c r="T77" i="4"/>
  <c r="W77" i="4"/>
  <c r="D78" i="4"/>
  <c r="E78" i="4"/>
  <c r="F78" i="4"/>
  <c r="G78" i="4"/>
  <c r="K78" i="4"/>
  <c r="P78" i="4"/>
  <c r="R78" i="4"/>
  <c r="U78" i="4"/>
  <c r="S78" i="4"/>
  <c r="V78" i="4"/>
  <c r="T78" i="4"/>
  <c r="W78" i="4"/>
  <c r="D79" i="4"/>
  <c r="E79" i="4"/>
  <c r="F79" i="4"/>
  <c r="G79" i="4"/>
  <c r="K79" i="4"/>
  <c r="P79" i="4"/>
  <c r="R79" i="4"/>
  <c r="U79" i="4"/>
  <c r="S79" i="4"/>
  <c r="V79" i="4"/>
  <c r="T79" i="4"/>
  <c r="W79" i="4"/>
  <c r="D80" i="4"/>
  <c r="E80" i="4"/>
  <c r="F80" i="4"/>
  <c r="G80" i="4"/>
  <c r="K80" i="4"/>
  <c r="P80" i="4"/>
  <c r="R80" i="4"/>
  <c r="U80" i="4"/>
  <c r="S80" i="4"/>
  <c r="V80" i="4"/>
  <c r="T80" i="4"/>
  <c r="W80" i="4"/>
  <c r="D81" i="4"/>
  <c r="E81" i="4"/>
  <c r="F81" i="4"/>
  <c r="G81" i="4"/>
  <c r="K81" i="4"/>
  <c r="P81" i="4"/>
  <c r="R81" i="4"/>
  <c r="U81" i="4"/>
  <c r="S81" i="4"/>
  <c r="V81" i="4"/>
  <c r="T81" i="4"/>
  <c r="W81" i="4"/>
  <c r="D82" i="4"/>
  <c r="E82" i="4"/>
  <c r="F82" i="4"/>
  <c r="G82" i="4"/>
  <c r="K82" i="4"/>
  <c r="P82" i="4"/>
  <c r="R82" i="4"/>
  <c r="U82" i="4"/>
  <c r="S82" i="4"/>
  <c r="V82" i="4"/>
  <c r="T82" i="4"/>
  <c r="W82" i="4"/>
  <c r="D83" i="4"/>
  <c r="E83" i="4"/>
  <c r="F83" i="4"/>
  <c r="G83" i="4"/>
  <c r="K83" i="4"/>
  <c r="P83" i="4"/>
  <c r="R83" i="4"/>
  <c r="U83" i="4"/>
  <c r="S83" i="4"/>
  <c r="V83" i="4"/>
  <c r="T83" i="4"/>
  <c r="W83" i="4"/>
  <c r="D84" i="4"/>
  <c r="E84" i="4"/>
  <c r="F84" i="4"/>
  <c r="G84" i="4"/>
  <c r="K84" i="4"/>
  <c r="P84" i="4"/>
  <c r="R84" i="4"/>
  <c r="U84" i="4"/>
  <c r="S84" i="4"/>
  <c r="V84" i="4"/>
  <c r="T84" i="4"/>
  <c r="W84" i="4"/>
  <c r="D85" i="4"/>
  <c r="E85" i="4"/>
  <c r="F85" i="4"/>
  <c r="G85" i="4"/>
  <c r="K85" i="4"/>
  <c r="P85" i="4"/>
  <c r="R85" i="4"/>
  <c r="U85" i="4"/>
  <c r="S85" i="4"/>
  <c r="V85" i="4"/>
  <c r="T85" i="4"/>
  <c r="W85" i="4"/>
  <c r="D86" i="4"/>
  <c r="E86" i="4"/>
  <c r="F86" i="4"/>
  <c r="G86" i="4"/>
  <c r="K86" i="4"/>
  <c r="P86" i="4"/>
  <c r="R86" i="4"/>
  <c r="U86" i="4"/>
  <c r="S86" i="4"/>
  <c r="V86" i="4"/>
  <c r="T86" i="4"/>
  <c r="W86" i="4"/>
  <c r="D87" i="4"/>
  <c r="E87" i="4"/>
  <c r="F87" i="4"/>
  <c r="G87" i="4"/>
  <c r="K87" i="4"/>
  <c r="P87" i="4"/>
  <c r="R87" i="4"/>
  <c r="U87" i="4"/>
  <c r="S87" i="4"/>
  <c r="V87" i="4"/>
  <c r="T87" i="4"/>
  <c r="W87" i="4"/>
  <c r="D88" i="4"/>
  <c r="E88" i="4"/>
  <c r="F88" i="4"/>
  <c r="G88" i="4"/>
  <c r="K88" i="4"/>
  <c r="P88" i="4"/>
  <c r="R88" i="4"/>
  <c r="U88" i="4"/>
  <c r="S88" i="4"/>
  <c r="V88" i="4"/>
  <c r="T88" i="4"/>
  <c r="W88" i="4"/>
  <c r="D89" i="4"/>
  <c r="E89" i="4"/>
  <c r="F89" i="4"/>
  <c r="G89" i="4"/>
  <c r="K89" i="4"/>
  <c r="P89" i="4"/>
  <c r="R89" i="4"/>
  <c r="U89" i="4"/>
  <c r="S89" i="4"/>
  <c r="V89" i="4"/>
  <c r="T89" i="4"/>
  <c r="W89" i="4"/>
  <c r="D90" i="4"/>
  <c r="E90" i="4"/>
  <c r="F90" i="4"/>
  <c r="G90" i="4"/>
  <c r="K90" i="4"/>
  <c r="P90" i="4"/>
  <c r="R90" i="4"/>
  <c r="U90" i="4"/>
  <c r="S90" i="4"/>
  <c r="V90" i="4"/>
  <c r="T90" i="4"/>
  <c r="W90" i="4"/>
  <c r="D91" i="4"/>
  <c r="E91" i="4"/>
  <c r="F91" i="4"/>
  <c r="G91" i="4"/>
  <c r="K91" i="4"/>
  <c r="P91" i="4"/>
  <c r="R91" i="4"/>
  <c r="U91" i="4"/>
  <c r="S91" i="4"/>
  <c r="V91" i="4"/>
  <c r="T91" i="4"/>
  <c r="W91" i="4"/>
  <c r="D92" i="4"/>
  <c r="E92" i="4"/>
  <c r="F92" i="4"/>
  <c r="G92" i="4"/>
  <c r="K92" i="4"/>
  <c r="P92" i="4"/>
  <c r="R92" i="4"/>
  <c r="U92" i="4"/>
  <c r="S92" i="4"/>
  <c r="V92" i="4"/>
  <c r="T92" i="4"/>
  <c r="W92" i="4"/>
  <c r="D93" i="4"/>
  <c r="E93" i="4"/>
  <c r="F93" i="4"/>
  <c r="G93" i="4"/>
  <c r="K93" i="4"/>
  <c r="P93" i="4"/>
  <c r="R93" i="4"/>
  <c r="U93" i="4"/>
  <c r="S93" i="4"/>
  <c r="V93" i="4"/>
  <c r="T93" i="4"/>
  <c r="W93" i="4"/>
  <c r="D94" i="4"/>
  <c r="E94" i="4"/>
  <c r="F94" i="4"/>
  <c r="G94" i="4"/>
  <c r="K94" i="4"/>
  <c r="P94" i="4"/>
  <c r="R94" i="4"/>
  <c r="U94" i="4"/>
  <c r="S94" i="4"/>
  <c r="V94" i="4"/>
  <c r="T94" i="4"/>
  <c r="W94" i="4"/>
  <c r="D95" i="4"/>
  <c r="E95" i="4"/>
  <c r="F95" i="4"/>
  <c r="G95" i="4"/>
  <c r="K95" i="4"/>
  <c r="P95" i="4"/>
  <c r="R95" i="4"/>
  <c r="U95" i="4"/>
  <c r="S95" i="4"/>
  <c r="V95" i="4"/>
  <c r="T95" i="4"/>
  <c r="W95" i="4"/>
  <c r="D96" i="4"/>
  <c r="E96" i="4"/>
  <c r="F96" i="4"/>
  <c r="G96" i="4"/>
  <c r="K96" i="4"/>
  <c r="P96" i="4"/>
  <c r="R96" i="4"/>
  <c r="U96" i="4"/>
  <c r="S96" i="4"/>
  <c r="V96" i="4"/>
  <c r="T96" i="4"/>
  <c r="W96" i="4"/>
  <c r="D97" i="4"/>
  <c r="E97" i="4"/>
  <c r="F97" i="4"/>
  <c r="G97" i="4"/>
  <c r="K97" i="4"/>
  <c r="P97" i="4"/>
  <c r="R97" i="4"/>
  <c r="U97" i="4"/>
  <c r="S97" i="4"/>
  <c r="V97" i="4"/>
  <c r="T97" i="4"/>
  <c r="W97" i="4"/>
  <c r="D98" i="4"/>
  <c r="E98" i="4"/>
  <c r="F98" i="4"/>
  <c r="G98" i="4"/>
  <c r="K98" i="4"/>
  <c r="P98" i="4"/>
  <c r="R98" i="4"/>
  <c r="U98" i="4"/>
  <c r="S98" i="4"/>
  <c r="V98" i="4"/>
  <c r="T98" i="4"/>
  <c r="W98" i="4"/>
  <c r="D99" i="4"/>
  <c r="E99" i="4"/>
  <c r="F99" i="4"/>
  <c r="G99" i="4"/>
  <c r="K99" i="4"/>
  <c r="P99" i="4"/>
  <c r="R99" i="4"/>
  <c r="U99" i="4"/>
  <c r="S99" i="4"/>
  <c r="V99" i="4"/>
  <c r="T99" i="4"/>
  <c r="W99" i="4"/>
  <c r="D100" i="4"/>
  <c r="E100" i="4"/>
  <c r="F100" i="4"/>
  <c r="G100" i="4"/>
  <c r="K100" i="4"/>
  <c r="P100" i="4"/>
  <c r="R100" i="4"/>
  <c r="U100" i="4"/>
  <c r="S100" i="4"/>
  <c r="V100" i="4"/>
  <c r="T100" i="4"/>
  <c r="W100" i="4"/>
  <c r="D101" i="4"/>
  <c r="E101" i="4"/>
  <c r="F101" i="4"/>
  <c r="G101" i="4"/>
  <c r="K101" i="4"/>
  <c r="P101" i="4"/>
  <c r="R101" i="4"/>
  <c r="U101" i="4"/>
  <c r="S101" i="4"/>
  <c r="V101" i="4"/>
  <c r="T101" i="4"/>
  <c r="W101" i="4"/>
  <c r="D102" i="4"/>
  <c r="E102" i="4"/>
  <c r="F102" i="4"/>
  <c r="G102" i="4"/>
  <c r="K102" i="4"/>
  <c r="P102" i="4"/>
  <c r="R102" i="4"/>
  <c r="U102" i="4"/>
  <c r="S102" i="4"/>
  <c r="V102" i="4"/>
  <c r="T102" i="4"/>
  <c r="W102" i="4"/>
  <c r="D103" i="4"/>
  <c r="E103" i="4"/>
  <c r="F103" i="4"/>
  <c r="G103" i="4"/>
  <c r="K103" i="4"/>
  <c r="P103" i="4"/>
  <c r="R103" i="4"/>
  <c r="U103" i="4"/>
  <c r="S103" i="4"/>
  <c r="V103" i="4"/>
  <c r="T103" i="4"/>
  <c r="W103" i="4"/>
  <c r="D104" i="4"/>
  <c r="E104" i="4"/>
  <c r="F104" i="4"/>
  <c r="G104" i="4"/>
  <c r="K104" i="4"/>
  <c r="P104" i="4"/>
  <c r="R104" i="4"/>
  <c r="U104" i="4"/>
  <c r="S104" i="4"/>
  <c r="V104" i="4"/>
  <c r="T104" i="4"/>
  <c r="W104" i="4"/>
  <c r="V5" i="4"/>
  <c r="W5" i="4"/>
  <c r="U5" i="4"/>
  <c r="H6" i="4"/>
  <c r="D6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L6" i="4"/>
  <c r="M6" i="4"/>
  <c r="N6" i="4"/>
  <c r="O6" i="4"/>
  <c r="H7" i="4"/>
  <c r="D7" i="4"/>
  <c r="L7" i="4"/>
  <c r="M7" i="4"/>
  <c r="N7" i="4"/>
  <c r="O7" i="4"/>
  <c r="H8" i="4"/>
  <c r="D8" i="4"/>
  <c r="L8" i="4"/>
  <c r="M8" i="4"/>
  <c r="N8" i="4"/>
  <c r="O8" i="4"/>
  <c r="H9" i="4"/>
  <c r="D9" i="4"/>
  <c r="L9" i="4"/>
  <c r="M9" i="4"/>
  <c r="N9" i="4"/>
  <c r="O9" i="4"/>
  <c r="H10" i="4"/>
  <c r="D10" i="4"/>
  <c r="L10" i="4"/>
  <c r="M10" i="4"/>
  <c r="N10" i="4"/>
  <c r="O10" i="4"/>
  <c r="H11" i="4"/>
  <c r="L11" i="4"/>
  <c r="M11" i="4"/>
  <c r="N11" i="4"/>
  <c r="O11" i="4"/>
  <c r="H12" i="4"/>
  <c r="D12" i="4"/>
  <c r="L12" i="4"/>
  <c r="M12" i="4"/>
  <c r="N12" i="4"/>
  <c r="O12" i="4"/>
  <c r="H13" i="4"/>
  <c r="D13" i="4"/>
  <c r="L13" i="4"/>
  <c r="M13" i="4"/>
  <c r="N13" i="4"/>
  <c r="O13" i="4"/>
  <c r="H14" i="4"/>
  <c r="D14" i="4"/>
  <c r="L14" i="4"/>
  <c r="M14" i="4"/>
  <c r="N14" i="4"/>
  <c r="O14" i="4"/>
  <c r="H15" i="4"/>
  <c r="L15" i="4"/>
  <c r="M15" i="4"/>
  <c r="N15" i="4"/>
  <c r="O15" i="4"/>
  <c r="H16" i="4"/>
  <c r="D16" i="4"/>
  <c r="L16" i="4"/>
  <c r="M16" i="4"/>
  <c r="N16" i="4"/>
  <c r="O16" i="4"/>
  <c r="H17" i="4"/>
  <c r="D17" i="4"/>
  <c r="L17" i="4"/>
  <c r="M17" i="4"/>
  <c r="N17" i="4"/>
  <c r="O17" i="4"/>
  <c r="H18" i="4"/>
  <c r="L18" i="4"/>
  <c r="M18" i="4"/>
  <c r="N18" i="4"/>
  <c r="O18" i="4"/>
  <c r="H19" i="4"/>
  <c r="L19" i="4"/>
  <c r="M19" i="4"/>
  <c r="N19" i="4"/>
  <c r="O19" i="4"/>
  <c r="H20" i="4"/>
  <c r="L20" i="4"/>
  <c r="M20" i="4"/>
  <c r="N20" i="4"/>
  <c r="O20" i="4"/>
  <c r="H21" i="4"/>
  <c r="L21" i="4"/>
  <c r="M21" i="4"/>
  <c r="N21" i="4"/>
  <c r="O21" i="4"/>
  <c r="H22" i="4"/>
  <c r="L22" i="4"/>
  <c r="M22" i="4"/>
  <c r="N22" i="4"/>
  <c r="O22" i="4"/>
  <c r="H23" i="4"/>
  <c r="L23" i="4"/>
  <c r="M23" i="4"/>
  <c r="N23" i="4"/>
  <c r="O23" i="4"/>
  <c r="H24" i="4"/>
  <c r="L24" i="4"/>
  <c r="M24" i="4"/>
  <c r="N24" i="4"/>
  <c r="O24" i="4"/>
  <c r="H25" i="4"/>
  <c r="L25" i="4"/>
  <c r="M25" i="4"/>
  <c r="N25" i="4"/>
  <c r="O25" i="4"/>
  <c r="H26" i="4"/>
  <c r="L26" i="4"/>
  <c r="M26" i="4"/>
  <c r="N26" i="4"/>
  <c r="O26" i="4"/>
  <c r="H27" i="4"/>
  <c r="L27" i="4"/>
  <c r="M27" i="4"/>
  <c r="N27" i="4"/>
  <c r="O27" i="4"/>
  <c r="H28" i="4"/>
  <c r="L28" i="4"/>
  <c r="M28" i="4"/>
  <c r="N28" i="4"/>
  <c r="O28" i="4"/>
  <c r="H29" i="4"/>
  <c r="L29" i="4"/>
  <c r="M29" i="4"/>
  <c r="N29" i="4"/>
  <c r="O29" i="4"/>
  <c r="H30" i="4"/>
  <c r="L30" i="4"/>
  <c r="M30" i="4"/>
  <c r="N30" i="4"/>
  <c r="O30" i="4"/>
  <c r="H31" i="4"/>
  <c r="L31" i="4"/>
  <c r="M31" i="4"/>
  <c r="N31" i="4"/>
  <c r="O31" i="4"/>
  <c r="H32" i="4"/>
  <c r="L32" i="4"/>
  <c r="M32" i="4"/>
  <c r="N32" i="4"/>
  <c r="O32" i="4"/>
  <c r="H33" i="4"/>
  <c r="L33" i="4"/>
  <c r="M33" i="4"/>
  <c r="N33" i="4"/>
  <c r="O33" i="4"/>
  <c r="H34" i="4"/>
  <c r="L34" i="4"/>
  <c r="M34" i="4"/>
  <c r="N34" i="4"/>
  <c r="O34" i="4"/>
  <c r="H35" i="4"/>
  <c r="L35" i="4"/>
  <c r="M35" i="4"/>
  <c r="N35" i="4"/>
  <c r="O35" i="4"/>
  <c r="H36" i="4"/>
  <c r="L36" i="4"/>
  <c r="M36" i="4"/>
  <c r="N36" i="4"/>
  <c r="O36" i="4"/>
  <c r="H37" i="4"/>
  <c r="L37" i="4"/>
  <c r="M37" i="4"/>
  <c r="N37" i="4"/>
  <c r="O37" i="4"/>
  <c r="H38" i="4"/>
  <c r="L38" i="4"/>
  <c r="M38" i="4"/>
  <c r="N38" i="4"/>
  <c r="O38" i="4"/>
  <c r="H39" i="4"/>
  <c r="L39" i="4"/>
  <c r="M39" i="4"/>
  <c r="N39" i="4"/>
  <c r="O39" i="4"/>
  <c r="H40" i="4"/>
  <c r="L40" i="4"/>
  <c r="M40" i="4"/>
  <c r="N40" i="4"/>
  <c r="O40" i="4"/>
  <c r="H41" i="4"/>
  <c r="L41" i="4"/>
  <c r="M41" i="4"/>
  <c r="N41" i="4"/>
  <c r="O41" i="4"/>
  <c r="H42" i="4"/>
  <c r="L42" i="4"/>
  <c r="M42" i="4"/>
  <c r="N42" i="4"/>
  <c r="O42" i="4"/>
  <c r="H43" i="4"/>
  <c r="L43" i="4"/>
  <c r="M43" i="4"/>
  <c r="N43" i="4"/>
  <c r="O43" i="4"/>
  <c r="H44" i="4"/>
  <c r="L44" i="4"/>
  <c r="M44" i="4"/>
  <c r="N44" i="4"/>
  <c r="O44" i="4"/>
  <c r="H45" i="4"/>
  <c r="L45" i="4"/>
  <c r="M45" i="4"/>
  <c r="N45" i="4"/>
  <c r="O45" i="4"/>
  <c r="H46" i="4"/>
  <c r="L46" i="4"/>
  <c r="M46" i="4"/>
  <c r="N46" i="4"/>
  <c r="O46" i="4"/>
  <c r="H47" i="4"/>
  <c r="L47" i="4"/>
  <c r="M47" i="4"/>
  <c r="N47" i="4"/>
  <c r="O47" i="4"/>
  <c r="H48" i="4"/>
  <c r="L48" i="4"/>
  <c r="M48" i="4"/>
  <c r="N48" i="4"/>
  <c r="O48" i="4"/>
  <c r="H49" i="4"/>
  <c r="L49" i="4"/>
  <c r="M49" i="4"/>
  <c r="N49" i="4"/>
  <c r="O49" i="4"/>
  <c r="H50" i="4"/>
  <c r="L50" i="4"/>
  <c r="M50" i="4"/>
  <c r="N50" i="4"/>
  <c r="O50" i="4"/>
  <c r="H51" i="4"/>
  <c r="L51" i="4"/>
  <c r="M51" i="4"/>
  <c r="N51" i="4"/>
  <c r="O51" i="4"/>
  <c r="H52" i="4"/>
  <c r="L52" i="4"/>
  <c r="M52" i="4"/>
  <c r="N52" i="4"/>
  <c r="O52" i="4"/>
  <c r="H53" i="4"/>
  <c r="L53" i="4"/>
  <c r="M53" i="4"/>
  <c r="N53" i="4"/>
  <c r="O53" i="4"/>
  <c r="H54" i="4"/>
  <c r="L54" i="4"/>
  <c r="M54" i="4"/>
  <c r="N54" i="4"/>
  <c r="O54" i="4"/>
  <c r="H55" i="4"/>
  <c r="L55" i="4"/>
  <c r="M55" i="4"/>
  <c r="N55" i="4"/>
  <c r="O55" i="4"/>
  <c r="H56" i="4"/>
  <c r="L56" i="4"/>
  <c r="M56" i="4"/>
  <c r="N56" i="4"/>
  <c r="O56" i="4"/>
  <c r="H57" i="4"/>
  <c r="L57" i="4"/>
  <c r="M57" i="4"/>
  <c r="N57" i="4"/>
  <c r="O57" i="4"/>
  <c r="H58" i="4"/>
  <c r="L58" i="4"/>
  <c r="M58" i="4"/>
  <c r="N58" i="4"/>
  <c r="O58" i="4"/>
  <c r="H59" i="4"/>
  <c r="L59" i="4"/>
  <c r="M59" i="4"/>
  <c r="N59" i="4"/>
  <c r="O59" i="4"/>
  <c r="H60" i="4"/>
  <c r="L60" i="4"/>
  <c r="M60" i="4"/>
  <c r="N60" i="4"/>
  <c r="O60" i="4"/>
  <c r="H61" i="4"/>
  <c r="L61" i="4"/>
  <c r="M61" i="4"/>
  <c r="N61" i="4"/>
  <c r="O61" i="4"/>
  <c r="H62" i="4"/>
  <c r="L62" i="4"/>
  <c r="M62" i="4"/>
  <c r="N62" i="4"/>
  <c r="O62" i="4"/>
  <c r="H63" i="4"/>
  <c r="L63" i="4"/>
  <c r="M63" i="4"/>
  <c r="N63" i="4"/>
  <c r="O63" i="4"/>
  <c r="H64" i="4"/>
  <c r="L64" i="4"/>
  <c r="M64" i="4"/>
  <c r="N64" i="4"/>
  <c r="O64" i="4"/>
  <c r="H65" i="4"/>
  <c r="L65" i="4"/>
  <c r="M65" i="4"/>
  <c r="N65" i="4"/>
  <c r="O65" i="4"/>
  <c r="H66" i="4"/>
  <c r="L66" i="4"/>
  <c r="M66" i="4"/>
  <c r="N66" i="4"/>
  <c r="O66" i="4"/>
  <c r="H67" i="4"/>
  <c r="L67" i="4"/>
  <c r="M67" i="4"/>
  <c r="N67" i="4"/>
  <c r="O67" i="4"/>
  <c r="H68" i="4"/>
  <c r="L68" i="4"/>
  <c r="M68" i="4"/>
  <c r="N68" i="4"/>
  <c r="O68" i="4"/>
  <c r="H69" i="4"/>
  <c r="L69" i="4"/>
  <c r="M69" i="4"/>
  <c r="N69" i="4"/>
  <c r="O69" i="4"/>
  <c r="H70" i="4"/>
  <c r="L70" i="4"/>
  <c r="M70" i="4"/>
  <c r="N70" i="4"/>
  <c r="O70" i="4"/>
  <c r="H71" i="4"/>
  <c r="L71" i="4"/>
  <c r="M71" i="4"/>
  <c r="N71" i="4"/>
  <c r="O71" i="4"/>
  <c r="H72" i="4"/>
  <c r="L72" i="4"/>
  <c r="M72" i="4"/>
  <c r="N72" i="4"/>
  <c r="O72" i="4"/>
  <c r="H73" i="4"/>
  <c r="L73" i="4"/>
  <c r="M73" i="4"/>
  <c r="N73" i="4"/>
  <c r="O73" i="4"/>
  <c r="H74" i="4"/>
  <c r="L74" i="4"/>
  <c r="M74" i="4"/>
  <c r="N74" i="4"/>
  <c r="O74" i="4"/>
  <c r="H75" i="4"/>
  <c r="L75" i="4"/>
  <c r="M75" i="4"/>
  <c r="N75" i="4"/>
  <c r="O75" i="4"/>
  <c r="H76" i="4"/>
  <c r="L76" i="4"/>
  <c r="M76" i="4"/>
  <c r="N76" i="4"/>
  <c r="O76" i="4"/>
  <c r="H77" i="4"/>
  <c r="L77" i="4"/>
  <c r="M77" i="4"/>
  <c r="N77" i="4"/>
  <c r="O77" i="4"/>
  <c r="H78" i="4"/>
  <c r="L78" i="4"/>
  <c r="M78" i="4"/>
  <c r="N78" i="4"/>
  <c r="O78" i="4"/>
  <c r="H79" i="4"/>
  <c r="L79" i="4"/>
  <c r="M79" i="4"/>
  <c r="N79" i="4"/>
  <c r="O79" i="4"/>
  <c r="H80" i="4"/>
  <c r="L80" i="4"/>
  <c r="M80" i="4"/>
  <c r="N80" i="4"/>
  <c r="O80" i="4"/>
  <c r="H81" i="4"/>
  <c r="L81" i="4"/>
  <c r="M81" i="4"/>
  <c r="N81" i="4"/>
  <c r="O81" i="4"/>
  <c r="H82" i="4"/>
  <c r="L82" i="4"/>
  <c r="M82" i="4"/>
  <c r="N82" i="4"/>
  <c r="O82" i="4"/>
  <c r="H83" i="4"/>
  <c r="L83" i="4"/>
  <c r="M83" i="4"/>
  <c r="N83" i="4"/>
  <c r="O83" i="4"/>
  <c r="H84" i="4"/>
  <c r="L84" i="4"/>
  <c r="M84" i="4"/>
  <c r="N84" i="4"/>
  <c r="O84" i="4"/>
  <c r="H85" i="4"/>
  <c r="L85" i="4"/>
  <c r="M85" i="4"/>
  <c r="N85" i="4"/>
  <c r="O85" i="4"/>
  <c r="H86" i="4"/>
  <c r="L86" i="4"/>
  <c r="M86" i="4"/>
  <c r="N86" i="4"/>
  <c r="O86" i="4"/>
  <c r="H87" i="4"/>
  <c r="L87" i="4"/>
  <c r="M87" i="4"/>
  <c r="N87" i="4"/>
  <c r="O87" i="4"/>
  <c r="H88" i="4"/>
  <c r="L88" i="4"/>
  <c r="M88" i="4"/>
  <c r="N88" i="4"/>
  <c r="O88" i="4"/>
  <c r="H89" i="4"/>
  <c r="L89" i="4"/>
  <c r="M89" i="4"/>
  <c r="N89" i="4"/>
  <c r="O89" i="4"/>
  <c r="H90" i="4"/>
  <c r="L90" i="4"/>
  <c r="M90" i="4"/>
  <c r="N90" i="4"/>
  <c r="O90" i="4"/>
  <c r="H91" i="4"/>
  <c r="L91" i="4"/>
  <c r="M91" i="4"/>
  <c r="N91" i="4"/>
  <c r="O91" i="4"/>
  <c r="H92" i="4"/>
  <c r="L92" i="4"/>
  <c r="M92" i="4"/>
  <c r="N92" i="4"/>
  <c r="O92" i="4"/>
  <c r="H93" i="4"/>
  <c r="L93" i="4"/>
  <c r="M93" i="4"/>
  <c r="N93" i="4"/>
  <c r="O93" i="4"/>
  <c r="H94" i="4"/>
  <c r="L94" i="4"/>
  <c r="M94" i="4"/>
  <c r="N94" i="4"/>
  <c r="O94" i="4"/>
  <c r="H95" i="4"/>
  <c r="L95" i="4"/>
  <c r="M95" i="4"/>
  <c r="N95" i="4"/>
  <c r="O95" i="4"/>
  <c r="H96" i="4"/>
  <c r="L96" i="4"/>
  <c r="M96" i="4"/>
  <c r="N96" i="4"/>
  <c r="O96" i="4"/>
  <c r="H97" i="4"/>
  <c r="L97" i="4"/>
  <c r="M97" i="4"/>
  <c r="N97" i="4"/>
  <c r="O97" i="4"/>
  <c r="H98" i="4"/>
  <c r="L98" i="4"/>
  <c r="M98" i="4"/>
  <c r="N98" i="4"/>
  <c r="O98" i="4"/>
  <c r="H99" i="4"/>
  <c r="L99" i="4"/>
  <c r="M99" i="4"/>
  <c r="N99" i="4"/>
  <c r="O99" i="4"/>
  <c r="H100" i="4"/>
  <c r="L100" i="4"/>
  <c r="M100" i="4"/>
  <c r="N100" i="4"/>
  <c r="O100" i="4"/>
  <c r="H101" i="4"/>
  <c r="L101" i="4"/>
  <c r="M101" i="4"/>
  <c r="N101" i="4"/>
  <c r="O101" i="4"/>
  <c r="H102" i="4"/>
  <c r="L102" i="4"/>
  <c r="M102" i="4"/>
  <c r="N102" i="4"/>
  <c r="O102" i="4"/>
  <c r="H103" i="4"/>
  <c r="L103" i="4"/>
  <c r="M103" i="4"/>
  <c r="N103" i="4"/>
  <c r="O103" i="4"/>
  <c r="H104" i="4"/>
  <c r="L104" i="4"/>
  <c r="M104" i="4"/>
  <c r="N104" i="4"/>
  <c r="O104" i="4"/>
  <c r="H5" i="4"/>
  <c r="D5" i="4"/>
  <c r="L5" i="4"/>
  <c r="M5" i="4"/>
  <c r="N5" i="4"/>
  <c r="O5" i="4"/>
  <c r="I6" i="4"/>
  <c r="J6" i="4"/>
  <c r="Q6" i="4"/>
  <c r="I7" i="4"/>
  <c r="J7" i="4"/>
  <c r="Q7" i="4"/>
  <c r="I8" i="4"/>
  <c r="J8" i="4"/>
  <c r="Q8" i="4"/>
  <c r="I9" i="4"/>
  <c r="J9" i="4"/>
  <c r="Q9" i="4"/>
  <c r="I10" i="4"/>
  <c r="J10" i="4"/>
  <c r="Q10" i="4"/>
  <c r="I11" i="4"/>
  <c r="J11" i="4"/>
  <c r="Q11" i="4"/>
  <c r="I12" i="4"/>
  <c r="J12" i="4"/>
  <c r="Q12" i="4"/>
  <c r="I13" i="4"/>
  <c r="J13" i="4"/>
  <c r="Q13" i="4"/>
  <c r="I14" i="4"/>
  <c r="J14" i="4"/>
  <c r="Q14" i="4"/>
  <c r="I15" i="4"/>
  <c r="J15" i="4"/>
  <c r="Q15" i="4"/>
  <c r="I16" i="4"/>
  <c r="J16" i="4"/>
  <c r="Q16" i="4"/>
  <c r="I17" i="4"/>
  <c r="J17" i="4"/>
  <c r="Q17" i="4"/>
  <c r="I18" i="4"/>
  <c r="J18" i="4"/>
  <c r="Q18" i="4"/>
  <c r="I19" i="4"/>
  <c r="J19" i="4"/>
  <c r="Q19" i="4"/>
  <c r="I20" i="4"/>
  <c r="J20" i="4"/>
  <c r="Q20" i="4"/>
  <c r="I21" i="4"/>
  <c r="J21" i="4"/>
  <c r="Q21" i="4"/>
  <c r="I22" i="4"/>
  <c r="J22" i="4"/>
  <c r="Q22" i="4"/>
  <c r="I23" i="4"/>
  <c r="J23" i="4"/>
  <c r="Q23" i="4"/>
  <c r="I24" i="4"/>
  <c r="J24" i="4"/>
  <c r="Q24" i="4"/>
  <c r="I25" i="4"/>
  <c r="J25" i="4"/>
  <c r="Q25" i="4"/>
  <c r="I26" i="4"/>
  <c r="J26" i="4"/>
  <c r="Q26" i="4"/>
  <c r="I27" i="4"/>
  <c r="J27" i="4"/>
  <c r="Q27" i="4"/>
  <c r="I28" i="4"/>
  <c r="J28" i="4"/>
  <c r="Q28" i="4"/>
  <c r="I29" i="4"/>
  <c r="J29" i="4"/>
  <c r="Q29" i="4"/>
  <c r="I30" i="4"/>
  <c r="J30" i="4"/>
  <c r="Q30" i="4"/>
  <c r="I31" i="4"/>
  <c r="J31" i="4"/>
  <c r="Q31" i="4"/>
  <c r="I32" i="4"/>
  <c r="J32" i="4"/>
  <c r="Q32" i="4"/>
  <c r="I33" i="4"/>
  <c r="J33" i="4"/>
  <c r="Q33" i="4"/>
  <c r="I34" i="4"/>
  <c r="J34" i="4"/>
  <c r="Q34" i="4"/>
  <c r="I35" i="4"/>
  <c r="J35" i="4"/>
  <c r="Q35" i="4"/>
  <c r="I36" i="4"/>
  <c r="J36" i="4"/>
  <c r="Q36" i="4"/>
  <c r="I37" i="4"/>
  <c r="J37" i="4"/>
  <c r="Q37" i="4"/>
  <c r="I38" i="4"/>
  <c r="J38" i="4"/>
  <c r="Q38" i="4"/>
  <c r="I39" i="4"/>
  <c r="J39" i="4"/>
  <c r="Q39" i="4"/>
  <c r="I40" i="4"/>
  <c r="J40" i="4"/>
  <c r="Q40" i="4"/>
  <c r="I41" i="4"/>
  <c r="J41" i="4"/>
  <c r="Q41" i="4"/>
  <c r="I42" i="4"/>
  <c r="J42" i="4"/>
  <c r="Q42" i="4"/>
  <c r="I43" i="4"/>
  <c r="J43" i="4"/>
  <c r="Q43" i="4"/>
  <c r="I44" i="4"/>
  <c r="J44" i="4"/>
  <c r="Q44" i="4"/>
  <c r="I45" i="4"/>
  <c r="J45" i="4"/>
  <c r="Q45" i="4"/>
  <c r="I46" i="4"/>
  <c r="J46" i="4"/>
  <c r="Q46" i="4"/>
  <c r="I47" i="4"/>
  <c r="J47" i="4"/>
  <c r="Q47" i="4"/>
  <c r="I48" i="4"/>
  <c r="J48" i="4"/>
  <c r="Q48" i="4"/>
  <c r="I49" i="4"/>
  <c r="J49" i="4"/>
  <c r="Q49" i="4"/>
  <c r="I50" i="4"/>
  <c r="J50" i="4"/>
  <c r="Q50" i="4"/>
  <c r="I51" i="4"/>
  <c r="J51" i="4"/>
  <c r="Q51" i="4"/>
  <c r="I52" i="4"/>
  <c r="J52" i="4"/>
  <c r="Q52" i="4"/>
  <c r="I53" i="4"/>
  <c r="J53" i="4"/>
  <c r="Q53" i="4"/>
  <c r="I54" i="4"/>
  <c r="J54" i="4"/>
  <c r="Q54" i="4"/>
  <c r="I55" i="4"/>
  <c r="J55" i="4"/>
  <c r="Q55" i="4"/>
  <c r="I56" i="4"/>
  <c r="J56" i="4"/>
  <c r="Q56" i="4"/>
  <c r="I57" i="4"/>
  <c r="J57" i="4"/>
  <c r="Q57" i="4"/>
  <c r="I58" i="4"/>
  <c r="J58" i="4"/>
  <c r="Q58" i="4"/>
  <c r="I59" i="4"/>
  <c r="J59" i="4"/>
  <c r="Q59" i="4"/>
  <c r="I60" i="4"/>
  <c r="J60" i="4"/>
  <c r="Q60" i="4"/>
  <c r="I61" i="4"/>
  <c r="J61" i="4"/>
  <c r="Q61" i="4"/>
  <c r="I62" i="4"/>
  <c r="J62" i="4"/>
  <c r="Q62" i="4"/>
  <c r="I63" i="4"/>
  <c r="J63" i="4"/>
  <c r="Q63" i="4"/>
  <c r="I64" i="4"/>
  <c r="J64" i="4"/>
  <c r="Q64" i="4"/>
  <c r="I65" i="4"/>
  <c r="J65" i="4"/>
  <c r="Q65" i="4"/>
  <c r="I66" i="4"/>
  <c r="J66" i="4"/>
  <c r="Q66" i="4"/>
  <c r="I67" i="4"/>
  <c r="J67" i="4"/>
  <c r="Q67" i="4"/>
  <c r="I68" i="4"/>
  <c r="J68" i="4"/>
  <c r="Q68" i="4"/>
  <c r="I69" i="4"/>
  <c r="J69" i="4"/>
  <c r="Q69" i="4"/>
  <c r="I70" i="4"/>
  <c r="J70" i="4"/>
  <c r="Q70" i="4"/>
  <c r="I71" i="4"/>
  <c r="J71" i="4"/>
  <c r="Q71" i="4"/>
  <c r="I72" i="4"/>
  <c r="J72" i="4"/>
  <c r="Q72" i="4"/>
  <c r="I73" i="4"/>
  <c r="J73" i="4"/>
  <c r="Q73" i="4"/>
  <c r="I74" i="4"/>
  <c r="J74" i="4"/>
  <c r="Q74" i="4"/>
  <c r="I75" i="4"/>
  <c r="J75" i="4"/>
  <c r="Q75" i="4"/>
  <c r="I76" i="4"/>
  <c r="J76" i="4"/>
  <c r="Q76" i="4"/>
  <c r="I77" i="4"/>
  <c r="J77" i="4"/>
  <c r="Q77" i="4"/>
  <c r="I78" i="4"/>
  <c r="J78" i="4"/>
  <c r="Q78" i="4"/>
  <c r="I79" i="4"/>
  <c r="J79" i="4"/>
  <c r="Q79" i="4"/>
  <c r="I80" i="4"/>
  <c r="J80" i="4"/>
  <c r="Q80" i="4"/>
  <c r="I81" i="4"/>
  <c r="J81" i="4"/>
  <c r="Q81" i="4"/>
  <c r="I82" i="4"/>
  <c r="J82" i="4"/>
  <c r="Q82" i="4"/>
  <c r="I83" i="4"/>
  <c r="J83" i="4"/>
  <c r="Q83" i="4"/>
  <c r="I84" i="4"/>
  <c r="J84" i="4"/>
  <c r="Q84" i="4"/>
  <c r="I85" i="4"/>
  <c r="J85" i="4"/>
  <c r="Q85" i="4"/>
  <c r="I86" i="4"/>
  <c r="J86" i="4"/>
  <c r="Q86" i="4"/>
  <c r="I87" i="4"/>
  <c r="J87" i="4"/>
  <c r="Q87" i="4"/>
  <c r="I88" i="4"/>
  <c r="J88" i="4"/>
  <c r="Q88" i="4"/>
  <c r="I89" i="4"/>
  <c r="J89" i="4"/>
  <c r="Q89" i="4"/>
  <c r="I90" i="4"/>
  <c r="J90" i="4"/>
  <c r="Q90" i="4"/>
  <c r="I91" i="4"/>
  <c r="J91" i="4"/>
  <c r="Q91" i="4"/>
  <c r="I92" i="4"/>
  <c r="J92" i="4"/>
  <c r="Q92" i="4"/>
  <c r="I93" i="4"/>
  <c r="J93" i="4"/>
  <c r="Q93" i="4"/>
  <c r="I94" i="4"/>
  <c r="J94" i="4"/>
  <c r="Q94" i="4"/>
  <c r="I95" i="4"/>
  <c r="J95" i="4"/>
  <c r="Q95" i="4"/>
  <c r="I96" i="4"/>
  <c r="J96" i="4"/>
  <c r="Q96" i="4"/>
  <c r="I97" i="4"/>
  <c r="J97" i="4"/>
  <c r="Q97" i="4"/>
  <c r="I98" i="4"/>
  <c r="J98" i="4"/>
  <c r="Q98" i="4"/>
  <c r="I99" i="4"/>
  <c r="J99" i="4"/>
  <c r="Q99" i="4"/>
  <c r="I100" i="4"/>
  <c r="J100" i="4"/>
  <c r="Q100" i="4"/>
  <c r="I101" i="4"/>
  <c r="J101" i="4"/>
  <c r="Q101" i="4"/>
  <c r="I102" i="4"/>
  <c r="J102" i="4"/>
  <c r="Q102" i="4"/>
  <c r="I103" i="4"/>
  <c r="J103" i="4"/>
  <c r="Q103" i="4"/>
  <c r="I104" i="4"/>
  <c r="J104" i="4"/>
  <c r="Q104" i="4"/>
  <c r="I5" i="4"/>
  <c r="J5" i="4"/>
  <c r="Q5" i="4"/>
  <c r="E9" i="2"/>
  <c r="H5" i="2"/>
  <c r="I5" i="2"/>
  <c r="J5" i="2"/>
  <c r="I9" i="2"/>
  <c r="E10" i="2"/>
  <c r="I10" i="2"/>
  <c r="E11" i="2"/>
  <c r="I11" i="2"/>
  <c r="E12" i="2"/>
  <c r="I12" i="2"/>
  <c r="E13" i="2"/>
  <c r="I13" i="2"/>
  <c r="I14" i="2"/>
  <c r="E15" i="2"/>
  <c r="I15" i="2"/>
  <c r="E16" i="2"/>
  <c r="I16" i="2"/>
  <c r="E17" i="2"/>
  <c r="I17" i="2"/>
  <c r="I18" i="2"/>
  <c r="E19" i="2"/>
  <c r="I19" i="2"/>
  <c r="E20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E107" i="2"/>
  <c r="H107" i="2"/>
  <c r="I107" i="2"/>
  <c r="E8" i="2"/>
  <c r="I8" i="2"/>
  <c r="G8" i="2"/>
  <c r="G9" i="2"/>
  <c r="J9" i="2"/>
  <c r="K9" i="2"/>
  <c r="L9" i="2"/>
  <c r="G10" i="2"/>
  <c r="J10" i="2"/>
  <c r="K10" i="2"/>
  <c r="L10" i="2"/>
  <c r="G11" i="2"/>
  <c r="J11" i="2"/>
  <c r="K11" i="2"/>
  <c r="L11" i="2"/>
  <c r="G12" i="2"/>
  <c r="J12" i="2"/>
  <c r="K12" i="2"/>
  <c r="L12" i="2"/>
  <c r="G13" i="2"/>
  <c r="J13" i="2"/>
  <c r="K13" i="2"/>
  <c r="L13" i="2"/>
  <c r="G14" i="2"/>
  <c r="J14" i="2"/>
  <c r="K14" i="2"/>
  <c r="L14" i="2"/>
  <c r="G15" i="2"/>
  <c r="J15" i="2"/>
  <c r="K15" i="2"/>
  <c r="L15" i="2"/>
  <c r="G16" i="2"/>
  <c r="J16" i="2"/>
  <c r="L16" i="2"/>
  <c r="G17" i="2"/>
  <c r="J17" i="2"/>
  <c r="K17" i="2"/>
  <c r="L17" i="2"/>
  <c r="G18" i="2"/>
  <c r="J18" i="2"/>
  <c r="K18" i="2"/>
  <c r="L18" i="2"/>
  <c r="G19" i="2"/>
  <c r="J19" i="2"/>
  <c r="K19" i="2"/>
  <c r="L19" i="2"/>
  <c r="G20" i="2"/>
  <c r="J20" i="2"/>
  <c r="K20" i="2"/>
  <c r="L20" i="2"/>
  <c r="G21" i="2"/>
  <c r="J21" i="2"/>
  <c r="K21" i="2"/>
  <c r="L21" i="2"/>
  <c r="G22" i="2"/>
  <c r="J22" i="2"/>
  <c r="K22" i="2"/>
  <c r="L22" i="2"/>
  <c r="G23" i="2"/>
  <c r="J23" i="2"/>
  <c r="K23" i="2"/>
  <c r="L23" i="2"/>
  <c r="G24" i="2"/>
  <c r="J24" i="2"/>
  <c r="K24" i="2"/>
  <c r="L24" i="2"/>
  <c r="G25" i="2"/>
  <c r="J25" i="2"/>
  <c r="K25" i="2"/>
  <c r="L25" i="2"/>
  <c r="G26" i="2"/>
  <c r="J26" i="2"/>
  <c r="L26" i="2"/>
  <c r="G27" i="2"/>
  <c r="J27" i="2"/>
  <c r="K27" i="2"/>
  <c r="L27" i="2"/>
  <c r="G28" i="2"/>
  <c r="J28" i="2"/>
  <c r="K28" i="2"/>
  <c r="L28" i="2"/>
  <c r="G29" i="2"/>
  <c r="J29" i="2"/>
  <c r="K29" i="2"/>
  <c r="L29" i="2"/>
  <c r="G30" i="2"/>
  <c r="J30" i="2"/>
  <c r="K30" i="2"/>
  <c r="L30" i="2"/>
  <c r="G31" i="2"/>
  <c r="J31" i="2"/>
  <c r="L31" i="2"/>
  <c r="G32" i="2"/>
  <c r="J32" i="2"/>
  <c r="K32" i="2"/>
  <c r="L32" i="2"/>
  <c r="G33" i="2"/>
  <c r="J33" i="2"/>
  <c r="K33" i="2"/>
  <c r="L33" i="2"/>
  <c r="G34" i="2"/>
  <c r="J34" i="2"/>
  <c r="K34" i="2"/>
  <c r="L34" i="2"/>
  <c r="G35" i="2"/>
  <c r="J35" i="2"/>
  <c r="K35" i="2"/>
  <c r="L35" i="2"/>
  <c r="G36" i="2"/>
  <c r="J36" i="2"/>
  <c r="L36" i="2"/>
  <c r="G37" i="2"/>
  <c r="J37" i="2"/>
  <c r="K37" i="2"/>
  <c r="L37" i="2"/>
  <c r="G38" i="2"/>
  <c r="J38" i="2"/>
  <c r="K38" i="2"/>
  <c r="L38" i="2"/>
  <c r="G39" i="2"/>
  <c r="J39" i="2"/>
  <c r="K39" i="2"/>
  <c r="L39" i="2"/>
  <c r="G40" i="2"/>
  <c r="J40" i="2"/>
  <c r="K40" i="2"/>
  <c r="L40" i="2"/>
  <c r="G41" i="2"/>
  <c r="J41" i="2"/>
  <c r="L41" i="2"/>
  <c r="G42" i="2"/>
  <c r="J42" i="2"/>
  <c r="K42" i="2"/>
  <c r="L42" i="2"/>
  <c r="G43" i="2"/>
  <c r="J43" i="2"/>
  <c r="K43" i="2"/>
  <c r="L43" i="2"/>
  <c r="G44" i="2"/>
  <c r="J44" i="2"/>
  <c r="K44" i="2"/>
  <c r="L44" i="2"/>
  <c r="G45" i="2"/>
  <c r="J45" i="2"/>
  <c r="K45" i="2"/>
  <c r="L45" i="2"/>
  <c r="G46" i="2"/>
  <c r="J46" i="2"/>
  <c r="L46" i="2"/>
  <c r="G47" i="2"/>
  <c r="J47" i="2"/>
  <c r="K47" i="2"/>
  <c r="L47" i="2"/>
  <c r="G48" i="2"/>
  <c r="J48" i="2"/>
  <c r="K48" i="2"/>
  <c r="L48" i="2"/>
  <c r="G49" i="2"/>
  <c r="J49" i="2"/>
  <c r="K49" i="2"/>
  <c r="L49" i="2"/>
  <c r="G50" i="2"/>
  <c r="J50" i="2"/>
  <c r="K50" i="2"/>
  <c r="L50" i="2"/>
  <c r="G51" i="2"/>
  <c r="J51" i="2"/>
  <c r="L51" i="2"/>
  <c r="G52" i="2"/>
  <c r="J52" i="2"/>
  <c r="K52" i="2"/>
  <c r="L52" i="2"/>
  <c r="G53" i="2"/>
  <c r="J53" i="2"/>
  <c r="K53" i="2"/>
  <c r="L53" i="2"/>
  <c r="G54" i="2"/>
  <c r="J54" i="2"/>
  <c r="K54" i="2"/>
  <c r="L54" i="2"/>
  <c r="G55" i="2"/>
  <c r="J55" i="2"/>
  <c r="K55" i="2"/>
  <c r="L55" i="2"/>
  <c r="G56" i="2"/>
  <c r="J56" i="2"/>
  <c r="L56" i="2"/>
  <c r="G57" i="2"/>
  <c r="J57" i="2"/>
  <c r="K57" i="2"/>
  <c r="L57" i="2"/>
  <c r="G58" i="2"/>
  <c r="J58" i="2"/>
  <c r="K58" i="2"/>
  <c r="L58" i="2"/>
  <c r="G59" i="2"/>
  <c r="J59" i="2"/>
  <c r="K59" i="2"/>
  <c r="L59" i="2"/>
  <c r="G60" i="2"/>
  <c r="J60" i="2"/>
  <c r="K60" i="2"/>
  <c r="L60" i="2"/>
  <c r="G61" i="2"/>
  <c r="J61" i="2"/>
  <c r="L61" i="2"/>
  <c r="G62" i="2"/>
  <c r="J62" i="2"/>
  <c r="K62" i="2"/>
  <c r="L62" i="2"/>
  <c r="G63" i="2"/>
  <c r="J63" i="2"/>
  <c r="K63" i="2"/>
  <c r="L63" i="2"/>
  <c r="G64" i="2"/>
  <c r="J64" i="2"/>
  <c r="K64" i="2"/>
  <c r="L64" i="2"/>
  <c r="G65" i="2"/>
  <c r="J65" i="2"/>
  <c r="K65" i="2"/>
  <c r="L65" i="2"/>
  <c r="G66" i="2"/>
  <c r="J66" i="2"/>
  <c r="L66" i="2"/>
  <c r="G67" i="2"/>
  <c r="J67" i="2"/>
  <c r="K67" i="2"/>
  <c r="L67" i="2"/>
  <c r="G68" i="2"/>
  <c r="J68" i="2"/>
  <c r="K68" i="2"/>
  <c r="L68" i="2"/>
  <c r="G69" i="2"/>
  <c r="J69" i="2"/>
  <c r="K69" i="2"/>
  <c r="L69" i="2"/>
  <c r="G70" i="2"/>
  <c r="J70" i="2"/>
  <c r="K70" i="2"/>
  <c r="L70" i="2"/>
  <c r="G71" i="2"/>
  <c r="J71" i="2"/>
  <c r="L71" i="2"/>
  <c r="G72" i="2"/>
  <c r="J72" i="2"/>
  <c r="K72" i="2"/>
  <c r="L72" i="2"/>
  <c r="G73" i="2"/>
  <c r="J73" i="2"/>
  <c r="K73" i="2"/>
  <c r="L73" i="2"/>
  <c r="G74" i="2"/>
  <c r="J74" i="2"/>
  <c r="K74" i="2"/>
  <c r="L74" i="2"/>
  <c r="G75" i="2"/>
  <c r="J75" i="2"/>
  <c r="K75" i="2"/>
  <c r="L75" i="2"/>
  <c r="G76" i="2"/>
  <c r="J76" i="2"/>
  <c r="L76" i="2"/>
  <c r="G77" i="2"/>
  <c r="J77" i="2"/>
  <c r="K77" i="2"/>
  <c r="L77" i="2"/>
  <c r="G78" i="2"/>
  <c r="J78" i="2"/>
  <c r="K78" i="2"/>
  <c r="L78" i="2"/>
  <c r="G79" i="2"/>
  <c r="J79" i="2"/>
  <c r="K79" i="2"/>
  <c r="L79" i="2"/>
  <c r="G80" i="2"/>
  <c r="J80" i="2"/>
  <c r="K80" i="2"/>
  <c r="L80" i="2"/>
  <c r="G81" i="2"/>
  <c r="J81" i="2"/>
  <c r="L81" i="2"/>
  <c r="G82" i="2"/>
  <c r="J82" i="2"/>
  <c r="K82" i="2"/>
  <c r="L82" i="2"/>
  <c r="G83" i="2"/>
  <c r="J83" i="2"/>
  <c r="K83" i="2"/>
  <c r="L83" i="2"/>
  <c r="G84" i="2"/>
  <c r="J84" i="2"/>
  <c r="K84" i="2"/>
  <c r="L84" i="2"/>
  <c r="G85" i="2"/>
  <c r="J85" i="2"/>
  <c r="K85" i="2"/>
  <c r="L85" i="2"/>
  <c r="G86" i="2"/>
  <c r="J86" i="2"/>
  <c r="L86" i="2"/>
  <c r="G87" i="2"/>
  <c r="J87" i="2"/>
  <c r="K87" i="2"/>
  <c r="L87" i="2"/>
  <c r="G88" i="2"/>
  <c r="J88" i="2"/>
  <c r="K88" i="2"/>
  <c r="L88" i="2"/>
  <c r="G89" i="2"/>
  <c r="J89" i="2"/>
  <c r="K89" i="2"/>
  <c r="L89" i="2"/>
  <c r="G90" i="2"/>
  <c r="J90" i="2"/>
  <c r="K90" i="2"/>
  <c r="L90" i="2"/>
  <c r="G91" i="2"/>
  <c r="J91" i="2"/>
  <c r="L91" i="2"/>
  <c r="G92" i="2"/>
  <c r="J92" i="2"/>
  <c r="K92" i="2"/>
  <c r="L92" i="2"/>
  <c r="G93" i="2"/>
  <c r="J93" i="2"/>
  <c r="K93" i="2"/>
  <c r="L93" i="2"/>
  <c r="G94" i="2"/>
  <c r="J94" i="2"/>
  <c r="K94" i="2"/>
  <c r="L94" i="2"/>
  <c r="G95" i="2"/>
  <c r="J95" i="2"/>
  <c r="K95" i="2"/>
  <c r="L95" i="2"/>
  <c r="G96" i="2"/>
  <c r="J96" i="2"/>
  <c r="L96" i="2"/>
  <c r="G97" i="2"/>
  <c r="J97" i="2"/>
  <c r="K97" i="2"/>
  <c r="L97" i="2"/>
  <c r="G98" i="2"/>
  <c r="J98" i="2"/>
  <c r="K98" i="2"/>
  <c r="L98" i="2"/>
  <c r="G99" i="2"/>
  <c r="J99" i="2"/>
  <c r="K99" i="2"/>
  <c r="L99" i="2"/>
  <c r="G100" i="2"/>
  <c r="J100" i="2"/>
  <c r="K100" i="2"/>
  <c r="L100" i="2"/>
  <c r="G101" i="2"/>
  <c r="J101" i="2"/>
  <c r="L101" i="2"/>
  <c r="G102" i="2"/>
  <c r="J102" i="2"/>
  <c r="K102" i="2"/>
  <c r="L102" i="2"/>
  <c r="G103" i="2"/>
  <c r="J103" i="2"/>
  <c r="K103" i="2"/>
  <c r="L103" i="2"/>
  <c r="G104" i="2"/>
  <c r="J104" i="2"/>
  <c r="K104" i="2"/>
  <c r="L104" i="2"/>
  <c r="G105" i="2"/>
  <c r="J105" i="2"/>
  <c r="K105" i="2"/>
  <c r="L105" i="2"/>
  <c r="G106" i="2"/>
  <c r="J106" i="2"/>
  <c r="L106" i="2"/>
  <c r="G107" i="2"/>
  <c r="J107" i="2"/>
  <c r="K107" i="2"/>
  <c r="L107" i="2"/>
  <c r="K8" i="2"/>
  <c r="L8" i="2"/>
  <c r="J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8" i="2"/>
  <c r="F8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D3" i="3"/>
  <c r="D4" i="3"/>
  <c r="D8" i="3"/>
  <c r="D6" i="3"/>
</calcChain>
</file>

<file path=xl/sharedStrings.xml><?xml version="1.0" encoding="utf-8"?>
<sst xmlns="http://schemas.openxmlformats.org/spreadsheetml/2006/main" count="464" uniqueCount="388">
  <si>
    <t>主角</t>
    <phoneticPr fontId="2" type="noConversion"/>
  </si>
  <si>
    <t>模块</t>
    <phoneticPr fontId="2" type="noConversion"/>
  </si>
  <si>
    <t>装备系统</t>
    <phoneticPr fontId="2" type="noConversion"/>
  </si>
  <si>
    <t>技能系统</t>
    <phoneticPr fontId="2" type="noConversion"/>
  </si>
  <si>
    <t>天赋系统</t>
    <phoneticPr fontId="2" type="noConversion"/>
  </si>
  <si>
    <t>内容</t>
    <phoneticPr fontId="2" type="noConversion"/>
  </si>
  <si>
    <t>技能学习</t>
    <phoneticPr fontId="2" type="noConversion"/>
  </si>
  <si>
    <t>技能升级</t>
    <phoneticPr fontId="2" type="noConversion"/>
  </si>
  <si>
    <t>天赋学习</t>
    <phoneticPr fontId="2" type="noConversion"/>
  </si>
  <si>
    <t>天赋升级</t>
    <phoneticPr fontId="2" type="noConversion"/>
  </si>
  <si>
    <t>装备升级</t>
    <phoneticPr fontId="2" type="noConversion"/>
  </si>
  <si>
    <t>装备觉醒</t>
    <phoneticPr fontId="2" type="noConversion"/>
  </si>
  <si>
    <t>装备进阶</t>
    <phoneticPr fontId="2" type="noConversion"/>
  </si>
  <si>
    <t>装备附魔</t>
    <phoneticPr fontId="2" type="noConversion"/>
  </si>
  <si>
    <t>法宝强化</t>
    <phoneticPr fontId="2" type="noConversion"/>
  </si>
  <si>
    <t>法宝连携</t>
    <phoneticPr fontId="2" type="noConversion"/>
  </si>
  <si>
    <t>神侍系统</t>
    <phoneticPr fontId="2" type="noConversion"/>
  </si>
  <si>
    <t>神侍升级</t>
    <phoneticPr fontId="2" type="noConversion"/>
  </si>
  <si>
    <t>神侍技能</t>
    <phoneticPr fontId="2" type="noConversion"/>
  </si>
  <si>
    <t>神侍天赋</t>
    <phoneticPr fontId="2" type="noConversion"/>
  </si>
  <si>
    <t>神侍进阶</t>
    <phoneticPr fontId="2" type="noConversion"/>
  </si>
  <si>
    <t>神侍觉醒</t>
    <phoneticPr fontId="2" type="noConversion"/>
  </si>
  <si>
    <t>神侍缘分</t>
    <phoneticPr fontId="2" type="noConversion"/>
  </si>
  <si>
    <t>养成系统</t>
    <phoneticPr fontId="2" type="noConversion"/>
  </si>
  <si>
    <t>商城系统</t>
    <phoneticPr fontId="2" type="noConversion"/>
  </si>
  <si>
    <t>VIP系统</t>
    <phoneticPr fontId="2" type="noConversion"/>
  </si>
  <si>
    <t>运营活动</t>
    <phoneticPr fontId="2" type="noConversion"/>
  </si>
  <si>
    <t>商业化</t>
    <phoneticPr fontId="2" type="noConversion"/>
  </si>
  <si>
    <t>自然恢复</t>
    <phoneticPr fontId="2" type="noConversion"/>
  </si>
  <si>
    <t>玩法活动</t>
    <phoneticPr fontId="2" type="noConversion"/>
  </si>
  <si>
    <t>体力领取</t>
    <phoneticPr fontId="2" type="noConversion"/>
  </si>
  <si>
    <t>其它</t>
    <phoneticPr fontId="2" type="noConversion"/>
  </si>
  <si>
    <t>每点体力恢复时间（分钟）</t>
    <phoneticPr fontId="2" type="noConversion"/>
  </si>
  <si>
    <t>体力</t>
    <phoneticPr fontId="2" type="noConversion"/>
  </si>
  <si>
    <t>付费投放</t>
    <phoneticPr fontId="2" type="noConversion"/>
  </si>
  <si>
    <t>体力投放</t>
    <phoneticPr fontId="2" type="noConversion"/>
  </si>
  <si>
    <t>每日免费总投放</t>
    <phoneticPr fontId="2" type="noConversion"/>
  </si>
  <si>
    <t>每日付费总投放</t>
    <phoneticPr fontId="2" type="noConversion"/>
  </si>
  <si>
    <t>体力购买</t>
    <phoneticPr fontId="2" type="noConversion"/>
  </si>
  <si>
    <t>购买次数</t>
    <phoneticPr fontId="2" type="noConversion"/>
  </si>
  <si>
    <t>花费钻石</t>
    <phoneticPr fontId="2" type="noConversion"/>
  </si>
  <si>
    <t>累积花费钻石</t>
    <phoneticPr fontId="2" type="noConversion"/>
  </si>
  <si>
    <t>等级</t>
    <phoneticPr fontId="2" type="noConversion"/>
  </si>
  <si>
    <t>通关次数</t>
    <phoneticPr fontId="2" type="noConversion"/>
  </si>
  <si>
    <t>累积通关次数</t>
    <phoneticPr fontId="2" type="noConversion"/>
  </si>
  <si>
    <t>每场体力值</t>
    <phoneticPr fontId="2" type="noConversion"/>
  </si>
  <si>
    <t>累积体力值</t>
    <phoneticPr fontId="2" type="noConversion"/>
  </si>
  <si>
    <t>恢复体力（分）</t>
    <phoneticPr fontId="2" type="noConversion"/>
  </si>
  <si>
    <t>玩法赠送</t>
    <phoneticPr fontId="2" type="noConversion"/>
  </si>
  <si>
    <t>普通玩家每日体力</t>
    <phoneticPr fontId="2" type="noConversion"/>
  </si>
  <si>
    <t>购买次数</t>
    <phoneticPr fontId="2" type="noConversion"/>
  </si>
  <si>
    <t>单次购买体力</t>
    <phoneticPr fontId="2" type="noConversion"/>
  </si>
  <si>
    <t>普通玩家每日极限体力</t>
    <phoneticPr fontId="2" type="noConversion"/>
  </si>
  <si>
    <t>付费玩家每日极限体力</t>
    <phoneticPr fontId="2" type="noConversion"/>
  </si>
  <si>
    <t>普通玩家每日通关次数</t>
    <phoneticPr fontId="2" type="noConversion"/>
  </si>
  <si>
    <t>普通玩家每日极限通关</t>
    <phoneticPr fontId="2" type="noConversion"/>
  </si>
  <si>
    <t>付费玩家每日极限通关</t>
    <phoneticPr fontId="2" type="noConversion"/>
  </si>
  <si>
    <t>普通玩家升级天数</t>
    <phoneticPr fontId="2" type="noConversion"/>
  </si>
  <si>
    <t>体力值</t>
    <phoneticPr fontId="2" type="noConversion"/>
  </si>
  <si>
    <t>普通玩家极限升级天数</t>
    <phoneticPr fontId="2" type="noConversion"/>
  </si>
  <si>
    <t>付费玩家极限升级天数</t>
    <phoneticPr fontId="2" type="noConversion"/>
  </si>
  <si>
    <t>普通玩家累积升级天数</t>
    <phoneticPr fontId="2" type="noConversion"/>
  </si>
  <si>
    <t>普通玩家累积极限升级天数</t>
    <phoneticPr fontId="2" type="noConversion"/>
  </si>
  <si>
    <t>付费玩家累积极限升级天数</t>
    <phoneticPr fontId="2" type="noConversion"/>
  </si>
  <si>
    <t>新手期(2h)</t>
    <phoneticPr fontId="2" type="noConversion"/>
  </si>
  <si>
    <t>过渡期（2d）</t>
    <phoneticPr fontId="2" type="noConversion"/>
  </si>
  <si>
    <t>熟练期（7d)</t>
    <phoneticPr fontId="2" type="noConversion"/>
  </si>
  <si>
    <t>老手期</t>
    <phoneticPr fontId="2" type="noConversion"/>
  </si>
  <si>
    <t>经验分配</t>
    <phoneticPr fontId="2" type="noConversion"/>
  </si>
  <si>
    <t>分配比重</t>
    <phoneticPr fontId="2" type="noConversion"/>
  </si>
  <si>
    <t>主线关卡</t>
    <phoneticPr fontId="2" type="noConversion"/>
  </si>
  <si>
    <t>活跃度</t>
    <phoneticPr fontId="2" type="noConversion"/>
  </si>
  <si>
    <t>经验活动</t>
    <phoneticPr fontId="2" type="noConversion"/>
  </si>
  <si>
    <t>购买体力</t>
    <phoneticPr fontId="2" type="noConversion"/>
  </si>
  <si>
    <t>免费权重和</t>
    <phoneticPr fontId="2" type="noConversion"/>
  </si>
  <si>
    <t>付费权重和</t>
    <phoneticPr fontId="2" type="noConversion"/>
  </si>
  <si>
    <t>等级</t>
    <phoneticPr fontId="2" type="noConversion"/>
  </si>
  <si>
    <t>经验基础值</t>
    <phoneticPr fontId="2" type="noConversion"/>
  </si>
  <si>
    <t>关卡停留次数</t>
    <phoneticPr fontId="2" type="noConversion"/>
  </si>
  <si>
    <t>停留时长(d)</t>
    <phoneticPr fontId="2" type="noConversion"/>
  </si>
  <si>
    <t>关卡编号</t>
    <phoneticPr fontId="2" type="noConversion"/>
  </si>
  <si>
    <t>等级</t>
    <phoneticPr fontId="2" type="noConversion"/>
  </si>
  <si>
    <t>主线任务经验比重</t>
    <phoneticPr fontId="2" type="noConversion"/>
  </si>
  <si>
    <t>支线任务经验比重</t>
    <phoneticPr fontId="2" type="noConversion"/>
  </si>
  <si>
    <t>主线关卡</t>
    <phoneticPr fontId="2" type="noConversion"/>
  </si>
  <si>
    <t>活跃度</t>
    <phoneticPr fontId="2" type="noConversion"/>
  </si>
  <si>
    <t>经验活动</t>
    <phoneticPr fontId="2" type="noConversion"/>
  </si>
  <si>
    <t>购买体力</t>
    <phoneticPr fontId="2" type="noConversion"/>
  </si>
  <si>
    <t>每日经验比重</t>
    <phoneticPr fontId="2" type="noConversion"/>
  </si>
  <si>
    <t>累积</t>
    <phoneticPr fontId="2" type="noConversion"/>
  </si>
  <si>
    <t>停留期间</t>
    <phoneticPr fontId="2" type="noConversion"/>
  </si>
  <si>
    <t>经验比重</t>
    <phoneticPr fontId="2" type="noConversion"/>
  </si>
  <si>
    <t>主线任务</t>
    <phoneticPr fontId="2" type="noConversion"/>
  </si>
  <si>
    <t>支线任务</t>
    <phoneticPr fontId="2" type="noConversion"/>
  </si>
  <si>
    <t>其它任务</t>
    <phoneticPr fontId="2" type="noConversion"/>
  </si>
  <si>
    <t>一次性经验比重</t>
    <phoneticPr fontId="2" type="noConversion"/>
  </si>
  <si>
    <t>其它任务经验比重</t>
    <phoneticPr fontId="2" type="noConversion"/>
  </si>
  <si>
    <t>一次性</t>
    <phoneticPr fontId="2" type="noConversion"/>
  </si>
  <si>
    <t>经验比重</t>
    <phoneticPr fontId="2" type="noConversion"/>
  </si>
  <si>
    <t>升级经验</t>
    <phoneticPr fontId="2" type="noConversion"/>
  </si>
  <si>
    <t>普通玩家</t>
    <phoneticPr fontId="2" type="noConversion"/>
  </si>
  <si>
    <t>升级时长</t>
    <phoneticPr fontId="2" type="noConversion"/>
  </si>
  <si>
    <t>普通玩家极限</t>
    <phoneticPr fontId="2" type="noConversion"/>
  </si>
  <si>
    <t>付费玩家极限</t>
    <phoneticPr fontId="2" type="noConversion"/>
  </si>
  <si>
    <t>累积升级时长</t>
    <phoneticPr fontId="2" type="noConversion"/>
  </si>
  <si>
    <t>金币</t>
    <phoneticPr fontId="2" type="noConversion"/>
  </si>
  <si>
    <t>神侍经验丹</t>
    <phoneticPr fontId="2" type="noConversion"/>
  </si>
  <si>
    <t>主线</t>
    <phoneticPr fontId="2" type="noConversion"/>
  </si>
  <si>
    <t>领悟石（随时间自动恢复）、金币</t>
    <phoneticPr fontId="2" type="noConversion"/>
  </si>
  <si>
    <t>宝石升级</t>
    <phoneticPr fontId="2" type="noConversion"/>
  </si>
  <si>
    <t>通用道具（红魂）、神侍进阶石（动态、主线困难关卡掉落）</t>
    <phoneticPr fontId="2" type="noConversion"/>
  </si>
  <si>
    <t>通用道具（红魂）、进阶道具（动态、主线普通关卡掉落）</t>
    <phoneticPr fontId="2" type="noConversion"/>
  </si>
  <si>
    <t>宠物技能卷轴（主线困难关卡）</t>
    <phoneticPr fontId="2" type="noConversion"/>
  </si>
  <si>
    <t>神侍经验丹（主线普通、困难掉落、宠物经验掉落活动（守卫家园））</t>
    <phoneticPr fontId="2" type="noConversion"/>
  </si>
  <si>
    <t>悬赏任务</t>
    <phoneticPr fontId="2" type="noConversion"/>
  </si>
  <si>
    <t>金币副本</t>
    <phoneticPr fontId="2" type="noConversion"/>
  </si>
  <si>
    <t>无尽之塔</t>
    <phoneticPr fontId="2" type="noConversion"/>
  </si>
  <si>
    <t>组队副本</t>
    <phoneticPr fontId="2" type="noConversion"/>
  </si>
  <si>
    <t>王者之路</t>
    <phoneticPr fontId="2" type="noConversion"/>
  </si>
  <si>
    <t>法宝</t>
    <phoneticPr fontId="2" type="noConversion"/>
  </si>
  <si>
    <t>好友送礼</t>
    <phoneticPr fontId="2" type="noConversion"/>
  </si>
  <si>
    <t>送花</t>
    <phoneticPr fontId="2" type="noConversion"/>
  </si>
  <si>
    <t>社交</t>
    <phoneticPr fontId="2" type="noConversion"/>
  </si>
  <si>
    <t>丰厚的午餐</t>
    <phoneticPr fontId="2" type="noConversion"/>
  </si>
  <si>
    <t>领取体力</t>
    <phoneticPr fontId="2" type="noConversion"/>
  </si>
  <si>
    <t>精英之路</t>
    <phoneticPr fontId="2" type="noConversion"/>
  </si>
  <si>
    <t>守卫家园</t>
    <phoneticPr fontId="2" type="noConversion"/>
  </si>
  <si>
    <t>世界BOSS</t>
    <phoneticPr fontId="2" type="noConversion"/>
  </si>
  <si>
    <t>pve</t>
    <phoneticPr fontId="2" type="noConversion"/>
  </si>
  <si>
    <t>竞技场</t>
    <phoneticPr fontId="2" type="noConversion"/>
  </si>
  <si>
    <t>擂台赛</t>
    <phoneticPr fontId="2" type="noConversion"/>
  </si>
  <si>
    <t>描述</t>
    <phoneticPr fontId="2" type="noConversion"/>
  </si>
  <si>
    <t>详细说明</t>
    <phoneticPr fontId="2" type="noConversion"/>
  </si>
  <si>
    <t>pvp</t>
    <phoneticPr fontId="2" type="noConversion"/>
  </si>
  <si>
    <t>生存试炼</t>
    <phoneticPr fontId="2" type="noConversion"/>
  </si>
  <si>
    <t>活动</t>
    <phoneticPr fontId="2" type="noConversion"/>
  </si>
  <si>
    <t>好友间相互赠送体力，每日可领60点，鼓励玩家互加好友</t>
    <phoneticPr fontId="2" type="noConversion"/>
  </si>
  <si>
    <t>玩家间互相赠送，增加魅力值，活跃游戏气氛</t>
    <phoneticPr fontId="2" type="noConversion"/>
  </si>
  <si>
    <t>以简短的战斗形式每日12-14点，18-20点每次最多可领50点体力</t>
    <phoneticPr fontId="2" type="noConversion"/>
  </si>
  <si>
    <t>每日必做10环任务，快速获得丰厚经验奖励及较多常见消耗道具奖励</t>
    <phoneticPr fontId="2" type="noConversion"/>
  </si>
  <si>
    <t>宝石系统</t>
    <phoneticPr fontId="2" type="noConversion"/>
  </si>
  <si>
    <t>限时参与挑战世界BOSS活动，活跃游戏气氛，提升高V玩家荣耀感</t>
    <phoneticPr fontId="2" type="noConversion"/>
  </si>
  <si>
    <t>守护型战斗模式，丰富游戏乐趣，验证玩家实力（多种难度）</t>
    <phoneticPr fontId="2" type="noConversion"/>
  </si>
  <si>
    <t>加强玩家间交互，体验不一样的战斗感觉（多种难度）</t>
    <phoneticPr fontId="2" type="noConversion"/>
  </si>
  <si>
    <t>日常快速获取金币途径（多种难度）</t>
    <phoneticPr fontId="2" type="noConversion"/>
  </si>
  <si>
    <t>单挑BOSS的战斗（多种难度）</t>
    <phoneticPr fontId="2" type="noConversion"/>
  </si>
  <si>
    <t>生存挑战型，考验玩家的生存力（多种难度）</t>
    <phoneticPr fontId="2" type="noConversion"/>
  </si>
  <si>
    <t>有限资源的争夺，增加玩家间仇恨</t>
    <phoneticPr fontId="2" type="noConversion"/>
  </si>
  <si>
    <t>排行榜固定玩家排名依次挑战，付费玩家展示实力的舞台</t>
    <phoneticPr fontId="2" type="noConversion"/>
  </si>
  <si>
    <t>售卖常见消耗材料及稀有道具，回收钻石</t>
    <phoneticPr fontId="2" type="noConversion"/>
  </si>
  <si>
    <t>积分排名形式，展现pvp实力之地</t>
    <phoneticPr fontId="2" type="noConversion"/>
  </si>
  <si>
    <t>vip特权及福利礼包回馈，提高充值欲望</t>
    <phoneticPr fontId="2" type="noConversion"/>
  </si>
  <si>
    <t>充值反馈奖励，提高充值欲望</t>
    <phoneticPr fontId="2" type="noConversion"/>
  </si>
  <si>
    <t>角色技能卷轴、金币（主线关卡掉落、悬赏任务）</t>
    <phoneticPr fontId="2" type="noConversion"/>
  </si>
  <si>
    <t>角色技能卷轴、金币（主线关卡掉落、悬赏任务）</t>
    <phoneticPr fontId="2" type="noConversion"/>
  </si>
  <si>
    <t>关卡</t>
    <phoneticPr fontId="2" type="noConversion"/>
  </si>
  <si>
    <t>困难关卡</t>
    <phoneticPr fontId="2" type="noConversion"/>
  </si>
  <si>
    <t>普通关卡</t>
    <phoneticPr fontId="2" type="noConversion"/>
  </si>
  <si>
    <t>新技能解锁</t>
    <phoneticPr fontId="2" type="noConversion"/>
  </si>
  <si>
    <t>技能升级，提升技能效果</t>
    <phoneticPr fontId="2" type="noConversion"/>
  </si>
  <si>
    <t>新天赋解锁</t>
    <phoneticPr fontId="2" type="noConversion"/>
  </si>
  <si>
    <t>天赋升级，提升天赋效果</t>
    <phoneticPr fontId="2" type="noConversion"/>
  </si>
  <si>
    <t>装备等级提升</t>
    <phoneticPr fontId="2" type="noConversion"/>
  </si>
  <si>
    <t>装备品质提升</t>
    <phoneticPr fontId="2" type="noConversion"/>
  </si>
  <si>
    <t>装备星级提升</t>
    <phoneticPr fontId="2" type="noConversion"/>
  </si>
  <si>
    <t>装备宝石镶嵌</t>
    <phoneticPr fontId="2" type="noConversion"/>
  </si>
  <si>
    <t>法宝星级提升</t>
    <phoneticPr fontId="2" type="noConversion"/>
  </si>
  <si>
    <t>法宝收集</t>
    <phoneticPr fontId="2" type="noConversion"/>
  </si>
  <si>
    <t>神侍等级提升</t>
    <phoneticPr fontId="2" type="noConversion"/>
  </si>
  <si>
    <t>神侍品质提升</t>
    <phoneticPr fontId="2" type="noConversion"/>
  </si>
  <si>
    <t>神侍星级提升</t>
    <phoneticPr fontId="2" type="noConversion"/>
  </si>
  <si>
    <t>神侍技能等级提升</t>
    <phoneticPr fontId="2" type="noConversion"/>
  </si>
  <si>
    <t>神侍天赋等级提升</t>
    <phoneticPr fontId="2" type="noConversion"/>
  </si>
  <si>
    <t>神侍收集</t>
    <phoneticPr fontId="2" type="noConversion"/>
  </si>
  <si>
    <t>宝石等级提升</t>
    <phoneticPr fontId="2" type="noConversion"/>
  </si>
  <si>
    <t>产耗说明</t>
    <phoneticPr fontId="2" type="noConversion"/>
  </si>
  <si>
    <t>消耗6点体力，通关获得奖励</t>
    <phoneticPr fontId="2" type="noConversion"/>
  </si>
  <si>
    <t>消耗12点体力，通关获得奖励</t>
    <phoneticPr fontId="2" type="noConversion"/>
  </si>
  <si>
    <t>补充体力投放</t>
    <phoneticPr fontId="2" type="noConversion"/>
  </si>
  <si>
    <t>主要产出经验、红魂、装备进阶道具、角色技能卷轴、神侍经验丹、鲜花</t>
    <phoneticPr fontId="2" type="noConversion"/>
  </si>
  <si>
    <t>主要产出经验、红魂、神侍进阶道具、宠物技能卷轴、神侍经验丹、鲜花</t>
    <phoneticPr fontId="2" type="noConversion"/>
  </si>
  <si>
    <t>金币投放</t>
    <phoneticPr fontId="2" type="noConversion"/>
  </si>
  <si>
    <t>绿、蓝(兑换）+掉落、紫宝石（兑换）、宝石经验</t>
    <phoneticPr fontId="2" type="noConversion"/>
  </si>
  <si>
    <t>天赋石投放</t>
    <phoneticPr fontId="2" type="noConversion"/>
  </si>
  <si>
    <t>领悟石投放补充</t>
    <phoneticPr fontId="2" type="noConversion"/>
  </si>
  <si>
    <t>法宝兑换</t>
    <phoneticPr fontId="2" type="noConversion"/>
  </si>
  <si>
    <t>法宝兑换</t>
    <phoneticPr fontId="2" type="noConversion"/>
  </si>
  <si>
    <t>神戒碎片</t>
    <phoneticPr fontId="2" type="noConversion"/>
  </si>
  <si>
    <t>经验（固定）、代币（固定）、金币、角色技能卷轴、神侍技能卷轴、天赋石、领悟石、宝石经验</t>
    <phoneticPr fontId="2" type="noConversion"/>
  </si>
  <si>
    <t>绿、蓝、紫宝石、宝石经验（组队副本）</t>
    <phoneticPr fontId="2" type="noConversion"/>
  </si>
  <si>
    <t>法宝（部分）</t>
    <phoneticPr fontId="2" type="noConversion"/>
  </si>
  <si>
    <t>法宝兑换（部分）</t>
    <phoneticPr fontId="2" type="noConversion"/>
  </si>
  <si>
    <t>神侍碎片兑换材料、装备碎片兑换材料、体力药*1、金币、神侍经验丹、宝石经验</t>
    <phoneticPr fontId="2" type="noConversion"/>
  </si>
  <si>
    <t>护身符碎片兑换</t>
    <phoneticPr fontId="2" type="noConversion"/>
  </si>
  <si>
    <t>游戏时长(min)</t>
    <phoneticPr fontId="2" type="noConversion"/>
  </si>
  <si>
    <t>极限所需时长</t>
    <phoneticPr fontId="2" type="noConversion"/>
  </si>
  <si>
    <t>消耗鲜花，依据每日鲜花送出量与收到量给予神侍经验丹奖励，鲜花由日常玩法中适量产出</t>
    <phoneticPr fontId="2" type="noConversion"/>
  </si>
  <si>
    <t>停留关卡次数</t>
    <phoneticPr fontId="2" type="noConversion"/>
  </si>
  <si>
    <t>装备</t>
    <phoneticPr fontId="2" type="noConversion"/>
  </si>
  <si>
    <t>技能</t>
    <phoneticPr fontId="2" type="noConversion"/>
  </si>
  <si>
    <t>神侍</t>
    <phoneticPr fontId="2" type="noConversion"/>
  </si>
  <si>
    <t>宝石</t>
    <phoneticPr fontId="2" type="noConversion"/>
  </si>
  <si>
    <t>法宝</t>
    <phoneticPr fontId="2" type="noConversion"/>
  </si>
  <si>
    <t>天赋</t>
    <phoneticPr fontId="2" type="noConversion"/>
  </si>
  <si>
    <t>系统</t>
    <phoneticPr fontId="2" type="noConversion"/>
  </si>
  <si>
    <t>任务系统</t>
    <phoneticPr fontId="2" type="noConversion"/>
  </si>
  <si>
    <t>PVP</t>
    <phoneticPr fontId="2" type="noConversion"/>
  </si>
  <si>
    <t>玩法</t>
    <phoneticPr fontId="2" type="noConversion"/>
  </si>
  <si>
    <t>宝箱</t>
    <phoneticPr fontId="2" type="noConversion"/>
  </si>
  <si>
    <t>关卡</t>
    <phoneticPr fontId="2" type="noConversion"/>
  </si>
  <si>
    <t>公会</t>
    <phoneticPr fontId="2" type="noConversion"/>
  </si>
  <si>
    <t>进阶阶段</t>
    <phoneticPr fontId="2" type="noConversion"/>
  </si>
  <si>
    <t>参考等级</t>
    <phoneticPr fontId="2" type="noConversion"/>
  </si>
  <si>
    <t>白色</t>
    <phoneticPr fontId="2" type="noConversion"/>
  </si>
  <si>
    <t>装备颜色</t>
    <phoneticPr fontId="2" type="noConversion"/>
  </si>
  <si>
    <t>绿色</t>
    <phoneticPr fontId="2" type="noConversion"/>
  </si>
  <si>
    <t>绿色+1</t>
    <phoneticPr fontId="2" type="noConversion"/>
  </si>
  <si>
    <t>绿色+2</t>
    <phoneticPr fontId="2" type="noConversion"/>
  </si>
  <si>
    <t>蓝色</t>
  </si>
  <si>
    <t>蓝色+1</t>
  </si>
  <si>
    <t>蓝色+2</t>
  </si>
  <si>
    <t>紫色</t>
  </si>
  <si>
    <t>紫色+1</t>
  </si>
  <si>
    <t>紫色+2</t>
  </si>
  <si>
    <t>橙色</t>
  </si>
  <si>
    <t>橙色+1</t>
  </si>
  <si>
    <t>橙色+2</t>
  </si>
  <si>
    <t>暗金</t>
  </si>
  <si>
    <t>暗金+1</t>
  </si>
  <si>
    <t>暗金+2</t>
  </si>
  <si>
    <t>深红</t>
  </si>
  <si>
    <t>深红+1</t>
  </si>
  <si>
    <t>深红+2</t>
  </si>
  <si>
    <t>消耗道具</t>
    <phoneticPr fontId="2" type="noConversion"/>
  </si>
  <si>
    <t>红魂</t>
    <phoneticPr fontId="2" type="noConversion"/>
  </si>
  <si>
    <t>道具1</t>
    <phoneticPr fontId="2" type="noConversion"/>
  </si>
  <si>
    <t>道具2</t>
    <phoneticPr fontId="2" type="noConversion"/>
  </si>
  <si>
    <t>道具3</t>
    <phoneticPr fontId="2" type="noConversion"/>
  </si>
  <si>
    <t>每日参与次数</t>
    <phoneticPr fontId="2" type="noConversion"/>
  </si>
  <si>
    <t>常规每日获得</t>
    <phoneticPr fontId="2" type="noConversion"/>
  </si>
  <si>
    <t>累积天数</t>
    <phoneticPr fontId="2" type="noConversion"/>
  </si>
  <si>
    <t>需要天数</t>
    <phoneticPr fontId="2" type="noConversion"/>
  </si>
  <si>
    <t>单件装备</t>
    <phoneticPr fontId="2" type="noConversion"/>
  </si>
  <si>
    <t>升级天数</t>
    <phoneticPr fontId="2" type="noConversion"/>
  </si>
  <si>
    <t>7件装备</t>
    <phoneticPr fontId="2" type="noConversion"/>
  </si>
  <si>
    <t>49件装备(6宠+1人）</t>
    <phoneticPr fontId="2" type="noConversion"/>
  </si>
  <si>
    <t>主线关卡掉落</t>
    <phoneticPr fontId="2" type="noConversion"/>
  </si>
  <si>
    <t>装备进阶</t>
    <phoneticPr fontId="2" type="noConversion"/>
  </si>
  <si>
    <t>装备觉醒</t>
    <phoneticPr fontId="2" type="noConversion"/>
  </si>
  <si>
    <t>装备星级</t>
    <phoneticPr fontId="2" type="noConversion"/>
  </si>
  <si>
    <t>装备碎片</t>
    <phoneticPr fontId="2" type="noConversion"/>
  </si>
  <si>
    <t>橙色</t>
    <phoneticPr fontId="2" type="noConversion"/>
  </si>
  <si>
    <t>紫色</t>
    <phoneticPr fontId="2" type="noConversion"/>
  </si>
  <si>
    <t>蓝色</t>
    <phoneticPr fontId="2" type="noConversion"/>
  </si>
  <si>
    <t>神侍</t>
    <phoneticPr fontId="2" type="noConversion"/>
  </si>
  <si>
    <t>装备碎片（钻石宝箱抽取）</t>
    <phoneticPr fontId="2" type="noConversion"/>
  </si>
  <si>
    <t>神侍碎片（钻石宝箱抽取）</t>
    <phoneticPr fontId="2" type="noConversion"/>
  </si>
  <si>
    <t>宝石</t>
    <phoneticPr fontId="2" type="noConversion"/>
  </si>
  <si>
    <t>宝石品质</t>
    <phoneticPr fontId="2" type="noConversion"/>
  </si>
  <si>
    <t>绿色</t>
    <phoneticPr fontId="2" type="noConversion"/>
  </si>
  <si>
    <t>1套装备</t>
    <phoneticPr fontId="2" type="noConversion"/>
  </si>
  <si>
    <t>7套装备</t>
    <phoneticPr fontId="2" type="noConversion"/>
  </si>
  <si>
    <t>宝石定价</t>
    <phoneticPr fontId="2" type="noConversion"/>
  </si>
  <si>
    <t>1件装备</t>
    <phoneticPr fontId="2" type="noConversion"/>
  </si>
  <si>
    <t>宝石售价</t>
    <phoneticPr fontId="2" type="noConversion"/>
  </si>
  <si>
    <t>升到60级消耗</t>
    <phoneticPr fontId="2" type="noConversion"/>
  </si>
  <si>
    <t>1颗宝石</t>
    <phoneticPr fontId="2" type="noConversion"/>
  </si>
  <si>
    <t>宝石（组队副本）</t>
    <phoneticPr fontId="2" type="noConversion"/>
  </si>
  <si>
    <t>天赋石、金币（精英之路）</t>
    <phoneticPr fontId="2" type="noConversion"/>
  </si>
  <si>
    <t>神侍觉醒</t>
    <phoneticPr fontId="2" type="noConversion"/>
  </si>
  <si>
    <t>神侍星级</t>
    <phoneticPr fontId="2" type="noConversion"/>
  </si>
  <si>
    <t>神侍碎片</t>
    <phoneticPr fontId="2" type="noConversion"/>
  </si>
  <si>
    <t>pve无限层数挑战，验证玩家战斗力的pve途径</t>
    <phoneticPr fontId="2" type="noConversion"/>
  </si>
  <si>
    <t>累积碎片</t>
    <phoneticPr fontId="2" type="noConversion"/>
  </si>
  <si>
    <t>碎片单价</t>
    <phoneticPr fontId="2" type="noConversion"/>
  </si>
  <si>
    <t>售价(元)</t>
    <phoneticPr fontId="2" type="noConversion"/>
  </si>
  <si>
    <t>6只宠物售价</t>
    <phoneticPr fontId="2" type="noConversion"/>
  </si>
  <si>
    <t>1套装备售价</t>
    <phoneticPr fontId="2" type="noConversion"/>
  </si>
  <si>
    <t>7套装备售价</t>
    <phoneticPr fontId="2" type="noConversion"/>
  </si>
  <si>
    <t>神侍技能</t>
    <phoneticPr fontId="2" type="noConversion"/>
  </si>
  <si>
    <t>技能编号</t>
    <phoneticPr fontId="2" type="noConversion"/>
  </si>
  <si>
    <t>技能1</t>
    <phoneticPr fontId="2" type="noConversion"/>
  </si>
  <si>
    <t>技能2</t>
    <phoneticPr fontId="2" type="noConversion"/>
  </si>
  <si>
    <t>技能3</t>
    <phoneticPr fontId="2" type="noConversion"/>
  </si>
  <si>
    <t>技能4</t>
    <phoneticPr fontId="2" type="noConversion"/>
  </si>
  <si>
    <t>6个神侍</t>
    <phoneticPr fontId="2" type="noConversion"/>
  </si>
  <si>
    <t>神侍天赋</t>
    <phoneticPr fontId="2" type="noConversion"/>
  </si>
  <si>
    <t>天赋1</t>
    <phoneticPr fontId="2" type="noConversion"/>
  </si>
  <si>
    <t>天赋2</t>
    <phoneticPr fontId="2" type="noConversion"/>
  </si>
  <si>
    <t>天赋3</t>
    <phoneticPr fontId="2" type="noConversion"/>
  </si>
  <si>
    <t>天赋4</t>
    <phoneticPr fontId="2" type="noConversion"/>
  </si>
  <si>
    <t>技能</t>
    <phoneticPr fontId="2" type="noConversion"/>
  </si>
  <si>
    <t>宝石合成</t>
    <phoneticPr fontId="2" type="noConversion"/>
  </si>
  <si>
    <t>宝石由装备觉醒材料可合成</t>
    <phoneticPr fontId="2" type="noConversion"/>
  </si>
  <si>
    <t>回收钻石宝箱抽取的装备觉醒材料</t>
    <phoneticPr fontId="2" type="noConversion"/>
  </si>
  <si>
    <t>单技能</t>
    <phoneticPr fontId="2" type="noConversion"/>
  </si>
  <si>
    <t>18技能</t>
    <phoneticPr fontId="2" type="noConversion"/>
  </si>
  <si>
    <t>主角升级花费</t>
    <phoneticPr fontId="2" type="noConversion"/>
  </si>
  <si>
    <t>神侍升级花费</t>
    <phoneticPr fontId="2" type="noConversion"/>
  </si>
  <si>
    <t>4技能</t>
    <phoneticPr fontId="2" type="noConversion"/>
  </si>
  <si>
    <t>6只神侍</t>
    <phoneticPr fontId="2" type="noConversion"/>
  </si>
  <si>
    <t>天赋</t>
    <phoneticPr fontId="2" type="noConversion"/>
  </si>
  <si>
    <t>单天赋</t>
  </si>
  <si>
    <t>4天赋</t>
  </si>
  <si>
    <t>技能</t>
    <phoneticPr fontId="2" type="noConversion"/>
  </si>
  <si>
    <t>天赋</t>
    <phoneticPr fontId="2" type="noConversion"/>
  </si>
  <si>
    <t>法宝</t>
    <phoneticPr fontId="2" type="noConversion"/>
  </si>
  <si>
    <t>法宝品质</t>
  </si>
  <si>
    <t>1件法宝</t>
    <phoneticPr fontId="2" type="noConversion"/>
  </si>
  <si>
    <t>20件法宝</t>
    <phoneticPr fontId="2" type="noConversion"/>
  </si>
  <si>
    <t>升到5星消耗</t>
    <phoneticPr fontId="2" type="noConversion"/>
  </si>
  <si>
    <t>1件法宝</t>
    <phoneticPr fontId="2" type="noConversion"/>
  </si>
  <si>
    <t>法宝定价</t>
    <phoneticPr fontId="2" type="noConversion"/>
  </si>
  <si>
    <t>法宝</t>
    <phoneticPr fontId="2" type="noConversion"/>
  </si>
  <si>
    <t>英雄</t>
    <phoneticPr fontId="2" type="noConversion"/>
  </si>
  <si>
    <t>功能</t>
    <phoneticPr fontId="2" type="noConversion"/>
  </si>
  <si>
    <t>普通</t>
    <phoneticPr fontId="2" type="noConversion"/>
  </si>
  <si>
    <t>小R</t>
    <phoneticPr fontId="2" type="noConversion"/>
  </si>
  <si>
    <t>大R</t>
    <phoneticPr fontId="2" type="noConversion"/>
  </si>
  <si>
    <t>全3星</t>
    <phoneticPr fontId="2" type="noConversion"/>
  </si>
  <si>
    <t>全4星</t>
    <phoneticPr fontId="2" type="noConversion"/>
  </si>
  <si>
    <t>全5星</t>
    <phoneticPr fontId="2" type="noConversion"/>
  </si>
  <si>
    <t>宝石品质</t>
    <phoneticPr fontId="2" type="noConversion"/>
  </si>
  <si>
    <t>宝石等级</t>
    <phoneticPr fontId="2" type="noConversion"/>
  </si>
  <si>
    <t>蓝色</t>
    <phoneticPr fontId="2" type="noConversion"/>
  </si>
  <si>
    <t>法宝品质</t>
    <phoneticPr fontId="2" type="noConversion"/>
  </si>
  <si>
    <t>法宝星级</t>
    <phoneticPr fontId="2" type="noConversion"/>
  </si>
  <si>
    <t>紫+橙</t>
    <phoneticPr fontId="2" type="noConversion"/>
  </si>
  <si>
    <t>法宝件数</t>
    <phoneticPr fontId="2" type="noConversion"/>
  </si>
  <si>
    <t>消费</t>
    <phoneticPr fontId="2" type="noConversion"/>
  </si>
  <si>
    <t>6天赋</t>
    <phoneticPr fontId="2" type="noConversion"/>
  </si>
  <si>
    <t>消费总计</t>
    <phoneticPr fontId="2" type="noConversion"/>
  </si>
  <si>
    <t>法宝获取</t>
    <phoneticPr fontId="2" type="noConversion"/>
  </si>
  <si>
    <t>全3星</t>
    <phoneticPr fontId="2" type="noConversion"/>
  </si>
  <si>
    <t>全5星</t>
    <phoneticPr fontId="2" type="noConversion"/>
  </si>
  <si>
    <t>消费</t>
    <phoneticPr fontId="2" type="noConversion"/>
  </si>
  <si>
    <t>单神侍</t>
    <phoneticPr fontId="2" type="noConversion"/>
  </si>
  <si>
    <t>单英雄</t>
    <phoneticPr fontId="2" type="noConversion"/>
  </si>
  <si>
    <t>宝石获取</t>
    <phoneticPr fontId="2" type="noConversion"/>
  </si>
  <si>
    <t>装备</t>
    <phoneticPr fontId="2" type="noConversion"/>
  </si>
  <si>
    <t>天赋</t>
    <phoneticPr fontId="2" type="noConversion"/>
  </si>
  <si>
    <t>消费</t>
    <phoneticPr fontId="2" type="noConversion"/>
  </si>
  <si>
    <t>装备</t>
    <phoneticPr fontId="2" type="noConversion"/>
  </si>
  <si>
    <t>技能</t>
    <phoneticPr fontId="2" type="noConversion"/>
  </si>
  <si>
    <t>天赋</t>
    <phoneticPr fontId="2" type="noConversion"/>
  </si>
  <si>
    <t>神侍觉醒</t>
    <phoneticPr fontId="2" type="noConversion"/>
  </si>
  <si>
    <t>宝石</t>
    <phoneticPr fontId="2" type="noConversion"/>
  </si>
  <si>
    <t>主角</t>
    <phoneticPr fontId="2" type="noConversion"/>
  </si>
  <si>
    <t>宠物</t>
    <phoneticPr fontId="2" type="noConversion"/>
  </si>
  <si>
    <t>角色成长</t>
    <phoneticPr fontId="2" type="noConversion"/>
  </si>
  <si>
    <t>装备进阶属性</t>
    <phoneticPr fontId="2" type="noConversion"/>
  </si>
  <si>
    <t>装备觉醒</t>
    <phoneticPr fontId="2" type="noConversion"/>
  </si>
  <si>
    <t>天赋</t>
    <phoneticPr fontId="2" type="noConversion"/>
  </si>
  <si>
    <t>宝石</t>
    <phoneticPr fontId="2" type="noConversion"/>
  </si>
  <si>
    <t>法宝</t>
    <phoneticPr fontId="2" type="noConversion"/>
  </si>
  <si>
    <t>属性和</t>
    <phoneticPr fontId="2" type="noConversion"/>
  </si>
  <si>
    <t>属性和</t>
    <phoneticPr fontId="2" type="noConversion"/>
  </si>
  <si>
    <t>宠物成长</t>
    <phoneticPr fontId="2" type="noConversion"/>
  </si>
  <si>
    <t>宠物进阶</t>
    <phoneticPr fontId="2" type="noConversion"/>
  </si>
  <si>
    <t>宠物升星</t>
    <phoneticPr fontId="2" type="noConversion"/>
  </si>
  <si>
    <t>装备进阶属性</t>
    <phoneticPr fontId="2" type="noConversion"/>
  </si>
  <si>
    <t>宠物缘分</t>
    <phoneticPr fontId="2" type="noConversion"/>
  </si>
  <si>
    <t>一级属性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</si>
  <si>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</si>
  <si>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</si>
  <si>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</si>
  <si>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减免伤害</t>
    <phoneticPr fontId="2" type="noConversion"/>
  </si>
  <si>
    <t>最终伤害</t>
    <phoneticPr fontId="2" type="noConversion"/>
  </si>
  <si>
    <t>二级属性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</si>
  <si>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</si>
  <si>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</si>
  <si>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</si>
  <si>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减免伤害</t>
    <phoneticPr fontId="2" type="noConversion"/>
  </si>
  <si>
    <t>最终伤害</t>
    <phoneticPr fontId="2" type="noConversion"/>
  </si>
  <si>
    <t>暴击几率</t>
    <phoneticPr fontId="2" type="noConversion"/>
  </si>
  <si>
    <t>抗暴几率</t>
    <phoneticPr fontId="2" type="noConversion"/>
  </si>
  <si>
    <t>暴击伤害</t>
    <phoneticPr fontId="2" type="noConversion"/>
  </si>
  <si>
    <t>火元素</t>
    <phoneticPr fontId="2" type="noConversion"/>
  </si>
  <si>
    <t>冰元素</t>
    <phoneticPr fontId="2" type="noConversion"/>
  </si>
  <si>
    <t>雷元素</t>
    <phoneticPr fontId="2" type="noConversion"/>
  </si>
  <si>
    <t>冥元素</t>
    <phoneticPr fontId="2" type="noConversion"/>
  </si>
  <si>
    <t>火抗</t>
    <phoneticPr fontId="2" type="noConversion"/>
  </si>
  <si>
    <t>冰抗</t>
    <phoneticPr fontId="2" type="noConversion"/>
  </si>
  <si>
    <t>雷抗</t>
    <phoneticPr fontId="2" type="noConversion"/>
  </si>
  <si>
    <t>冥抗</t>
    <phoneticPr fontId="2" type="noConversion"/>
  </si>
  <si>
    <t>生命偷取</t>
    <phoneticPr fontId="2" type="noConversion"/>
  </si>
  <si>
    <t>伤害反弹</t>
    <phoneticPr fontId="2" type="noConversion"/>
  </si>
  <si>
    <t>冷却缩减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</si>
</sst>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#&quot;min&quot;"/>
    <numFmt numFmtId="177" formatCode="#&quot;次&quot;"/>
    <numFmt numFmtId="178" formatCode="#&quot;点&quot;"/>
    <numFmt numFmtId="179" formatCode="0.0"/>
    <numFmt numFmtId="180" formatCode="0_ "/>
    <numFmt numFmtId="181" formatCode="#&quot;m&quot;"/>
    <numFmt numFmtId="182" formatCode="#&quot;个&quot;"/>
    <numFmt numFmtId="183" formatCode="#&quot;元&quot;"/>
    <numFmt numFmtId="184" formatCode="#.0&quot;元&quot;"/>
  </numFmts>
  <fonts count="10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1" fontId="1" fillId="0" borderId="1" xfId="0" applyNumberFormat="1" applyFont="1" applyBorder="1">
      <alignment vertical="center"/>
    </xf>
    <xf numFmtId="0" fontId="3" fillId="4" borderId="1" xfId="0" applyFont="1" applyFill="1" applyBorder="1" applyAlignment="1">
      <alignment vertical="center" wrapText="1"/>
    </xf>
    <xf numFmtId="1" fontId="1" fillId="4" borderId="1" xfId="0" applyNumberFormat="1" applyFont="1" applyFill="1" applyBorder="1">
      <alignment vertical="center"/>
    </xf>
    <xf numFmtId="1" fontId="6" fillId="4" borderId="1" xfId="0" applyNumberFormat="1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2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5" fillId="0" borderId="7" xfId="0" applyFont="1" applyBorder="1">
      <alignment vertical="center"/>
    </xf>
    <xf numFmtId="2" fontId="1" fillId="0" borderId="7" xfId="0" applyNumberFormat="1" applyFont="1" applyBorder="1">
      <alignment vertical="center"/>
    </xf>
    <xf numFmtId="0" fontId="1" fillId="0" borderId="8" xfId="0" applyFont="1" applyBorder="1">
      <alignment vertical="center"/>
    </xf>
    <xf numFmtId="0" fontId="5" fillId="0" borderId="8" xfId="0" applyFont="1" applyBorder="1">
      <alignment vertical="center"/>
    </xf>
    <xf numFmtId="2" fontId="1" fillId="0" borderId="8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2" fontId="1" fillId="4" borderId="7" xfId="0" applyNumberFormat="1" applyFont="1" applyFill="1" applyBorder="1">
      <alignment vertical="center"/>
    </xf>
    <xf numFmtId="2" fontId="1" fillId="4" borderId="1" xfId="0" applyNumberFormat="1" applyFont="1" applyFill="1" applyBorder="1">
      <alignment vertical="center"/>
    </xf>
    <xf numFmtId="2" fontId="1" fillId="4" borderId="8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2" fontId="1" fillId="4" borderId="6" xfId="0" applyNumberFormat="1" applyFont="1" applyFill="1" applyBorder="1">
      <alignment vertical="center"/>
    </xf>
    <xf numFmtId="0" fontId="1" fillId="0" borderId="9" xfId="0" applyFont="1" applyBorder="1">
      <alignment vertical="center"/>
    </xf>
    <xf numFmtId="0" fontId="3" fillId="5" borderId="4" xfId="0" applyFont="1" applyFill="1" applyBorder="1" applyAlignment="1">
      <alignment vertical="center" wrapText="1"/>
    </xf>
    <xf numFmtId="1" fontId="1" fillId="5" borderId="1" xfId="0" applyNumberFormat="1" applyFont="1" applyFill="1" applyBorder="1">
      <alignment vertical="center"/>
    </xf>
    <xf numFmtId="1" fontId="1" fillId="5" borderId="6" xfId="0" applyNumberFormat="1" applyFont="1" applyFill="1" applyBorder="1">
      <alignment vertical="center"/>
    </xf>
    <xf numFmtId="1" fontId="1" fillId="5" borderId="8" xfId="0" applyNumberFormat="1" applyFont="1" applyFill="1" applyBorder="1">
      <alignment vertical="center"/>
    </xf>
    <xf numFmtId="180" fontId="3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5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1" fontId="1" fillId="0" borderId="8" xfId="0" applyNumberFormat="1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81" fontId="1" fillId="0" borderId="0" xfId="0" applyNumberFormat="1" applyFont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1" fontId="1" fillId="8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179" fontId="1" fillId="0" borderId="1" xfId="0" applyNumberFormat="1" applyFont="1" applyFill="1" applyBorder="1">
      <alignment vertical="center"/>
    </xf>
    <xf numFmtId="182" fontId="1" fillId="0" borderId="1" xfId="0" applyNumberFormat="1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179" fontId="1" fillId="0" borderId="16" xfId="0" applyNumberFormat="1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7" borderId="6" xfId="0" applyFont="1" applyFill="1" applyBorder="1">
      <alignment vertical="center"/>
    </xf>
    <xf numFmtId="179" fontId="1" fillId="0" borderId="6" xfId="0" applyNumberFormat="1" applyFont="1" applyFill="1" applyBorder="1">
      <alignment vertical="center"/>
    </xf>
    <xf numFmtId="1" fontId="1" fillId="8" borderId="8" xfId="0" applyNumberFormat="1" applyFont="1" applyFill="1" applyBorder="1">
      <alignment vertical="center"/>
    </xf>
    <xf numFmtId="179" fontId="1" fillId="0" borderId="8" xfId="0" applyNumberFormat="1" applyFont="1" applyFill="1" applyBorder="1">
      <alignment vertical="center"/>
    </xf>
    <xf numFmtId="0" fontId="1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8" xfId="0" applyFont="1" applyFill="1" applyBorder="1">
      <alignment vertical="center"/>
    </xf>
    <xf numFmtId="179" fontId="3" fillId="0" borderId="1" xfId="0" applyNumberFormat="1" applyFont="1" applyFill="1" applyBorder="1">
      <alignment vertical="center"/>
    </xf>
    <xf numFmtId="179" fontId="3" fillId="0" borderId="8" xfId="0" applyNumberFormat="1" applyFont="1" applyFill="1" applyBorder="1">
      <alignment vertical="center"/>
    </xf>
    <xf numFmtId="179" fontId="3" fillId="0" borderId="6" xfId="0" applyNumberFormat="1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184" fontId="1" fillId="0" borderId="0" xfId="0" applyNumberFormat="1" applyFont="1" applyBorder="1">
      <alignment vertical="center"/>
    </xf>
    <xf numFmtId="0" fontId="7" fillId="0" borderId="0" xfId="0" applyFont="1" applyFill="1" applyBorder="1">
      <alignment vertical="center"/>
    </xf>
    <xf numFmtId="183" fontId="1" fillId="0" borderId="0" xfId="0" applyNumberFormat="1" applyFont="1" applyFill="1" applyBorder="1">
      <alignment vertical="center"/>
    </xf>
    <xf numFmtId="183" fontId="3" fillId="0" borderId="0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183" fontId="1" fillId="0" borderId="1" xfId="0" applyNumberFormat="1" applyFont="1" applyBorder="1" applyAlignment="1">
      <alignment horizontal="center" vertical="center"/>
    </xf>
    <xf numFmtId="0" fontId="6" fillId="0" borderId="16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9" borderId="1" xfId="0" applyFont="1" applyFill="1" applyBorder="1">
      <alignment vertical="center"/>
    </xf>
    <xf numFmtId="0" fontId="9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9" fillId="0" borderId="1" xfId="0" applyFont="1" applyBorder="1">
      <alignment vertical="center"/>
    </xf>
    <xf numFmtId="9" fontId="9" fillId="0" borderId="1" xfId="0" applyNumberFormat="1" applyFont="1" applyBorder="1">
      <alignment vertical="center"/>
    </xf>
    <xf numFmtId="0" fontId="9" fillId="0" borderId="5" xfId="0" applyFont="1" applyBorder="1">
      <alignment vertical="center"/>
    </xf>
    <xf numFmtId="9" fontId="9" fillId="0" borderId="5" xfId="0" applyNumberFormat="1" applyFont="1" applyBorder="1">
      <alignment vertical="center"/>
    </xf>
    <xf numFmtId="0" fontId="1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9" fillId="0" borderId="4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普通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道具付费!$R$17:$R$21</c:f>
              <c:strCache>
                <c:ptCount val="5"/>
                <c:pt idx="0">
                  <c:v>装备</c:v>
                </c:pt>
                <c:pt idx="1">
                  <c:v>技能</c:v>
                </c:pt>
                <c:pt idx="2">
                  <c:v>天赋</c:v>
                </c:pt>
                <c:pt idx="3">
                  <c:v>宝石</c:v>
                </c:pt>
                <c:pt idx="4">
                  <c:v>法宝</c:v>
                </c:pt>
              </c:strCache>
            </c:strRef>
          </c:cat>
          <c:val>
            <c:numRef>
              <c:f>道具付费!$S$17:$S$21</c:f>
              <c:numCache>
                <c:formatCode>General</c:formatCode>
                <c:ptCount val="5"/>
                <c:pt idx="0">
                  <c:v>1120</c:v>
                </c:pt>
                <c:pt idx="1">
                  <c:v>1350</c:v>
                </c:pt>
                <c:pt idx="2">
                  <c:v>1800</c:v>
                </c:pt>
                <c:pt idx="3">
                  <c:v>2100</c:v>
                </c:pt>
                <c:pt idx="4">
                  <c:v>2500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道具付费!$R$17:$R$21</c:f>
              <c:strCache>
                <c:ptCount val="5"/>
                <c:pt idx="0">
                  <c:v>装备</c:v>
                </c:pt>
                <c:pt idx="1">
                  <c:v>技能</c:v>
                </c:pt>
                <c:pt idx="2">
                  <c:v>天赋</c:v>
                </c:pt>
                <c:pt idx="3">
                  <c:v>宝石</c:v>
                </c:pt>
                <c:pt idx="4">
                  <c:v>法宝</c:v>
                </c:pt>
              </c:strCache>
            </c:strRef>
          </c:cat>
          <c:val>
            <c:numRef>
              <c:f>道具付费!$S$17:$S$21</c:f>
              <c:numCache>
                <c:formatCode>General</c:formatCode>
                <c:ptCount val="5"/>
                <c:pt idx="0">
                  <c:v>1120</c:v>
                </c:pt>
                <c:pt idx="1">
                  <c:v>1350</c:v>
                </c:pt>
                <c:pt idx="2">
                  <c:v>1800</c:v>
                </c:pt>
                <c:pt idx="3">
                  <c:v>2100</c:v>
                </c:pt>
                <c:pt idx="4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</a:t>
            </a:r>
            <a:r>
              <a:rPr lang="en-US" altLang="zh-CN"/>
              <a:t>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道具付费!$R$17:$R$21</c:f>
              <c:strCache>
                <c:ptCount val="5"/>
                <c:pt idx="0">
                  <c:v>装备</c:v>
                </c:pt>
                <c:pt idx="1">
                  <c:v>技能</c:v>
                </c:pt>
                <c:pt idx="2">
                  <c:v>天赋</c:v>
                </c:pt>
                <c:pt idx="3">
                  <c:v>宝石</c:v>
                </c:pt>
                <c:pt idx="4">
                  <c:v>法宝</c:v>
                </c:pt>
              </c:strCache>
            </c:strRef>
          </c:cat>
          <c:val>
            <c:numRef>
              <c:f>道具付费!$S$17:$S$21</c:f>
              <c:numCache>
                <c:formatCode>General</c:formatCode>
                <c:ptCount val="5"/>
                <c:pt idx="0">
                  <c:v>1120</c:v>
                </c:pt>
                <c:pt idx="1">
                  <c:v>1350</c:v>
                </c:pt>
                <c:pt idx="2">
                  <c:v>1800</c:v>
                </c:pt>
                <c:pt idx="3">
                  <c:v>2100</c:v>
                </c:pt>
                <c:pt idx="4">
                  <c:v>2500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道具付费!$R$17:$R$21</c:f>
              <c:strCache>
                <c:ptCount val="5"/>
                <c:pt idx="0">
                  <c:v>装备</c:v>
                </c:pt>
                <c:pt idx="1">
                  <c:v>技能</c:v>
                </c:pt>
                <c:pt idx="2">
                  <c:v>天赋</c:v>
                </c:pt>
                <c:pt idx="3">
                  <c:v>宝石</c:v>
                </c:pt>
                <c:pt idx="4">
                  <c:v>法宝</c:v>
                </c:pt>
              </c:strCache>
            </c:strRef>
          </c:cat>
          <c:val>
            <c:numRef>
              <c:f>道具付费!$T$17:$T$21</c:f>
              <c:numCache>
                <c:formatCode>General</c:formatCode>
                <c:ptCount val="5"/>
                <c:pt idx="0">
                  <c:v>2520</c:v>
                </c:pt>
                <c:pt idx="1">
                  <c:v>4050</c:v>
                </c:pt>
                <c:pt idx="2">
                  <c:v>5400</c:v>
                </c:pt>
                <c:pt idx="3">
                  <c:v>12320</c:v>
                </c:pt>
                <c:pt idx="4">
                  <c:v>14500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</a:t>
            </a:r>
            <a:r>
              <a:rPr lang="en-US" altLang="zh-CN"/>
              <a:t>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道具付费!$R$17:$R$21</c:f>
              <c:strCache>
                <c:ptCount val="5"/>
                <c:pt idx="0">
                  <c:v>装备</c:v>
                </c:pt>
                <c:pt idx="1">
                  <c:v>技能</c:v>
                </c:pt>
                <c:pt idx="2">
                  <c:v>天赋</c:v>
                </c:pt>
                <c:pt idx="3">
                  <c:v>宝石</c:v>
                </c:pt>
                <c:pt idx="4">
                  <c:v>法宝</c:v>
                </c:pt>
              </c:strCache>
            </c:strRef>
          </c:cat>
          <c:val>
            <c:numRef>
              <c:f>道具付费!$S$17:$S$21</c:f>
              <c:numCache>
                <c:formatCode>General</c:formatCode>
                <c:ptCount val="5"/>
                <c:pt idx="0">
                  <c:v>1120</c:v>
                </c:pt>
                <c:pt idx="1">
                  <c:v>1350</c:v>
                </c:pt>
                <c:pt idx="2">
                  <c:v>1800</c:v>
                </c:pt>
                <c:pt idx="3">
                  <c:v>2100</c:v>
                </c:pt>
                <c:pt idx="4">
                  <c:v>2500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道具付费!$R$17:$R$21</c:f>
              <c:strCache>
                <c:ptCount val="5"/>
                <c:pt idx="0">
                  <c:v>装备</c:v>
                </c:pt>
                <c:pt idx="1">
                  <c:v>技能</c:v>
                </c:pt>
                <c:pt idx="2">
                  <c:v>天赋</c:v>
                </c:pt>
                <c:pt idx="3">
                  <c:v>宝石</c:v>
                </c:pt>
                <c:pt idx="4">
                  <c:v>法宝</c:v>
                </c:pt>
              </c:strCache>
            </c:strRef>
          </c:cat>
          <c:val>
            <c:numRef>
              <c:f>道具付费!$U$17:$U$21</c:f>
              <c:numCache>
                <c:formatCode>General</c:formatCode>
                <c:ptCount val="5"/>
                <c:pt idx="0">
                  <c:v>4620</c:v>
                </c:pt>
                <c:pt idx="1">
                  <c:v>9000</c:v>
                </c:pt>
                <c:pt idx="2">
                  <c:v>12000</c:v>
                </c:pt>
                <c:pt idx="3">
                  <c:v>46200</c:v>
                </c:pt>
                <c:pt idx="4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普通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道具付费!$R$43:$R$47</c:f>
              <c:strCache>
                <c:ptCount val="5"/>
                <c:pt idx="0">
                  <c:v>神侍觉醒</c:v>
                </c:pt>
                <c:pt idx="1">
                  <c:v>装备</c:v>
                </c:pt>
                <c:pt idx="2">
                  <c:v>技能</c:v>
                </c:pt>
                <c:pt idx="3">
                  <c:v>天赋</c:v>
                </c:pt>
                <c:pt idx="4">
                  <c:v>宝石</c:v>
                </c:pt>
              </c:strCache>
            </c:strRef>
          </c:cat>
          <c:val>
            <c:numRef>
              <c:f>道具付费!$S$43:$S$47</c:f>
              <c:numCache>
                <c:formatCode>General</c:formatCode>
                <c:ptCount val="5"/>
                <c:pt idx="0">
                  <c:v>400</c:v>
                </c:pt>
                <c:pt idx="1">
                  <c:v>1120</c:v>
                </c:pt>
                <c:pt idx="2">
                  <c:v>600</c:v>
                </c:pt>
                <c:pt idx="3">
                  <c:v>600</c:v>
                </c:pt>
                <c:pt idx="4">
                  <c:v>2100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道具付费!$R$43:$R$47</c:f>
              <c:strCache>
                <c:ptCount val="5"/>
                <c:pt idx="0">
                  <c:v>神侍觉醒</c:v>
                </c:pt>
                <c:pt idx="1">
                  <c:v>装备</c:v>
                </c:pt>
                <c:pt idx="2">
                  <c:v>技能</c:v>
                </c:pt>
                <c:pt idx="3">
                  <c:v>天赋</c:v>
                </c:pt>
                <c:pt idx="4">
                  <c:v>宝石</c:v>
                </c:pt>
              </c:strCache>
            </c:strRef>
          </c:cat>
          <c:val>
            <c:numRef>
              <c:f>道具付费!$S$43:$S$47</c:f>
              <c:numCache>
                <c:formatCode>General</c:formatCode>
                <c:ptCount val="5"/>
                <c:pt idx="0">
                  <c:v>400</c:v>
                </c:pt>
                <c:pt idx="1">
                  <c:v>1120</c:v>
                </c:pt>
                <c:pt idx="2">
                  <c:v>600</c:v>
                </c:pt>
                <c:pt idx="3">
                  <c:v>600</c:v>
                </c:pt>
                <c:pt idx="4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普通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道具付费!$R$43:$R$47</c:f>
              <c:strCache>
                <c:ptCount val="5"/>
                <c:pt idx="0">
                  <c:v>神侍觉醒</c:v>
                </c:pt>
                <c:pt idx="1">
                  <c:v>装备</c:v>
                </c:pt>
                <c:pt idx="2">
                  <c:v>技能</c:v>
                </c:pt>
                <c:pt idx="3">
                  <c:v>天赋</c:v>
                </c:pt>
                <c:pt idx="4">
                  <c:v>宝石</c:v>
                </c:pt>
              </c:strCache>
            </c:strRef>
          </c:cat>
          <c:val>
            <c:numRef>
              <c:f>道具付费!$T$43:$T$47</c:f>
              <c:numCache>
                <c:formatCode>General</c:formatCode>
                <c:ptCount val="5"/>
                <c:pt idx="0">
                  <c:v>900</c:v>
                </c:pt>
                <c:pt idx="1">
                  <c:v>2520</c:v>
                </c:pt>
                <c:pt idx="2">
                  <c:v>1800</c:v>
                </c:pt>
                <c:pt idx="3">
                  <c:v>1800</c:v>
                </c:pt>
                <c:pt idx="4">
                  <c:v>12320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道具付费!$R$43:$R$47</c:f>
              <c:strCache>
                <c:ptCount val="5"/>
                <c:pt idx="0">
                  <c:v>神侍觉醒</c:v>
                </c:pt>
                <c:pt idx="1">
                  <c:v>装备</c:v>
                </c:pt>
                <c:pt idx="2">
                  <c:v>技能</c:v>
                </c:pt>
                <c:pt idx="3">
                  <c:v>天赋</c:v>
                </c:pt>
                <c:pt idx="4">
                  <c:v>宝石</c:v>
                </c:pt>
              </c:strCache>
            </c:strRef>
          </c:cat>
          <c:val>
            <c:numRef>
              <c:f>道具付费!$T$43:$T$47</c:f>
              <c:numCache>
                <c:formatCode>General</c:formatCode>
                <c:ptCount val="5"/>
                <c:pt idx="0">
                  <c:v>900</c:v>
                </c:pt>
                <c:pt idx="1">
                  <c:v>2520</c:v>
                </c:pt>
                <c:pt idx="2">
                  <c:v>1800</c:v>
                </c:pt>
                <c:pt idx="3">
                  <c:v>1800</c:v>
                </c:pt>
                <c:pt idx="4">
                  <c:v>12320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普通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道具付费!$R$43:$R$47</c:f>
              <c:strCache>
                <c:ptCount val="5"/>
                <c:pt idx="0">
                  <c:v>神侍觉醒</c:v>
                </c:pt>
                <c:pt idx="1">
                  <c:v>装备</c:v>
                </c:pt>
                <c:pt idx="2">
                  <c:v>技能</c:v>
                </c:pt>
                <c:pt idx="3">
                  <c:v>天赋</c:v>
                </c:pt>
                <c:pt idx="4">
                  <c:v>宝石</c:v>
                </c:pt>
              </c:strCache>
            </c:strRef>
          </c:cat>
          <c:val>
            <c:numRef>
              <c:f>道具付费!$U$43:$U$47</c:f>
              <c:numCache>
                <c:formatCode>General</c:formatCode>
                <c:ptCount val="5"/>
                <c:pt idx="0">
                  <c:v>1650</c:v>
                </c:pt>
                <c:pt idx="1">
                  <c:v>4620</c:v>
                </c:pt>
                <c:pt idx="2">
                  <c:v>4000</c:v>
                </c:pt>
                <c:pt idx="3">
                  <c:v>4000</c:v>
                </c:pt>
                <c:pt idx="4">
                  <c:v>46200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道具付费!$R$43:$R$47</c:f>
              <c:strCache>
                <c:ptCount val="5"/>
                <c:pt idx="0">
                  <c:v>神侍觉醒</c:v>
                </c:pt>
                <c:pt idx="1">
                  <c:v>装备</c:v>
                </c:pt>
                <c:pt idx="2">
                  <c:v>技能</c:v>
                </c:pt>
                <c:pt idx="3">
                  <c:v>天赋</c:v>
                </c:pt>
                <c:pt idx="4">
                  <c:v>宝石</c:v>
                </c:pt>
              </c:strCache>
            </c:strRef>
          </c:cat>
          <c:val>
            <c:numRef>
              <c:f>道具付费!$U$43:$U$47</c:f>
              <c:numCache>
                <c:formatCode>General</c:formatCode>
                <c:ptCount val="5"/>
                <c:pt idx="0">
                  <c:v>1650</c:v>
                </c:pt>
                <c:pt idx="1">
                  <c:v>4620</c:v>
                </c:pt>
                <c:pt idx="2">
                  <c:v>4000</c:v>
                </c:pt>
                <c:pt idx="3">
                  <c:v>4000</c:v>
                </c:pt>
                <c:pt idx="4">
                  <c:v>46200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2</xdr:row>
      <xdr:rowOff>66675</xdr:rowOff>
    </xdr:from>
    <xdr:to>
      <xdr:col>26</xdr:col>
      <xdr:colOff>180975</xdr:colOff>
      <xdr:row>16</xdr:row>
      <xdr:rowOff>104775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514350</xdr:colOff>
      <xdr:row>2</xdr:row>
      <xdr:rowOff>76200</xdr:rowOff>
    </xdr:from>
    <xdr:to>
      <xdr:col>30</xdr:col>
      <xdr:colOff>676275</xdr:colOff>
      <xdr:row>16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619125</xdr:colOff>
      <xdr:row>2</xdr:row>
      <xdr:rowOff>95250</xdr:rowOff>
    </xdr:from>
    <xdr:to>
      <xdr:col>36</xdr:col>
      <xdr:colOff>95250</xdr:colOff>
      <xdr:row>16</xdr:row>
      <xdr:rowOff>133350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152400</xdr:colOff>
      <xdr:row>29</xdr:row>
      <xdr:rowOff>57150</xdr:rowOff>
    </xdr:from>
    <xdr:to>
      <xdr:col>26</xdr:col>
      <xdr:colOff>314325</xdr:colOff>
      <xdr:row>44</xdr:row>
      <xdr:rowOff>161925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161925</xdr:colOff>
      <xdr:row>29</xdr:row>
      <xdr:rowOff>57150</xdr:rowOff>
    </xdr:from>
    <xdr:to>
      <xdr:col>31</xdr:col>
      <xdr:colOff>323850</xdr:colOff>
      <xdr:row>44</xdr:row>
      <xdr:rowOff>161925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219075</xdr:colOff>
      <xdr:row>29</xdr:row>
      <xdr:rowOff>19050</xdr:rowOff>
    </xdr:from>
    <xdr:to>
      <xdr:col>36</xdr:col>
      <xdr:colOff>381000</xdr:colOff>
      <xdr:row>44</xdr:row>
      <xdr:rowOff>123825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workbookViewId="0">
      <selection activeCell="F19" sqref="F19"/>
    </sheetView>
  </sheetViews>
  <sheetFormatPr defaultRowHeight="11.25" x14ac:dyDescent="0.15"/>
  <cols>
    <col min="1" max="1" width="9" style="50"/>
    <col min="2" max="3" width="9" style="51"/>
    <col min="4" max="4" width="9" style="50"/>
    <col min="5" max="6" width="60.375" style="50" customWidth="1"/>
    <col min="7" max="7" width="15.125" style="50" customWidth="1"/>
    <col min="8" max="16384" width="9" style="50"/>
  </cols>
  <sheetData>
    <row r="1" spans="2:7" ht="24.75" customHeight="1" thickBot="1" x14ac:dyDescent="0.2">
      <c r="B1" s="53" t="s">
        <v>1</v>
      </c>
      <c r="C1" s="54" t="s">
        <v>5</v>
      </c>
      <c r="D1" s="54" t="s">
        <v>131</v>
      </c>
      <c r="E1" s="54" t="s">
        <v>132</v>
      </c>
      <c r="F1" s="55" t="s">
        <v>175</v>
      </c>
      <c r="G1" s="55" t="s">
        <v>194</v>
      </c>
    </row>
    <row r="2" spans="2:7" x14ac:dyDescent="0.15">
      <c r="B2" s="130" t="s">
        <v>0</v>
      </c>
      <c r="C2" s="128" t="s">
        <v>3</v>
      </c>
      <c r="D2" s="21" t="s">
        <v>6</v>
      </c>
      <c r="E2" s="21" t="s">
        <v>158</v>
      </c>
      <c r="F2" s="21" t="s">
        <v>153</v>
      </c>
      <c r="G2" s="21"/>
    </row>
    <row r="3" spans="2:7" x14ac:dyDescent="0.15">
      <c r="B3" s="125"/>
      <c r="C3" s="123"/>
      <c r="D3" s="2" t="s">
        <v>7</v>
      </c>
      <c r="E3" s="2" t="s">
        <v>159</v>
      </c>
      <c r="F3" s="2" t="s">
        <v>154</v>
      </c>
      <c r="G3" s="2"/>
    </row>
    <row r="4" spans="2:7" x14ac:dyDescent="0.15">
      <c r="B4" s="125"/>
      <c r="C4" s="123" t="s">
        <v>4</v>
      </c>
      <c r="D4" s="2" t="s">
        <v>8</v>
      </c>
      <c r="E4" s="2" t="s">
        <v>160</v>
      </c>
      <c r="F4" s="2" t="s">
        <v>268</v>
      </c>
      <c r="G4" s="2"/>
    </row>
    <row r="5" spans="2:7" ht="12" thickBot="1" x14ac:dyDescent="0.2">
      <c r="B5" s="127"/>
      <c r="C5" s="129"/>
      <c r="D5" s="26" t="s">
        <v>9</v>
      </c>
      <c r="E5" s="26" t="s">
        <v>161</v>
      </c>
      <c r="F5" s="26" t="s">
        <v>268</v>
      </c>
      <c r="G5" s="26"/>
    </row>
    <row r="6" spans="2:7" x14ac:dyDescent="0.15">
      <c r="B6" s="124" t="s">
        <v>23</v>
      </c>
      <c r="C6" s="131" t="s">
        <v>2</v>
      </c>
      <c r="D6" s="23" t="s">
        <v>10</v>
      </c>
      <c r="E6" s="23" t="s">
        <v>162</v>
      </c>
      <c r="F6" s="23" t="s">
        <v>105</v>
      </c>
      <c r="G6" s="23"/>
    </row>
    <row r="7" spans="2:7" x14ac:dyDescent="0.15">
      <c r="B7" s="125"/>
      <c r="C7" s="123"/>
      <c r="D7" s="2" t="s">
        <v>12</v>
      </c>
      <c r="E7" s="2" t="s">
        <v>163</v>
      </c>
      <c r="F7" s="2" t="s">
        <v>111</v>
      </c>
      <c r="G7" s="2"/>
    </row>
    <row r="8" spans="2:7" x14ac:dyDescent="0.15">
      <c r="B8" s="125"/>
      <c r="C8" s="123"/>
      <c r="D8" s="2" t="s">
        <v>11</v>
      </c>
      <c r="E8" s="2" t="s">
        <v>164</v>
      </c>
      <c r="F8" s="2" t="s">
        <v>255</v>
      </c>
      <c r="G8" s="2"/>
    </row>
    <row r="9" spans="2:7" x14ac:dyDescent="0.15">
      <c r="B9" s="125"/>
      <c r="C9" s="123"/>
      <c r="D9" s="2" t="s">
        <v>13</v>
      </c>
      <c r="E9" s="2" t="s">
        <v>165</v>
      </c>
      <c r="F9" s="2" t="s">
        <v>267</v>
      </c>
      <c r="G9" s="2"/>
    </row>
    <row r="10" spans="2:7" x14ac:dyDescent="0.15">
      <c r="B10" s="125"/>
      <c r="C10" s="123" t="s">
        <v>119</v>
      </c>
      <c r="D10" s="2" t="s">
        <v>14</v>
      </c>
      <c r="E10" s="2" t="s">
        <v>166</v>
      </c>
      <c r="F10" s="2" t="s">
        <v>185</v>
      </c>
      <c r="G10" s="2"/>
    </row>
    <row r="11" spans="2:7" x14ac:dyDescent="0.15">
      <c r="B11" s="125"/>
      <c r="C11" s="123"/>
      <c r="D11" s="2" t="s">
        <v>15</v>
      </c>
      <c r="E11" s="2" t="s">
        <v>167</v>
      </c>
      <c r="F11" s="2" t="s">
        <v>186</v>
      </c>
      <c r="G11" s="2"/>
    </row>
    <row r="12" spans="2:7" x14ac:dyDescent="0.15">
      <c r="B12" s="125"/>
      <c r="C12" s="123" t="s">
        <v>16</v>
      </c>
      <c r="D12" s="2" t="s">
        <v>17</v>
      </c>
      <c r="E12" s="2" t="s">
        <v>168</v>
      </c>
      <c r="F12" s="2" t="s">
        <v>113</v>
      </c>
      <c r="G12" s="2"/>
    </row>
    <row r="13" spans="2:7" x14ac:dyDescent="0.15">
      <c r="B13" s="125"/>
      <c r="C13" s="123"/>
      <c r="D13" s="2" t="s">
        <v>20</v>
      </c>
      <c r="E13" s="2" t="s">
        <v>169</v>
      </c>
      <c r="F13" s="2" t="s">
        <v>110</v>
      </c>
      <c r="G13" s="2"/>
    </row>
    <row r="14" spans="2:7" x14ac:dyDescent="0.15">
      <c r="B14" s="125"/>
      <c r="C14" s="123"/>
      <c r="D14" s="2" t="s">
        <v>21</v>
      </c>
      <c r="E14" s="2" t="s">
        <v>170</v>
      </c>
      <c r="F14" s="2" t="s">
        <v>256</v>
      </c>
      <c r="G14" s="2"/>
    </row>
    <row r="15" spans="2:7" x14ac:dyDescent="0.15">
      <c r="B15" s="125"/>
      <c r="C15" s="123"/>
      <c r="D15" s="2" t="s">
        <v>18</v>
      </c>
      <c r="E15" s="2" t="s">
        <v>171</v>
      </c>
      <c r="F15" s="2" t="s">
        <v>112</v>
      </c>
      <c r="G15" s="2"/>
    </row>
    <row r="16" spans="2:7" x14ac:dyDescent="0.15">
      <c r="B16" s="125"/>
      <c r="C16" s="123"/>
      <c r="D16" s="2" t="s">
        <v>19</v>
      </c>
      <c r="E16" s="2" t="s">
        <v>172</v>
      </c>
      <c r="F16" s="2" t="s">
        <v>108</v>
      </c>
      <c r="G16" s="2"/>
    </row>
    <row r="17" spans="2:7" x14ac:dyDescent="0.15">
      <c r="B17" s="125"/>
      <c r="C17" s="123"/>
      <c r="D17" s="2" t="s">
        <v>22</v>
      </c>
      <c r="E17" s="2" t="s">
        <v>173</v>
      </c>
      <c r="F17" s="2"/>
      <c r="G17" s="2"/>
    </row>
    <row r="18" spans="2:7" ht="13.5" customHeight="1" x14ac:dyDescent="0.15">
      <c r="B18" s="126"/>
      <c r="C18" s="132" t="s">
        <v>140</v>
      </c>
      <c r="D18" s="98" t="s">
        <v>292</v>
      </c>
      <c r="E18" s="98" t="s">
        <v>293</v>
      </c>
      <c r="F18" s="98" t="s">
        <v>294</v>
      </c>
      <c r="G18" s="98"/>
    </row>
    <row r="19" spans="2:7" ht="12" thickBot="1" x14ac:dyDescent="0.2">
      <c r="B19" s="127"/>
      <c r="C19" s="133"/>
      <c r="D19" s="26" t="s">
        <v>109</v>
      </c>
      <c r="E19" s="26" t="s">
        <v>174</v>
      </c>
      <c r="F19" s="26" t="s">
        <v>189</v>
      </c>
      <c r="G19" s="26"/>
    </row>
    <row r="20" spans="2:7" x14ac:dyDescent="0.15">
      <c r="B20" s="124" t="s">
        <v>155</v>
      </c>
      <c r="C20" s="131" t="s">
        <v>107</v>
      </c>
      <c r="D20" s="23" t="s">
        <v>157</v>
      </c>
      <c r="E20" s="23" t="s">
        <v>176</v>
      </c>
      <c r="F20" s="23" t="s">
        <v>179</v>
      </c>
      <c r="G20" s="23"/>
    </row>
    <row r="21" spans="2:7" x14ac:dyDescent="0.15">
      <c r="B21" s="125"/>
      <c r="C21" s="123"/>
      <c r="D21" s="2" t="s">
        <v>156</v>
      </c>
      <c r="E21" s="2" t="s">
        <v>177</v>
      </c>
      <c r="F21" s="2" t="s">
        <v>180</v>
      </c>
      <c r="G21" s="2">
        <v>2</v>
      </c>
    </row>
    <row r="22" spans="2:7" x14ac:dyDescent="0.15">
      <c r="B22" s="125" t="s">
        <v>135</v>
      </c>
      <c r="C22" s="123" t="s">
        <v>122</v>
      </c>
      <c r="D22" s="2" t="s">
        <v>120</v>
      </c>
      <c r="E22" s="2" t="s">
        <v>136</v>
      </c>
      <c r="F22" s="2" t="s">
        <v>178</v>
      </c>
      <c r="G22" s="2"/>
    </row>
    <row r="23" spans="2:7" x14ac:dyDescent="0.15">
      <c r="B23" s="125"/>
      <c r="C23" s="123"/>
      <c r="D23" s="2" t="s">
        <v>121</v>
      </c>
      <c r="E23" s="2" t="s">
        <v>137</v>
      </c>
      <c r="F23" s="2" t="s">
        <v>196</v>
      </c>
      <c r="G23" s="2">
        <v>2</v>
      </c>
    </row>
    <row r="24" spans="2:7" x14ac:dyDescent="0.15">
      <c r="B24" s="125"/>
      <c r="C24" s="8" t="s">
        <v>124</v>
      </c>
      <c r="D24" s="2" t="s">
        <v>123</v>
      </c>
      <c r="E24" s="2" t="s">
        <v>138</v>
      </c>
      <c r="F24" s="2" t="s">
        <v>178</v>
      </c>
      <c r="G24" s="2">
        <f>2*1</f>
        <v>2</v>
      </c>
    </row>
    <row r="25" spans="2:7" ht="13.5" customHeight="1" x14ac:dyDescent="0.15">
      <c r="B25" s="125"/>
      <c r="C25" s="123" t="s">
        <v>128</v>
      </c>
      <c r="D25" s="2" t="s">
        <v>116</v>
      </c>
      <c r="E25" s="2" t="s">
        <v>272</v>
      </c>
      <c r="F25" s="2" t="s">
        <v>193</v>
      </c>
      <c r="G25" s="2">
        <f>1*5</f>
        <v>5</v>
      </c>
    </row>
    <row r="26" spans="2:7" x14ac:dyDescent="0.15">
      <c r="B26" s="125"/>
      <c r="C26" s="123"/>
      <c r="D26" s="2" t="s">
        <v>115</v>
      </c>
      <c r="E26" s="2" t="s">
        <v>144</v>
      </c>
      <c r="F26" s="2" t="s">
        <v>181</v>
      </c>
      <c r="G26" s="2">
        <f>2*2</f>
        <v>4</v>
      </c>
    </row>
    <row r="27" spans="2:7" x14ac:dyDescent="0.15">
      <c r="B27" s="125"/>
      <c r="C27" s="123"/>
      <c r="D27" s="2" t="s">
        <v>114</v>
      </c>
      <c r="E27" s="2" t="s">
        <v>139</v>
      </c>
      <c r="F27" s="2" t="s">
        <v>188</v>
      </c>
      <c r="G27" s="2">
        <f>10*1.5</f>
        <v>15</v>
      </c>
    </row>
    <row r="28" spans="2:7" x14ac:dyDescent="0.15">
      <c r="B28" s="125"/>
      <c r="C28" s="123"/>
      <c r="D28" s="2" t="s">
        <v>127</v>
      </c>
      <c r="E28" s="2" t="s">
        <v>141</v>
      </c>
      <c r="F28" s="2" t="s">
        <v>192</v>
      </c>
      <c r="G28" s="2">
        <f>3*1.5</f>
        <v>4.5</v>
      </c>
    </row>
    <row r="29" spans="2:7" x14ac:dyDescent="0.15">
      <c r="B29" s="125"/>
      <c r="C29" s="123"/>
      <c r="D29" s="2" t="s">
        <v>126</v>
      </c>
      <c r="E29" s="2" t="s">
        <v>142</v>
      </c>
      <c r="F29" s="2" t="s">
        <v>106</v>
      </c>
      <c r="G29" s="2">
        <f>1*15</f>
        <v>15</v>
      </c>
    </row>
    <row r="30" spans="2:7" x14ac:dyDescent="0.15">
      <c r="B30" s="125"/>
      <c r="C30" s="123"/>
      <c r="D30" s="2" t="s">
        <v>117</v>
      </c>
      <c r="E30" s="2" t="s">
        <v>143</v>
      </c>
      <c r="F30" s="2" t="s">
        <v>182</v>
      </c>
      <c r="G30" s="2">
        <f>3*2</f>
        <v>6</v>
      </c>
    </row>
    <row r="31" spans="2:7" x14ac:dyDescent="0.15">
      <c r="B31" s="125"/>
      <c r="C31" s="123"/>
      <c r="D31" s="2" t="s">
        <v>125</v>
      </c>
      <c r="E31" s="2" t="s">
        <v>145</v>
      </c>
      <c r="F31" s="2" t="s">
        <v>183</v>
      </c>
      <c r="G31" s="2">
        <f>3*2</f>
        <v>6</v>
      </c>
    </row>
    <row r="32" spans="2:7" x14ac:dyDescent="0.15">
      <c r="B32" s="125"/>
      <c r="C32" s="123"/>
      <c r="D32" s="2" t="s">
        <v>134</v>
      </c>
      <c r="E32" s="2" t="s">
        <v>146</v>
      </c>
      <c r="F32" s="2" t="s">
        <v>184</v>
      </c>
      <c r="G32" s="2">
        <f>3*1.5</f>
        <v>4.5</v>
      </c>
    </row>
    <row r="33" spans="2:7" x14ac:dyDescent="0.15">
      <c r="B33" s="125"/>
      <c r="C33" s="123" t="s">
        <v>133</v>
      </c>
      <c r="D33" s="2" t="s">
        <v>129</v>
      </c>
      <c r="E33" s="2" t="s">
        <v>150</v>
      </c>
      <c r="F33" s="2" t="s">
        <v>187</v>
      </c>
      <c r="G33" s="2">
        <f>5*1</f>
        <v>5</v>
      </c>
    </row>
    <row r="34" spans="2:7" x14ac:dyDescent="0.15">
      <c r="B34" s="125"/>
      <c r="C34" s="123"/>
      <c r="D34" s="2" t="s">
        <v>130</v>
      </c>
      <c r="E34" s="2" t="s">
        <v>147</v>
      </c>
      <c r="F34" s="2" t="s">
        <v>190</v>
      </c>
      <c r="G34" s="2">
        <f>5*1</f>
        <v>5</v>
      </c>
    </row>
    <row r="35" spans="2:7" ht="12" thickBot="1" x14ac:dyDescent="0.2">
      <c r="B35" s="127"/>
      <c r="C35" s="129"/>
      <c r="D35" s="26" t="s">
        <v>118</v>
      </c>
      <c r="E35" s="26" t="s">
        <v>148</v>
      </c>
      <c r="F35" s="26" t="s">
        <v>191</v>
      </c>
      <c r="G35" s="61">
        <f>15*1</f>
        <v>15</v>
      </c>
    </row>
    <row r="36" spans="2:7" x14ac:dyDescent="0.15">
      <c r="B36" s="124" t="s">
        <v>27</v>
      </c>
      <c r="C36" s="52" t="s">
        <v>24</v>
      </c>
      <c r="D36" s="23"/>
      <c r="E36" s="23" t="s">
        <v>149</v>
      </c>
      <c r="F36" s="23"/>
      <c r="G36" s="23"/>
    </row>
    <row r="37" spans="2:7" x14ac:dyDescent="0.15">
      <c r="B37" s="125"/>
      <c r="C37" s="8" t="s">
        <v>25</v>
      </c>
      <c r="D37" s="2"/>
      <c r="E37" s="2" t="s">
        <v>151</v>
      </c>
      <c r="F37" s="2"/>
      <c r="G37" s="2"/>
    </row>
    <row r="38" spans="2:7" ht="12" thickBot="1" x14ac:dyDescent="0.2">
      <c r="B38" s="127"/>
      <c r="C38" s="48" t="s">
        <v>26</v>
      </c>
      <c r="D38" s="26"/>
      <c r="E38" s="26" t="s">
        <v>152</v>
      </c>
      <c r="F38" s="26"/>
      <c r="G38" s="26"/>
    </row>
    <row r="39" spans="2:7" x14ac:dyDescent="0.15">
      <c r="F39" s="62" t="s">
        <v>195</v>
      </c>
      <c r="G39" s="63">
        <f>SUM(G20:G35)</f>
        <v>91</v>
      </c>
    </row>
  </sheetData>
  <mergeCells count="15">
    <mergeCell ref="C12:C17"/>
    <mergeCell ref="B6:B19"/>
    <mergeCell ref="B36:B38"/>
    <mergeCell ref="C2:C3"/>
    <mergeCell ref="C4:C5"/>
    <mergeCell ref="B2:B5"/>
    <mergeCell ref="C6:C9"/>
    <mergeCell ref="C10:C11"/>
    <mergeCell ref="C18:C19"/>
    <mergeCell ref="C22:C23"/>
    <mergeCell ref="C25:C32"/>
    <mergeCell ref="C33:C35"/>
    <mergeCell ref="B22:B35"/>
    <mergeCell ref="B20:B21"/>
    <mergeCell ref="C20:C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1"/>
  <sheetViews>
    <sheetView workbookViewId="0">
      <selection activeCell="I27" sqref="I27"/>
    </sheetView>
  </sheetViews>
  <sheetFormatPr defaultRowHeight="11.25" x14ac:dyDescent="0.15"/>
  <cols>
    <col min="1" max="16384" width="9" style="1"/>
  </cols>
  <sheetData>
    <row r="1" spans="2:15" s="7" customFormat="1" ht="22.5" x14ac:dyDescent="0.15">
      <c r="B1" s="20" t="s">
        <v>76</v>
      </c>
      <c r="C1" s="20" t="s">
        <v>197</v>
      </c>
      <c r="D1" s="134" t="s">
        <v>204</v>
      </c>
      <c r="E1" s="134"/>
      <c r="F1" s="134"/>
      <c r="G1" s="134"/>
      <c r="H1" s="134"/>
      <c r="I1" s="134"/>
      <c r="J1" s="134" t="s">
        <v>207</v>
      </c>
      <c r="K1" s="134"/>
      <c r="L1" s="134"/>
      <c r="M1" s="134"/>
      <c r="N1" s="134"/>
      <c r="O1" s="134"/>
    </row>
    <row r="2" spans="2:15" x14ac:dyDescent="0.15">
      <c r="B2" s="2">
        <v>1</v>
      </c>
      <c r="C2" s="2"/>
      <c r="D2" s="2" t="s">
        <v>198</v>
      </c>
      <c r="E2" s="2" t="s">
        <v>199</v>
      </c>
      <c r="F2" s="2" t="s">
        <v>200</v>
      </c>
      <c r="G2" s="2" t="s">
        <v>201</v>
      </c>
      <c r="H2" s="2" t="s">
        <v>202</v>
      </c>
      <c r="I2" s="2" t="s">
        <v>203</v>
      </c>
      <c r="J2" s="2" t="s">
        <v>205</v>
      </c>
      <c r="K2" s="2" t="s">
        <v>206</v>
      </c>
      <c r="L2" s="2" t="s">
        <v>207</v>
      </c>
      <c r="M2" s="2" t="s">
        <v>208</v>
      </c>
      <c r="N2" s="2" t="s">
        <v>210</v>
      </c>
      <c r="O2" s="2" t="s">
        <v>209</v>
      </c>
    </row>
    <row r="3" spans="2:15" x14ac:dyDescent="0.15"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15"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15">
      <c r="B5" s="2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15">
      <c r="B6" s="2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15">
      <c r="B7" s="2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15">
      <c r="B8" s="2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15"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15"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15">
      <c r="B11" s="2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15"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15"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15"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15">
      <c r="B15" s="2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15"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15"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15"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15">
      <c r="B19" s="2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15">
      <c r="B20" s="2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15">
      <c r="B21" s="2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x14ac:dyDescent="0.15">
      <c r="B22" s="2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15">
      <c r="B23" s="2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x14ac:dyDescent="0.15">
      <c r="B24" s="2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2:15" x14ac:dyDescent="0.15">
      <c r="B25" s="2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 x14ac:dyDescent="0.15">
      <c r="B26" s="2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2:15" x14ac:dyDescent="0.15">
      <c r="B27" s="2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2:15" x14ac:dyDescent="0.15">
      <c r="B28" s="2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2:15" x14ac:dyDescent="0.15">
      <c r="B29" s="2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x14ac:dyDescent="0.15">
      <c r="B30" s="2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2:15" x14ac:dyDescent="0.15">
      <c r="B31" s="2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2:15" x14ac:dyDescent="0.15">
      <c r="B32" s="2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15">
      <c r="B33" s="2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15">
      <c r="B34" s="2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x14ac:dyDescent="0.15">
      <c r="B35" s="2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x14ac:dyDescent="0.15">
      <c r="B36" s="2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 x14ac:dyDescent="0.15">
      <c r="B37" s="2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 x14ac:dyDescent="0.15">
      <c r="B38" s="2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 x14ac:dyDescent="0.15">
      <c r="B39" s="2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x14ac:dyDescent="0.15">
      <c r="B40" s="2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x14ac:dyDescent="0.15">
      <c r="B41" s="2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2:15" x14ac:dyDescent="0.15">
      <c r="B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2:15" x14ac:dyDescent="0.15">
      <c r="B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2:15" x14ac:dyDescent="0.15">
      <c r="B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15" x14ac:dyDescent="0.15">
      <c r="B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5" x14ac:dyDescent="0.15">
      <c r="B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2:15" x14ac:dyDescent="0.15">
      <c r="B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x14ac:dyDescent="0.15">
      <c r="B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 x14ac:dyDescent="0.15">
      <c r="B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x14ac:dyDescent="0.15">
      <c r="B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2:15" x14ac:dyDescent="0.15">
      <c r="B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2:15" x14ac:dyDescent="0.15">
      <c r="B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x14ac:dyDescent="0.15">
      <c r="B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x14ac:dyDescent="0.15">
      <c r="B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x14ac:dyDescent="0.15">
      <c r="B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x14ac:dyDescent="0.15">
      <c r="B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15" x14ac:dyDescent="0.15">
      <c r="B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15" x14ac:dyDescent="0.15">
      <c r="B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x14ac:dyDescent="0.15">
      <c r="B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x14ac:dyDescent="0.15">
      <c r="B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x14ac:dyDescent="0.15">
      <c r="B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x14ac:dyDescent="0.15">
      <c r="B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x14ac:dyDescent="0.15">
      <c r="B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x14ac:dyDescent="0.15">
      <c r="B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x14ac:dyDescent="0.15">
      <c r="B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2:15" x14ac:dyDescent="0.15">
      <c r="B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x14ac:dyDescent="0.15">
      <c r="B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2:15" x14ac:dyDescent="0.15">
      <c r="B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x14ac:dyDescent="0.15">
      <c r="B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2:15" x14ac:dyDescent="0.15">
      <c r="B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2:15" x14ac:dyDescent="0.15">
      <c r="B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2:15" x14ac:dyDescent="0.15">
      <c r="B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x14ac:dyDescent="0.15">
      <c r="B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2:15" x14ac:dyDescent="0.15">
      <c r="B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2:15" x14ac:dyDescent="0.15">
      <c r="B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2:15" x14ac:dyDescent="0.15">
      <c r="B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x14ac:dyDescent="0.15">
      <c r="B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2:15" x14ac:dyDescent="0.15">
      <c r="B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2:15" x14ac:dyDescent="0.15">
      <c r="B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2:15" x14ac:dyDescent="0.15">
      <c r="B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5" x14ac:dyDescent="0.15">
      <c r="B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2:15" x14ac:dyDescent="0.15">
      <c r="B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2:15" x14ac:dyDescent="0.15">
      <c r="B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2:15" x14ac:dyDescent="0.15">
      <c r="B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2:15" x14ac:dyDescent="0.15">
      <c r="B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2:15" x14ac:dyDescent="0.15">
      <c r="B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2:15" x14ac:dyDescent="0.15">
      <c r="B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2:15" x14ac:dyDescent="0.15">
      <c r="B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2:15" x14ac:dyDescent="0.15">
      <c r="B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2:15" x14ac:dyDescent="0.15">
      <c r="B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2:15" x14ac:dyDescent="0.15">
      <c r="B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2:15" x14ac:dyDescent="0.15">
      <c r="B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2:15" x14ac:dyDescent="0.15">
      <c r="B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2:15" x14ac:dyDescent="0.15">
      <c r="B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2:15" x14ac:dyDescent="0.15">
      <c r="B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2:15" x14ac:dyDescent="0.15">
      <c r="B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2:15" x14ac:dyDescent="0.15">
      <c r="B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2:15" x14ac:dyDescent="0.15">
      <c r="B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2:15" x14ac:dyDescent="0.15">
      <c r="B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2:15" x14ac:dyDescent="0.15">
      <c r="B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2:15" x14ac:dyDescent="0.15">
      <c r="B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</sheetData>
  <mergeCells count="2">
    <mergeCell ref="D1:I1"/>
    <mergeCell ref="J1:O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D8" sqref="D8"/>
    </sheetView>
  </sheetViews>
  <sheetFormatPr defaultRowHeight="11.25" x14ac:dyDescent="0.15"/>
  <cols>
    <col min="1" max="1" width="9" style="1"/>
    <col min="2" max="2" width="11.375" style="1" customWidth="1"/>
    <col min="3" max="3" width="18.375" style="1" customWidth="1"/>
    <col min="4" max="16384" width="9" style="1"/>
  </cols>
  <sheetData>
    <row r="2" spans="2:9" x14ac:dyDescent="0.15">
      <c r="B2" s="135" t="s">
        <v>35</v>
      </c>
      <c r="C2" s="136"/>
      <c r="D2" s="137"/>
      <c r="G2" s="2" t="s">
        <v>39</v>
      </c>
      <c r="H2" s="2" t="s">
        <v>40</v>
      </c>
      <c r="I2" s="2" t="s">
        <v>41</v>
      </c>
    </row>
    <row r="3" spans="2:9" x14ac:dyDescent="0.15">
      <c r="B3" s="3" t="s">
        <v>36</v>
      </c>
      <c r="C3" s="3" t="s">
        <v>33</v>
      </c>
      <c r="D3" s="4">
        <f>24*(60/D5)+SUM(D6:D7)</f>
        <v>400</v>
      </c>
      <c r="G3" s="2">
        <v>1</v>
      </c>
      <c r="H3" s="2">
        <v>20</v>
      </c>
      <c r="I3" s="2">
        <f>SUM(H$3:H3)</f>
        <v>20</v>
      </c>
    </row>
    <row r="4" spans="2:9" x14ac:dyDescent="0.15">
      <c r="B4" s="3" t="s">
        <v>37</v>
      </c>
      <c r="C4" s="3" t="s">
        <v>33</v>
      </c>
      <c r="D4" s="4">
        <f>D3+D8</f>
        <v>900</v>
      </c>
      <c r="G4" s="2">
        <v>2</v>
      </c>
      <c r="H4" s="2">
        <v>30</v>
      </c>
      <c r="I4" s="2">
        <f>SUM(H$3:H4)</f>
        <v>50</v>
      </c>
    </row>
    <row r="5" spans="2:9" x14ac:dyDescent="0.15">
      <c r="B5" s="3" t="s">
        <v>28</v>
      </c>
      <c r="C5" s="3" t="s">
        <v>32</v>
      </c>
      <c r="D5" s="3">
        <v>6</v>
      </c>
      <c r="G5" s="2">
        <v>3</v>
      </c>
      <c r="H5" s="2">
        <v>40</v>
      </c>
      <c r="I5" s="2">
        <f>SUM(H$3:H5)</f>
        <v>90</v>
      </c>
    </row>
    <row r="6" spans="2:9" x14ac:dyDescent="0.15">
      <c r="B6" s="123" t="s">
        <v>29</v>
      </c>
      <c r="C6" s="3" t="s">
        <v>30</v>
      </c>
      <c r="D6" s="3">
        <f>50*2</f>
        <v>100</v>
      </c>
      <c r="G6" s="2">
        <v>4</v>
      </c>
      <c r="H6" s="2">
        <v>50</v>
      </c>
      <c r="I6" s="2">
        <f>SUM(H$3:H6)</f>
        <v>140</v>
      </c>
    </row>
    <row r="7" spans="2:9" x14ac:dyDescent="0.15">
      <c r="B7" s="123"/>
      <c r="C7" s="3" t="s">
        <v>31</v>
      </c>
      <c r="D7" s="3">
        <v>60</v>
      </c>
      <c r="G7" s="2">
        <v>5</v>
      </c>
      <c r="H7" s="2">
        <v>60</v>
      </c>
      <c r="I7" s="2">
        <f>SUM(H$3:H7)</f>
        <v>200</v>
      </c>
    </row>
    <row r="8" spans="2:9" x14ac:dyDescent="0.15">
      <c r="B8" s="3" t="s">
        <v>34</v>
      </c>
      <c r="C8" s="3" t="s">
        <v>38</v>
      </c>
      <c r="D8" s="3">
        <f>25*20</f>
        <v>500</v>
      </c>
      <c r="G8" s="2">
        <v>6</v>
      </c>
      <c r="H8" s="2">
        <v>70</v>
      </c>
      <c r="I8" s="2">
        <f>SUM(H$3:H8)</f>
        <v>270</v>
      </c>
    </row>
    <row r="9" spans="2:9" x14ac:dyDescent="0.15">
      <c r="G9" s="2">
        <v>7</v>
      </c>
      <c r="H9" s="2">
        <v>80</v>
      </c>
      <c r="I9" s="2">
        <f>SUM(H$3:H9)</f>
        <v>350</v>
      </c>
    </row>
    <row r="10" spans="2:9" x14ac:dyDescent="0.15">
      <c r="G10" s="2">
        <v>8</v>
      </c>
      <c r="H10" s="2">
        <v>90</v>
      </c>
      <c r="I10" s="2">
        <f>SUM(H$3:H10)</f>
        <v>440</v>
      </c>
    </row>
    <row r="11" spans="2:9" x14ac:dyDescent="0.15">
      <c r="G11" s="2">
        <v>9</v>
      </c>
      <c r="H11" s="2">
        <v>100</v>
      </c>
      <c r="I11" s="2">
        <f>SUM(H$3:H11)</f>
        <v>540</v>
      </c>
    </row>
    <row r="12" spans="2:9" x14ac:dyDescent="0.15">
      <c r="G12" s="2">
        <v>10</v>
      </c>
      <c r="H12" s="2">
        <v>110</v>
      </c>
      <c r="I12" s="2">
        <f>SUM(H$3:H12)</f>
        <v>650</v>
      </c>
    </row>
    <row r="13" spans="2:9" x14ac:dyDescent="0.15">
      <c r="G13" s="2">
        <v>11</v>
      </c>
      <c r="H13" s="2">
        <v>120</v>
      </c>
      <c r="I13" s="2">
        <f>SUM(H$3:H13)</f>
        <v>770</v>
      </c>
    </row>
    <row r="14" spans="2:9" x14ac:dyDescent="0.15">
      <c r="G14" s="2">
        <v>12</v>
      </c>
      <c r="H14" s="2">
        <v>130</v>
      </c>
      <c r="I14" s="2">
        <f>SUM(H$3:H14)</f>
        <v>900</v>
      </c>
    </row>
    <row r="15" spans="2:9" x14ac:dyDescent="0.15">
      <c r="G15" s="2">
        <v>13</v>
      </c>
      <c r="H15" s="2">
        <v>140</v>
      </c>
      <c r="I15" s="2">
        <f>SUM(H$3:H15)</f>
        <v>1040</v>
      </c>
    </row>
    <row r="16" spans="2:9" x14ac:dyDescent="0.15">
      <c r="G16" s="2">
        <v>14</v>
      </c>
      <c r="H16" s="2">
        <v>150</v>
      </c>
      <c r="I16" s="2">
        <f>SUM(H$3:H16)</f>
        <v>1190</v>
      </c>
    </row>
    <row r="17" spans="7:9" x14ac:dyDescent="0.15">
      <c r="G17" s="2">
        <v>15</v>
      </c>
      <c r="H17" s="2">
        <v>160</v>
      </c>
      <c r="I17" s="2">
        <f>SUM(H$3:H17)</f>
        <v>1350</v>
      </c>
    </row>
    <row r="18" spans="7:9" x14ac:dyDescent="0.15">
      <c r="G18" s="2">
        <v>16</v>
      </c>
      <c r="H18" s="2">
        <v>170</v>
      </c>
      <c r="I18" s="2">
        <f>SUM(H$3:H18)</f>
        <v>1520</v>
      </c>
    </row>
    <row r="19" spans="7:9" x14ac:dyDescent="0.15">
      <c r="G19" s="2">
        <v>17</v>
      </c>
      <c r="H19" s="2">
        <v>180</v>
      </c>
      <c r="I19" s="2">
        <f>SUM(H$3:H19)</f>
        <v>1700</v>
      </c>
    </row>
    <row r="20" spans="7:9" x14ac:dyDescent="0.15">
      <c r="G20" s="2">
        <v>18</v>
      </c>
      <c r="H20" s="2">
        <v>190</v>
      </c>
      <c r="I20" s="2">
        <f>SUM(H$3:H20)</f>
        <v>1890</v>
      </c>
    </row>
    <row r="21" spans="7:9" x14ac:dyDescent="0.15">
      <c r="G21" s="2">
        <v>19</v>
      </c>
      <c r="H21" s="2">
        <v>200</v>
      </c>
      <c r="I21" s="2">
        <f>SUM(H$3:H21)</f>
        <v>2090</v>
      </c>
    </row>
    <row r="22" spans="7:9" x14ac:dyDescent="0.15">
      <c r="G22" s="2">
        <v>20</v>
      </c>
      <c r="H22" s="2">
        <v>210</v>
      </c>
      <c r="I22" s="2">
        <f>SUM(H$3:H22)</f>
        <v>2300</v>
      </c>
    </row>
  </sheetData>
  <mergeCells count="2">
    <mergeCell ref="B6:B7"/>
    <mergeCell ref="B2:D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workbookViewId="0">
      <pane xSplit="3" ySplit="7" topLeftCell="D60" activePane="bottomRight" state="frozen"/>
      <selection pane="topRight" activeCell="D1" sqref="D1"/>
      <selection pane="bottomLeft" activeCell="A5" sqref="A5"/>
      <selection pane="bottomRight" activeCell="M69" sqref="M69"/>
    </sheetView>
  </sheetViews>
  <sheetFormatPr defaultRowHeight="11.25" x14ac:dyDescent="0.15"/>
  <cols>
    <col min="1" max="9" width="9" style="1"/>
    <col min="10" max="10" width="10.5" style="1" customWidth="1"/>
    <col min="11" max="11" width="9" style="1"/>
    <col min="12" max="14" width="9.5" style="1" customWidth="1"/>
    <col min="15" max="16384" width="9" style="1"/>
  </cols>
  <sheetData>
    <row r="1" spans="1:14" s="7" customFormat="1" ht="22.5" x14ac:dyDescent="0.15">
      <c r="D1" s="10" t="s">
        <v>45</v>
      </c>
      <c r="E1" s="10" t="s">
        <v>47</v>
      </c>
      <c r="F1" s="10" t="s">
        <v>48</v>
      </c>
      <c r="G1" s="10" t="s">
        <v>50</v>
      </c>
      <c r="H1" s="10" t="s">
        <v>51</v>
      </c>
      <c r="I1" s="10" t="s">
        <v>49</v>
      </c>
      <c r="J1" s="10" t="s">
        <v>52</v>
      </c>
      <c r="K1" s="10" t="s">
        <v>53</v>
      </c>
      <c r="L1" s="17" t="s">
        <v>54</v>
      </c>
      <c r="M1" s="17" t="s">
        <v>55</v>
      </c>
      <c r="N1" s="17" t="s">
        <v>56</v>
      </c>
    </row>
    <row r="2" spans="1:14" ht="13.5" x14ac:dyDescent="0.15">
      <c r="D2" s="2">
        <v>6</v>
      </c>
      <c r="E2" s="11">
        <v>6</v>
      </c>
      <c r="F2" s="2">
        <f>体力投放!D6+体力投放!D7</f>
        <v>160</v>
      </c>
      <c r="G2" s="12">
        <v>20</v>
      </c>
      <c r="H2" s="13">
        <v>25</v>
      </c>
      <c r="I2" s="2">
        <f>100+F2</f>
        <v>260</v>
      </c>
      <c r="J2" s="2">
        <f>24*60/E2+F2</f>
        <v>400</v>
      </c>
      <c r="K2" s="2">
        <f>24*60/E2+F2+G2*H2</f>
        <v>900</v>
      </c>
      <c r="L2" s="18">
        <f>I2/$D2</f>
        <v>43.333333333333336</v>
      </c>
      <c r="M2" s="19">
        <f t="shared" ref="M2:N2" si="0">J2/$D2</f>
        <v>66.666666666666671</v>
      </c>
      <c r="N2" s="19">
        <f t="shared" si="0"/>
        <v>150</v>
      </c>
    </row>
    <row r="4" spans="1:14" x14ac:dyDescent="0.15">
      <c r="D4" s="35" t="s">
        <v>68</v>
      </c>
      <c r="E4" s="35" t="s">
        <v>70</v>
      </c>
      <c r="F4" s="35" t="s">
        <v>71</v>
      </c>
      <c r="G4" s="35" t="s">
        <v>72</v>
      </c>
      <c r="H4" s="36" t="s">
        <v>74</v>
      </c>
      <c r="I4" s="35" t="s">
        <v>73</v>
      </c>
      <c r="J4" s="36" t="s">
        <v>75</v>
      </c>
    </row>
    <row r="5" spans="1:14" x14ac:dyDescent="0.15">
      <c r="D5" s="2" t="s">
        <v>69</v>
      </c>
      <c r="E5" s="16">
        <f>M2</f>
        <v>66.666666666666671</v>
      </c>
      <c r="F5" s="2">
        <v>20</v>
      </c>
      <c r="G5" s="2">
        <v>30</v>
      </c>
      <c r="H5" s="43">
        <f>SUM(E5:G5)</f>
        <v>116.66666666666667</v>
      </c>
      <c r="I5" s="15">
        <f>H2*G2/D2</f>
        <v>83.333333333333329</v>
      </c>
      <c r="J5" s="43">
        <f>H5+I5</f>
        <v>200</v>
      </c>
    </row>
    <row r="6" spans="1:14" ht="12" thickBot="1" x14ac:dyDescent="0.2"/>
    <row r="7" spans="1:14" s="56" customFormat="1" ht="34.5" thickBot="1" x14ac:dyDescent="0.2">
      <c r="B7" s="57" t="s">
        <v>42</v>
      </c>
      <c r="C7" s="58" t="s">
        <v>43</v>
      </c>
      <c r="D7" s="58" t="s">
        <v>44</v>
      </c>
      <c r="E7" s="58" t="s">
        <v>58</v>
      </c>
      <c r="F7" s="58" t="s">
        <v>46</v>
      </c>
      <c r="G7" s="58" t="s">
        <v>57</v>
      </c>
      <c r="H7" s="58" t="s">
        <v>59</v>
      </c>
      <c r="I7" s="58" t="s">
        <v>60</v>
      </c>
      <c r="J7" s="59" t="s">
        <v>61</v>
      </c>
      <c r="K7" s="59" t="s">
        <v>62</v>
      </c>
      <c r="L7" s="60" t="s">
        <v>63</v>
      </c>
    </row>
    <row r="8" spans="1:14" s="50" customFormat="1" ht="12" x14ac:dyDescent="0.15">
      <c r="A8" s="123" t="s">
        <v>64</v>
      </c>
      <c r="B8" s="21">
        <v>1</v>
      </c>
      <c r="C8" s="29">
        <v>1</v>
      </c>
      <c r="D8" s="21">
        <f>SUM(C$8:C8)</f>
        <v>1</v>
      </c>
      <c r="E8" s="21">
        <f>C8*D$2</f>
        <v>6</v>
      </c>
      <c r="F8" s="21">
        <f t="shared" ref="F8:F39" si="1">D8*$D$2</f>
        <v>6</v>
      </c>
      <c r="G8" s="22">
        <f>$E8/I$2</f>
        <v>2.3076923076923078E-2</v>
      </c>
      <c r="H8" s="22">
        <f t="shared" ref="H8" si="2">$E8/J$2</f>
        <v>1.4999999999999999E-2</v>
      </c>
      <c r="I8" s="22">
        <f>H8*H$5/J$5</f>
        <v>8.7500000000000008E-3</v>
      </c>
      <c r="J8" s="37">
        <f>SUM(G$8:G8)</f>
        <v>2.3076923076923078E-2</v>
      </c>
      <c r="K8" s="37">
        <f>SUM(H$8:H8)</f>
        <v>1.4999999999999999E-2</v>
      </c>
      <c r="L8" s="37">
        <f>SUM(I$8:I8)</f>
        <v>8.7500000000000008E-3</v>
      </c>
    </row>
    <row r="9" spans="1:14" s="50" customFormat="1" ht="12" x14ac:dyDescent="0.15">
      <c r="A9" s="123"/>
      <c r="B9" s="2">
        <v>2</v>
      </c>
      <c r="C9" s="5">
        <v>1</v>
      </c>
      <c r="D9" s="2">
        <f>SUM(C$8:C9)</f>
        <v>2</v>
      </c>
      <c r="E9" s="2">
        <f t="shared" ref="E9:E72" si="3">C9*D$2</f>
        <v>6</v>
      </c>
      <c r="F9" s="2">
        <f t="shared" si="1"/>
        <v>12</v>
      </c>
      <c r="G9" s="14">
        <f t="shared" ref="G9:G72" si="4">$E9/I$2</f>
        <v>2.3076923076923078E-2</v>
      </c>
      <c r="H9" s="14">
        <f t="shared" ref="H9:H72" si="5">$E9/J$2</f>
        <v>1.4999999999999999E-2</v>
      </c>
      <c r="I9" s="14">
        <f t="shared" ref="I9:I72" si="6">H9*H$5/J$5</f>
        <v>8.7500000000000008E-3</v>
      </c>
      <c r="J9" s="33">
        <f>SUM(G$8:G9)</f>
        <v>4.6153846153846156E-2</v>
      </c>
      <c r="K9" s="33">
        <f>SUM(H$8:H9)</f>
        <v>0.03</v>
      </c>
      <c r="L9" s="33">
        <f>SUM(I$8:I9)</f>
        <v>1.7500000000000002E-2</v>
      </c>
    </row>
    <row r="10" spans="1:14" s="50" customFormat="1" ht="12" x14ac:dyDescent="0.15">
      <c r="A10" s="123"/>
      <c r="B10" s="2">
        <v>3</v>
      </c>
      <c r="C10" s="5">
        <v>1</v>
      </c>
      <c r="D10" s="2">
        <f>SUM(C$8:C10)</f>
        <v>3</v>
      </c>
      <c r="E10" s="2">
        <f t="shared" si="3"/>
        <v>6</v>
      </c>
      <c r="F10" s="2">
        <f t="shared" si="1"/>
        <v>18</v>
      </c>
      <c r="G10" s="14">
        <f t="shared" si="4"/>
        <v>2.3076923076923078E-2</v>
      </c>
      <c r="H10" s="14">
        <f t="shared" si="5"/>
        <v>1.4999999999999999E-2</v>
      </c>
      <c r="I10" s="14">
        <f t="shared" si="6"/>
        <v>8.7500000000000008E-3</v>
      </c>
      <c r="J10" s="33">
        <f>SUM(G$8:G10)</f>
        <v>6.9230769230769235E-2</v>
      </c>
      <c r="K10" s="33">
        <f>SUM(H$8:H10)</f>
        <v>4.4999999999999998E-2</v>
      </c>
      <c r="L10" s="33">
        <f>SUM(I$8:I10)</f>
        <v>2.6250000000000002E-2</v>
      </c>
    </row>
    <row r="11" spans="1:14" s="50" customFormat="1" ht="12" x14ac:dyDescent="0.15">
      <c r="A11" s="123"/>
      <c r="B11" s="2">
        <v>4</v>
      </c>
      <c r="C11" s="5">
        <v>1</v>
      </c>
      <c r="D11" s="2">
        <f>SUM(C$8:C11)</f>
        <v>4</v>
      </c>
      <c r="E11" s="2">
        <f t="shared" si="3"/>
        <v>6</v>
      </c>
      <c r="F11" s="2">
        <f t="shared" si="1"/>
        <v>24</v>
      </c>
      <c r="G11" s="14">
        <f t="shared" si="4"/>
        <v>2.3076923076923078E-2</v>
      </c>
      <c r="H11" s="14">
        <f t="shared" si="5"/>
        <v>1.4999999999999999E-2</v>
      </c>
      <c r="I11" s="14">
        <f t="shared" si="6"/>
        <v>8.7500000000000008E-3</v>
      </c>
      <c r="J11" s="33">
        <f>SUM(G$8:G11)</f>
        <v>9.2307692307692313E-2</v>
      </c>
      <c r="K11" s="33">
        <f>SUM(H$8:H11)</f>
        <v>0.06</v>
      </c>
      <c r="L11" s="33">
        <f>SUM(I$8:I11)</f>
        <v>3.5000000000000003E-2</v>
      </c>
    </row>
    <row r="12" spans="1:14" s="50" customFormat="1" ht="12" x14ac:dyDescent="0.15">
      <c r="A12" s="123"/>
      <c r="B12" s="2">
        <v>5</v>
      </c>
      <c r="C12" s="5">
        <v>1</v>
      </c>
      <c r="D12" s="2">
        <f>SUM(C$8:C12)</f>
        <v>5</v>
      </c>
      <c r="E12" s="2">
        <f t="shared" si="3"/>
        <v>6</v>
      </c>
      <c r="F12" s="2">
        <f t="shared" si="1"/>
        <v>30</v>
      </c>
      <c r="G12" s="14">
        <f t="shared" si="4"/>
        <v>2.3076923076923078E-2</v>
      </c>
      <c r="H12" s="14">
        <f t="shared" si="5"/>
        <v>1.4999999999999999E-2</v>
      </c>
      <c r="I12" s="14">
        <f t="shared" si="6"/>
        <v>8.7500000000000008E-3</v>
      </c>
      <c r="J12" s="33">
        <f>SUM(G$8:G12)</f>
        <v>0.11538461538461539</v>
      </c>
      <c r="K12" s="33">
        <f>SUM(H$8:H12)</f>
        <v>7.4999999999999997E-2</v>
      </c>
      <c r="L12" s="33">
        <f>SUM(I$8:I12)</f>
        <v>4.3750000000000004E-2</v>
      </c>
    </row>
    <row r="13" spans="1:14" s="50" customFormat="1" ht="12" x14ac:dyDescent="0.15">
      <c r="A13" s="123"/>
      <c r="B13" s="2">
        <v>6</v>
      </c>
      <c r="C13" s="5">
        <v>1</v>
      </c>
      <c r="D13" s="2">
        <f>SUM(C$8:C13)</f>
        <v>6</v>
      </c>
      <c r="E13" s="2">
        <f t="shared" si="3"/>
        <v>6</v>
      </c>
      <c r="F13" s="2">
        <f t="shared" si="1"/>
        <v>36</v>
      </c>
      <c r="G13" s="14">
        <f t="shared" si="4"/>
        <v>2.3076923076923078E-2</v>
      </c>
      <c r="H13" s="14">
        <f t="shared" si="5"/>
        <v>1.4999999999999999E-2</v>
      </c>
      <c r="I13" s="14">
        <f t="shared" si="6"/>
        <v>8.7500000000000008E-3</v>
      </c>
      <c r="J13" s="33">
        <f>SUM(G$8:G13)</f>
        <v>0.13846153846153847</v>
      </c>
      <c r="K13" s="33">
        <f>SUM(H$8:H13)</f>
        <v>0.09</v>
      </c>
      <c r="L13" s="33">
        <f>SUM(I$8:I13)</f>
        <v>5.2500000000000005E-2</v>
      </c>
    </row>
    <row r="14" spans="1:14" s="50" customFormat="1" ht="12" x14ac:dyDescent="0.15">
      <c r="A14" s="123"/>
      <c r="B14" s="2">
        <v>7</v>
      </c>
      <c r="C14" s="5">
        <v>1</v>
      </c>
      <c r="D14" s="2">
        <f>SUM(C$8:C14)</f>
        <v>7</v>
      </c>
      <c r="E14" s="2">
        <f t="shared" si="3"/>
        <v>6</v>
      </c>
      <c r="F14" s="2">
        <f t="shared" si="1"/>
        <v>42</v>
      </c>
      <c r="G14" s="14">
        <f t="shared" si="4"/>
        <v>2.3076923076923078E-2</v>
      </c>
      <c r="H14" s="14">
        <f t="shared" si="5"/>
        <v>1.4999999999999999E-2</v>
      </c>
      <c r="I14" s="14">
        <f t="shared" si="6"/>
        <v>8.7500000000000008E-3</v>
      </c>
      <c r="J14" s="33">
        <f>SUM(G$8:G14)</f>
        <v>0.16153846153846155</v>
      </c>
      <c r="K14" s="33">
        <f>SUM(H$8:H14)</f>
        <v>0.105</v>
      </c>
      <c r="L14" s="33">
        <f>SUM(I$8:I14)</f>
        <v>6.1250000000000006E-2</v>
      </c>
    </row>
    <row r="15" spans="1:14" s="50" customFormat="1" ht="12" x14ac:dyDescent="0.15">
      <c r="A15" s="123"/>
      <c r="B15" s="2">
        <v>8</v>
      </c>
      <c r="C15" s="5">
        <v>2</v>
      </c>
      <c r="D15" s="2">
        <f>SUM(C$8:C15)</f>
        <v>9</v>
      </c>
      <c r="E15" s="2">
        <f t="shared" si="3"/>
        <v>12</v>
      </c>
      <c r="F15" s="2">
        <f t="shared" si="1"/>
        <v>54</v>
      </c>
      <c r="G15" s="14">
        <f t="shared" si="4"/>
        <v>4.6153846153846156E-2</v>
      </c>
      <c r="H15" s="14">
        <f t="shared" si="5"/>
        <v>0.03</v>
      </c>
      <c r="I15" s="14">
        <f t="shared" si="6"/>
        <v>1.7500000000000002E-2</v>
      </c>
      <c r="J15" s="33">
        <f>SUM(G$8:G15)</f>
        <v>0.2076923076923077</v>
      </c>
      <c r="K15" s="33">
        <f>SUM(H$8:H15)</f>
        <v>0.13500000000000001</v>
      </c>
      <c r="L15" s="33">
        <f>SUM(I$8:I15)</f>
        <v>7.8750000000000014E-2</v>
      </c>
    </row>
    <row r="16" spans="1:14" s="50" customFormat="1" ht="12" x14ac:dyDescent="0.15">
      <c r="A16" s="123"/>
      <c r="B16" s="2">
        <v>9</v>
      </c>
      <c r="C16" s="5">
        <v>2</v>
      </c>
      <c r="D16" s="2">
        <f>SUM(C$8:C16)</f>
        <v>11</v>
      </c>
      <c r="E16" s="2">
        <f t="shared" si="3"/>
        <v>12</v>
      </c>
      <c r="F16" s="2">
        <f t="shared" si="1"/>
        <v>66</v>
      </c>
      <c r="G16" s="14">
        <f t="shared" si="4"/>
        <v>4.6153846153846156E-2</v>
      </c>
      <c r="H16" s="14">
        <f t="shared" si="5"/>
        <v>0.03</v>
      </c>
      <c r="I16" s="14">
        <f t="shared" si="6"/>
        <v>1.7500000000000002E-2</v>
      </c>
      <c r="J16" s="33">
        <f>SUM(G$8:G16)</f>
        <v>0.25384615384615383</v>
      </c>
      <c r="K16" s="33">
        <f>SUM(H$8:H16)</f>
        <v>0.16500000000000001</v>
      </c>
      <c r="L16" s="33">
        <f>SUM(I$8:I16)</f>
        <v>9.6250000000000016E-2</v>
      </c>
    </row>
    <row r="17" spans="1:12" s="50" customFormat="1" ht="12" x14ac:dyDescent="0.15">
      <c r="A17" s="123"/>
      <c r="B17" s="2">
        <v>10</v>
      </c>
      <c r="C17" s="5">
        <v>2</v>
      </c>
      <c r="D17" s="2">
        <f>SUM(C$8:C17)</f>
        <v>13</v>
      </c>
      <c r="E17" s="2">
        <f t="shared" si="3"/>
        <v>12</v>
      </c>
      <c r="F17" s="2">
        <f t="shared" si="1"/>
        <v>78</v>
      </c>
      <c r="G17" s="14">
        <f t="shared" si="4"/>
        <v>4.6153846153846156E-2</v>
      </c>
      <c r="H17" s="14">
        <f t="shared" si="5"/>
        <v>0.03</v>
      </c>
      <c r="I17" s="14">
        <f t="shared" si="6"/>
        <v>1.7500000000000002E-2</v>
      </c>
      <c r="J17" s="33">
        <f>SUM(G$8:G17)</f>
        <v>0.3</v>
      </c>
      <c r="K17" s="33">
        <f>SUM(H$8:H17)</f>
        <v>0.19500000000000001</v>
      </c>
      <c r="L17" s="33">
        <f>SUM(I$8:I17)</f>
        <v>0.11375000000000002</v>
      </c>
    </row>
    <row r="18" spans="1:12" s="50" customFormat="1" ht="12" x14ac:dyDescent="0.15">
      <c r="A18" s="123"/>
      <c r="B18" s="2">
        <v>11</v>
      </c>
      <c r="C18" s="5">
        <v>2</v>
      </c>
      <c r="D18" s="2">
        <f>SUM(C$8:C18)</f>
        <v>15</v>
      </c>
      <c r="E18" s="2">
        <f t="shared" si="3"/>
        <v>12</v>
      </c>
      <c r="F18" s="2">
        <f t="shared" si="1"/>
        <v>90</v>
      </c>
      <c r="G18" s="14">
        <f t="shared" si="4"/>
        <v>4.6153846153846156E-2</v>
      </c>
      <c r="H18" s="14">
        <f t="shared" si="5"/>
        <v>0.03</v>
      </c>
      <c r="I18" s="14">
        <f t="shared" si="6"/>
        <v>1.7500000000000002E-2</v>
      </c>
      <c r="J18" s="33">
        <f>SUM(G$8:G18)</f>
        <v>0.34615384615384615</v>
      </c>
      <c r="K18" s="33">
        <f>SUM(H$8:H18)</f>
        <v>0.22500000000000001</v>
      </c>
      <c r="L18" s="33">
        <f>SUM(I$8:I18)</f>
        <v>0.13125000000000003</v>
      </c>
    </row>
    <row r="19" spans="1:12" s="50" customFormat="1" ht="12" x14ac:dyDescent="0.15">
      <c r="A19" s="123"/>
      <c r="B19" s="2">
        <v>12</v>
      </c>
      <c r="C19" s="5">
        <v>3</v>
      </c>
      <c r="D19" s="2">
        <f>SUM(C$8:C19)</f>
        <v>18</v>
      </c>
      <c r="E19" s="2">
        <f t="shared" si="3"/>
        <v>18</v>
      </c>
      <c r="F19" s="2">
        <f t="shared" si="1"/>
        <v>108</v>
      </c>
      <c r="G19" s="14">
        <f t="shared" si="4"/>
        <v>6.9230769230769235E-2</v>
      </c>
      <c r="H19" s="14">
        <f t="shared" si="5"/>
        <v>4.4999999999999998E-2</v>
      </c>
      <c r="I19" s="14">
        <f t="shared" si="6"/>
        <v>2.6249999999999999E-2</v>
      </c>
      <c r="J19" s="33">
        <f>SUM(G$8:G19)</f>
        <v>0.41538461538461535</v>
      </c>
      <c r="K19" s="33">
        <f>SUM(H$8:H19)</f>
        <v>0.27</v>
      </c>
      <c r="L19" s="33">
        <f>SUM(I$8:I19)</f>
        <v>0.15750000000000003</v>
      </c>
    </row>
    <row r="20" spans="1:12" s="50" customFormat="1" ht="12" x14ac:dyDescent="0.15">
      <c r="A20" s="123"/>
      <c r="B20" s="2">
        <v>13</v>
      </c>
      <c r="C20" s="5">
        <v>3</v>
      </c>
      <c r="D20" s="2">
        <f>SUM(C$8:C20)</f>
        <v>21</v>
      </c>
      <c r="E20" s="2">
        <f t="shared" si="3"/>
        <v>18</v>
      </c>
      <c r="F20" s="2">
        <f t="shared" si="1"/>
        <v>126</v>
      </c>
      <c r="G20" s="14">
        <f t="shared" si="4"/>
        <v>6.9230769230769235E-2</v>
      </c>
      <c r="H20" s="14">
        <f t="shared" si="5"/>
        <v>4.4999999999999998E-2</v>
      </c>
      <c r="I20" s="14">
        <f t="shared" si="6"/>
        <v>2.6249999999999999E-2</v>
      </c>
      <c r="J20" s="33">
        <f>SUM(G$8:G20)</f>
        <v>0.48461538461538456</v>
      </c>
      <c r="K20" s="33">
        <f>SUM(H$8:H20)</f>
        <v>0.315</v>
      </c>
      <c r="L20" s="33">
        <f>SUM(I$8:I20)</f>
        <v>0.18375000000000002</v>
      </c>
    </row>
    <row r="21" spans="1:12" s="50" customFormat="1" ht="12" x14ac:dyDescent="0.15">
      <c r="A21" s="123"/>
      <c r="B21" s="2">
        <v>14</v>
      </c>
      <c r="C21" s="5">
        <v>3</v>
      </c>
      <c r="D21" s="2">
        <f>SUM(C$8:C21)</f>
        <v>24</v>
      </c>
      <c r="E21" s="2">
        <f t="shared" si="3"/>
        <v>18</v>
      </c>
      <c r="F21" s="2">
        <f t="shared" si="1"/>
        <v>144</v>
      </c>
      <c r="G21" s="14">
        <f t="shared" si="4"/>
        <v>6.9230769230769235E-2</v>
      </c>
      <c r="H21" s="14">
        <f t="shared" si="5"/>
        <v>4.4999999999999998E-2</v>
      </c>
      <c r="I21" s="14">
        <f t="shared" si="6"/>
        <v>2.6249999999999999E-2</v>
      </c>
      <c r="J21" s="33">
        <f>SUM(G$8:G21)</f>
        <v>0.55384615384615377</v>
      </c>
      <c r="K21" s="33">
        <f>SUM(H$8:H21)</f>
        <v>0.36</v>
      </c>
      <c r="L21" s="33">
        <f>SUM(I$8:I21)</f>
        <v>0.21000000000000002</v>
      </c>
    </row>
    <row r="22" spans="1:12" s="50" customFormat="1" ht="12.75" thickBot="1" x14ac:dyDescent="0.2">
      <c r="A22" s="129"/>
      <c r="B22" s="26">
        <v>15</v>
      </c>
      <c r="C22" s="27">
        <v>3</v>
      </c>
      <c r="D22" s="26">
        <f>SUM(C$8:C22)</f>
        <v>27</v>
      </c>
      <c r="E22" s="26">
        <f t="shared" si="3"/>
        <v>18</v>
      </c>
      <c r="F22" s="26">
        <f t="shared" si="1"/>
        <v>162</v>
      </c>
      <c r="G22" s="28">
        <f t="shared" si="4"/>
        <v>6.9230769230769235E-2</v>
      </c>
      <c r="H22" s="28">
        <f t="shared" si="5"/>
        <v>4.4999999999999998E-2</v>
      </c>
      <c r="I22" s="28">
        <f t="shared" si="6"/>
        <v>2.6249999999999999E-2</v>
      </c>
      <c r="J22" s="34">
        <f>SUM(G$8:G22)</f>
        <v>0.62307692307692297</v>
      </c>
      <c r="K22" s="34">
        <f>SUM(H$8:H22)</f>
        <v>0.40499999999999997</v>
      </c>
      <c r="L22" s="34">
        <f>SUM(I$8:I22)</f>
        <v>0.23625000000000002</v>
      </c>
    </row>
    <row r="23" spans="1:12" s="50" customFormat="1" ht="12" x14ac:dyDescent="0.15">
      <c r="A23" s="131" t="s">
        <v>65</v>
      </c>
      <c r="B23" s="23">
        <v>16</v>
      </c>
      <c r="C23" s="30">
        <v>4</v>
      </c>
      <c r="D23" s="23">
        <f>SUM(C$8:C23)</f>
        <v>31</v>
      </c>
      <c r="E23" s="23">
        <f t="shared" si="3"/>
        <v>24</v>
      </c>
      <c r="F23" s="23">
        <f t="shared" si="1"/>
        <v>186</v>
      </c>
      <c r="G23" s="25">
        <f t="shared" si="4"/>
        <v>9.2307692307692313E-2</v>
      </c>
      <c r="H23" s="25">
        <f t="shared" si="5"/>
        <v>0.06</v>
      </c>
      <c r="I23" s="25">
        <f t="shared" si="6"/>
        <v>3.5000000000000003E-2</v>
      </c>
      <c r="J23" s="32">
        <f>SUM(G$8:G23)</f>
        <v>0.71538461538461529</v>
      </c>
      <c r="K23" s="32">
        <f>SUM(H$8:H23)</f>
        <v>0.46499999999999997</v>
      </c>
      <c r="L23" s="32">
        <f>SUM(I$8:I23)</f>
        <v>0.27124999999999999</v>
      </c>
    </row>
    <row r="24" spans="1:12" s="50" customFormat="1" ht="12" x14ac:dyDescent="0.15">
      <c r="A24" s="123"/>
      <c r="B24" s="2">
        <v>17</v>
      </c>
      <c r="C24" s="6">
        <v>4</v>
      </c>
      <c r="D24" s="2">
        <f>SUM(C$8:C24)</f>
        <v>35</v>
      </c>
      <c r="E24" s="2">
        <f t="shared" si="3"/>
        <v>24</v>
      </c>
      <c r="F24" s="2">
        <f t="shared" si="1"/>
        <v>210</v>
      </c>
      <c r="G24" s="14">
        <f t="shared" si="4"/>
        <v>9.2307692307692313E-2</v>
      </c>
      <c r="H24" s="14">
        <f t="shared" si="5"/>
        <v>0.06</v>
      </c>
      <c r="I24" s="14">
        <f t="shared" si="6"/>
        <v>3.5000000000000003E-2</v>
      </c>
      <c r="J24" s="33">
        <f>SUM(G$8:G24)</f>
        <v>0.8076923076923076</v>
      </c>
      <c r="K24" s="33">
        <f>SUM(H$8:H24)</f>
        <v>0.52499999999999991</v>
      </c>
      <c r="L24" s="33">
        <f>SUM(I$8:I24)</f>
        <v>0.30625000000000002</v>
      </c>
    </row>
    <row r="25" spans="1:12" s="50" customFormat="1" ht="12" x14ac:dyDescent="0.15">
      <c r="A25" s="123"/>
      <c r="B25" s="2">
        <v>18</v>
      </c>
      <c r="C25" s="6">
        <v>5</v>
      </c>
      <c r="D25" s="2">
        <f>SUM(C$8:C25)</f>
        <v>40</v>
      </c>
      <c r="E25" s="2">
        <f t="shared" si="3"/>
        <v>30</v>
      </c>
      <c r="F25" s="2">
        <f t="shared" si="1"/>
        <v>240</v>
      </c>
      <c r="G25" s="14">
        <f t="shared" si="4"/>
        <v>0.11538461538461539</v>
      </c>
      <c r="H25" s="14">
        <f t="shared" si="5"/>
        <v>7.4999999999999997E-2</v>
      </c>
      <c r="I25" s="14">
        <f t="shared" si="6"/>
        <v>4.3749999999999997E-2</v>
      </c>
      <c r="J25" s="33">
        <f>SUM(G$8:G25)</f>
        <v>0.92307692307692302</v>
      </c>
      <c r="K25" s="33">
        <f>SUM(H$8:H25)</f>
        <v>0.59999999999999987</v>
      </c>
      <c r="L25" s="33">
        <f>SUM(I$8:I25)</f>
        <v>0.35000000000000003</v>
      </c>
    </row>
    <row r="26" spans="1:12" s="50" customFormat="1" ht="12" x14ac:dyDescent="0.15">
      <c r="A26" s="123"/>
      <c r="B26" s="2">
        <v>19</v>
      </c>
      <c r="C26" s="6">
        <v>6</v>
      </c>
      <c r="D26" s="2">
        <f>SUM(C$8:C26)</f>
        <v>46</v>
      </c>
      <c r="E26" s="2">
        <f t="shared" si="3"/>
        <v>36</v>
      </c>
      <c r="F26" s="2">
        <f t="shared" si="1"/>
        <v>276</v>
      </c>
      <c r="G26" s="14">
        <f t="shared" si="4"/>
        <v>0.13846153846153847</v>
      </c>
      <c r="H26" s="14">
        <f t="shared" si="5"/>
        <v>0.09</v>
      </c>
      <c r="I26" s="14">
        <f t="shared" si="6"/>
        <v>5.2499999999999998E-2</v>
      </c>
      <c r="J26" s="33">
        <f>SUM(G$8:G26)</f>
        <v>1.0615384615384615</v>
      </c>
      <c r="K26" s="33">
        <f>SUM(H$8:H26)</f>
        <v>0.68999999999999984</v>
      </c>
      <c r="L26" s="33">
        <f>SUM(I$8:I26)</f>
        <v>0.40250000000000002</v>
      </c>
    </row>
    <row r="27" spans="1:12" s="50" customFormat="1" ht="12" x14ac:dyDescent="0.15">
      <c r="A27" s="123"/>
      <c r="B27" s="2">
        <v>20</v>
      </c>
      <c r="C27" s="6">
        <v>6</v>
      </c>
      <c r="D27" s="2">
        <f>SUM(C$8:C27)</f>
        <v>52</v>
      </c>
      <c r="E27" s="2">
        <f t="shared" si="3"/>
        <v>36</v>
      </c>
      <c r="F27" s="2">
        <f t="shared" si="1"/>
        <v>312</v>
      </c>
      <c r="G27" s="14">
        <f t="shared" si="4"/>
        <v>0.13846153846153847</v>
      </c>
      <c r="H27" s="14">
        <f t="shared" si="5"/>
        <v>0.09</v>
      </c>
      <c r="I27" s="14">
        <f t="shared" si="6"/>
        <v>5.2499999999999998E-2</v>
      </c>
      <c r="J27" s="33">
        <f>SUM(G$8:G27)</f>
        <v>1.2</v>
      </c>
      <c r="K27" s="33">
        <f>SUM(H$8:H27)</f>
        <v>0.7799999999999998</v>
      </c>
      <c r="L27" s="33">
        <f>SUM(I$8:I27)</f>
        <v>0.45500000000000002</v>
      </c>
    </row>
    <row r="28" spans="1:12" s="50" customFormat="1" ht="12" x14ac:dyDescent="0.15">
      <c r="A28" s="123"/>
      <c r="B28" s="2">
        <v>21</v>
      </c>
      <c r="C28" s="6">
        <v>7</v>
      </c>
      <c r="D28" s="2">
        <f>SUM(C$8:C28)</f>
        <v>59</v>
      </c>
      <c r="E28" s="2">
        <f t="shared" si="3"/>
        <v>42</v>
      </c>
      <c r="F28" s="2">
        <f t="shared" si="1"/>
        <v>354</v>
      </c>
      <c r="G28" s="14">
        <f t="shared" si="4"/>
        <v>0.16153846153846155</v>
      </c>
      <c r="H28" s="14">
        <f t="shared" si="5"/>
        <v>0.105</v>
      </c>
      <c r="I28" s="14">
        <f t="shared" si="6"/>
        <v>6.1249999999999999E-2</v>
      </c>
      <c r="J28" s="33">
        <f>SUM(G$8:G28)</f>
        <v>1.3615384615384616</v>
      </c>
      <c r="K28" s="33">
        <f>SUM(H$8:H28)</f>
        <v>0.88499999999999979</v>
      </c>
      <c r="L28" s="33">
        <f>SUM(I$8:I28)</f>
        <v>0.51624999999999999</v>
      </c>
    </row>
    <row r="29" spans="1:12" s="50" customFormat="1" ht="12" x14ac:dyDescent="0.15">
      <c r="A29" s="123"/>
      <c r="B29" s="2">
        <v>22</v>
      </c>
      <c r="C29" s="6">
        <v>7</v>
      </c>
      <c r="D29" s="2">
        <f>SUM(C$8:C29)</f>
        <v>66</v>
      </c>
      <c r="E29" s="2">
        <f t="shared" si="3"/>
        <v>42</v>
      </c>
      <c r="F29" s="2">
        <f t="shared" si="1"/>
        <v>396</v>
      </c>
      <c r="G29" s="14">
        <f t="shared" si="4"/>
        <v>0.16153846153846155</v>
      </c>
      <c r="H29" s="14">
        <f t="shared" si="5"/>
        <v>0.105</v>
      </c>
      <c r="I29" s="14">
        <f t="shared" si="6"/>
        <v>6.1249999999999999E-2</v>
      </c>
      <c r="J29" s="33">
        <f>SUM(G$8:G29)</f>
        <v>1.5230769230769232</v>
      </c>
      <c r="K29" s="33">
        <f>SUM(H$8:H29)</f>
        <v>0.98999999999999977</v>
      </c>
      <c r="L29" s="33">
        <f>SUM(I$8:I29)</f>
        <v>0.57750000000000001</v>
      </c>
    </row>
    <row r="30" spans="1:12" s="50" customFormat="1" ht="12" x14ac:dyDescent="0.15">
      <c r="A30" s="123"/>
      <c r="B30" s="2">
        <v>23</v>
      </c>
      <c r="C30" s="6">
        <v>8</v>
      </c>
      <c r="D30" s="2">
        <f>SUM(C$8:C30)</f>
        <v>74</v>
      </c>
      <c r="E30" s="2">
        <f t="shared" si="3"/>
        <v>48</v>
      </c>
      <c r="F30" s="2">
        <f t="shared" si="1"/>
        <v>444</v>
      </c>
      <c r="G30" s="14">
        <f t="shared" si="4"/>
        <v>0.18461538461538463</v>
      </c>
      <c r="H30" s="14">
        <f t="shared" si="5"/>
        <v>0.12</v>
      </c>
      <c r="I30" s="14">
        <f t="shared" si="6"/>
        <v>7.0000000000000007E-2</v>
      </c>
      <c r="J30" s="33">
        <f>SUM(G$8:G30)</f>
        <v>1.7076923076923078</v>
      </c>
      <c r="K30" s="33">
        <f>SUM(H$8:H30)</f>
        <v>1.1099999999999999</v>
      </c>
      <c r="L30" s="33">
        <f>SUM(I$8:I30)</f>
        <v>0.64749999999999996</v>
      </c>
    </row>
    <row r="31" spans="1:12" s="50" customFormat="1" ht="12" x14ac:dyDescent="0.15">
      <c r="A31" s="123"/>
      <c r="B31" s="2">
        <v>24</v>
      </c>
      <c r="C31" s="6">
        <v>9</v>
      </c>
      <c r="D31" s="2">
        <f>SUM(C$8:C31)</f>
        <v>83</v>
      </c>
      <c r="E31" s="2">
        <f t="shared" si="3"/>
        <v>54</v>
      </c>
      <c r="F31" s="2">
        <f t="shared" si="1"/>
        <v>498</v>
      </c>
      <c r="G31" s="14">
        <f t="shared" si="4"/>
        <v>0.2076923076923077</v>
      </c>
      <c r="H31" s="14">
        <f t="shared" si="5"/>
        <v>0.13500000000000001</v>
      </c>
      <c r="I31" s="14">
        <f t="shared" si="6"/>
        <v>7.8750000000000014E-2</v>
      </c>
      <c r="J31" s="33">
        <f>SUM(G$8:G31)</f>
        <v>1.9153846153846155</v>
      </c>
      <c r="K31" s="33">
        <f>SUM(H$8:H31)</f>
        <v>1.2449999999999999</v>
      </c>
      <c r="L31" s="33">
        <f>SUM(I$8:I31)</f>
        <v>0.72624999999999995</v>
      </c>
    </row>
    <row r="32" spans="1:12" s="50" customFormat="1" ht="12" x14ac:dyDescent="0.15">
      <c r="A32" s="123"/>
      <c r="B32" s="2">
        <v>25</v>
      </c>
      <c r="C32" s="6">
        <v>10</v>
      </c>
      <c r="D32" s="2">
        <f>SUM(C$8:C32)</f>
        <v>93</v>
      </c>
      <c r="E32" s="2">
        <f t="shared" si="3"/>
        <v>60</v>
      </c>
      <c r="F32" s="2">
        <f t="shared" si="1"/>
        <v>558</v>
      </c>
      <c r="G32" s="14">
        <f t="shared" si="4"/>
        <v>0.23076923076923078</v>
      </c>
      <c r="H32" s="14">
        <f t="shared" si="5"/>
        <v>0.15</v>
      </c>
      <c r="I32" s="14">
        <f t="shared" si="6"/>
        <v>8.7499999999999994E-2</v>
      </c>
      <c r="J32" s="33">
        <f>SUM(G$8:G32)</f>
        <v>2.1461538461538461</v>
      </c>
      <c r="K32" s="33">
        <f>SUM(H$8:H32)</f>
        <v>1.3949999999999998</v>
      </c>
      <c r="L32" s="33">
        <f>SUM(I$8:I32)</f>
        <v>0.81374999999999997</v>
      </c>
    </row>
    <row r="33" spans="1:12" s="50" customFormat="1" ht="12" x14ac:dyDescent="0.15">
      <c r="A33" s="123"/>
      <c r="B33" s="2">
        <v>26</v>
      </c>
      <c r="C33" s="6">
        <v>11</v>
      </c>
      <c r="D33" s="2">
        <f>SUM(C$8:C33)</f>
        <v>104</v>
      </c>
      <c r="E33" s="2">
        <f t="shared" si="3"/>
        <v>66</v>
      </c>
      <c r="F33" s="2">
        <f t="shared" si="1"/>
        <v>624</v>
      </c>
      <c r="G33" s="14">
        <f t="shared" si="4"/>
        <v>0.25384615384615383</v>
      </c>
      <c r="H33" s="14">
        <f t="shared" si="5"/>
        <v>0.16500000000000001</v>
      </c>
      <c r="I33" s="14">
        <f t="shared" si="6"/>
        <v>9.6250000000000002E-2</v>
      </c>
      <c r="J33" s="33">
        <f>SUM(G$8:G33)</f>
        <v>2.4</v>
      </c>
      <c r="K33" s="33">
        <f>SUM(H$8:H33)</f>
        <v>1.5599999999999998</v>
      </c>
      <c r="L33" s="33">
        <f>SUM(I$8:I33)</f>
        <v>0.90999999999999992</v>
      </c>
    </row>
    <row r="34" spans="1:12" s="50" customFormat="1" ht="12" x14ac:dyDescent="0.15">
      <c r="A34" s="123"/>
      <c r="B34" s="2">
        <v>27</v>
      </c>
      <c r="C34" s="6">
        <v>12</v>
      </c>
      <c r="D34" s="2">
        <f>SUM(C$8:C34)</f>
        <v>116</v>
      </c>
      <c r="E34" s="2">
        <f t="shared" si="3"/>
        <v>72</v>
      </c>
      <c r="F34" s="2">
        <f t="shared" si="1"/>
        <v>696</v>
      </c>
      <c r="G34" s="14">
        <f t="shared" si="4"/>
        <v>0.27692307692307694</v>
      </c>
      <c r="H34" s="14">
        <f t="shared" si="5"/>
        <v>0.18</v>
      </c>
      <c r="I34" s="14">
        <f t="shared" si="6"/>
        <v>0.105</v>
      </c>
      <c r="J34" s="33">
        <f>SUM(G$8:G34)</f>
        <v>2.6769230769230767</v>
      </c>
      <c r="K34" s="33">
        <f>SUM(H$8:H34)</f>
        <v>1.7399999999999998</v>
      </c>
      <c r="L34" s="33">
        <f>SUM(I$8:I34)</f>
        <v>1.0149999999999999</v>
      </c>
    </row>
    <row r="35" spans="1:12" s="50" customFormat="1" ht="12" x14ac:dyDescent="0.15">
      <c r="A35" s="123"/>
      <c r="B35" s="2">
        <v>28</v>
      </c>
      <c r="C35" s="6">
        <v>14</v>
      </c>
      <c r="D35" s="2">
        <f>SUM(C$8:C35)</f>
        <v>130</v>
      </c>
      <c r="E35" s="2">
        <f t="shared" si="3"/>
        <v>84</v>
      </c>
      <c r="F35" s="2">
        <f t="shared" si="1"/>
        <v>780</v>
      </c>
      <c r="G35" s="14">
        <f t="shared" si="4"/>
        <v>0.32307692307692309</v>
      </c>
      <c r="H35" s="14">
        <f t="shared" si="5"/>
        <v>0.21</v>
      </c>
      <c r="I35" s="14">
        <f t="shared" si="6"/>
        <v>0.1225</v>
      </c>
      <c r="J35" s="33">
        <f>SUM(G$8:G35)</f>
        <v>3</v>
      </c>
      <c r="K35" s="33">
        <f>SUM(H$8:H35)</f>
        <v>1.9499999999999997</v>
      </c>
      <c r="L35" s="33">
        <f>SUM(I$8:I35)</f>
        <v>1.1375</v>
      </c>
    </row>
    <row r="36" spans="1:12" s="50" customFormat="1" ht="12" x14ac:dyDescent="0.15">
      <c r="A36" s="123"/>
      <c r="B36" s="2">
        <v>29</v>
      </c>
      <c r="C36" s="6">
        <v>16</v>
      </c>
      <c r="D36" s="2">
        <f>SUM(C$8:C36)</f>
        <v>146</v>
      </c>
      <c r="E36" s="2">
        <f t="shared" si="3"/>
        <v>96</v>
      </c>
      <c r="F36" s="2">
        <f t="shared" si="1"/>
        <v>876</v>
      </c>
      <c r="G36" s="14">
        <f t="shared" si="4"/>
        <v>0.36923076923076925</v>
      </c>
      <c r="H36" s="14">
        <f t="shared" si="5"/>
        <v>0.24</v>
      </c>
      <c r="I36" s="14">
        <f t="shared" si="6"/>
        <v>0.14000000000000001</v>
      </c>
      <c r="J36" s="33">
        <f>SUM(G$8:G36)</f>
        <v>3.3692307692307693</v>
      </c>
      <c r="K36" s="33">
        <f>SUM(H$8:H36)</f>
        <v>2.1899999999999995</v>
      </c>
      <c r="L36" s="33">
        <f>SUM(I$8:I36)</f>
        <v>1.2774999999999999</v>
      </c>
    </row>
    <row r="37" spans="1:12" s="50" customFormat="1" ht="12.75" thickBot="1" x14ac:dyDescent="0.2">
      <c r="A37" s="129"/>
      <c r="B37" s="26">
        <v>30</v>
      </c>
      <c r="C37" s="31">
        <v>18</v>
      </c>
      <c r="D37" s="26">
        <f>SUM(C$8:C37)</f>
        <v>164</v>
      </c>
      <c r="E37" s="26">
        <f t="shared" si="3"/>
        <v>108</v>
      </c>
      <c r="F37" s="26">
        <f t="shared" si="1"/>
        <v>984</v>
      </c>
      <c r="G37" s="28">
        <f t="shared" si="4"/>
        <v>0.41538461538461541</v>
      </c>
      <c r="H37" s="28">
        <f t="shared" si="5"/>
        <v>0.27</v>
      </c>
      <c r="I37" s="28">
        <f t="shared" si="6"/>
        <v>0.15750000000000003</v>
      </c>
      <c r="J37" s="34">
        <f>SUM(G$8:G37)</f>
        <v>3.7846153846153845</v>
      </c>
      <c r="K37" s="34">
        <f>SUM(H$8:H37)</f>
        <v>2.4599999999999995</v>
      </c>
      <c r="L37" s="34">
        <f>SUM(I$8:I37)</f>
        <v>1.4349999999999998</v>
      </c>
    </row>
    <row r="38" spans="1:12" s="50" customFormat="1" ht="12" x14ac:dyDescent="0.15">
      <c r="A38" s="131" t="s">
        <v>66</v>
      </c>
      <c r="B38" s="23">
        <v>31</v>
      </c>
      <c r="C38" s="24">
        <v>20</v>
      </c>
      <c r="D38" s="23">
        <f>SUM(C$8:C38)</f>
        <v>184</v>
      </c>
      <c r="E38" s="23">
        <f t="shared" si="3"/>
        <v>120</v>
      </c>
      <c r="F38" s="23">
        <f t="shared" si="1"/>
        <v>1104</v>
      </c>
      <c r="G38" s="25">
        <f t="shared" si="4"/>
        <v>0.46153846153846156</v>
      </c>
      <c r="H38" s="25">
        <f t="shared" si="5"/>
        <v>0.3</v>
      </c>
      <c r="I38" s="25">
        <f t="shared" si="6"/>
        <v>0.17499999999999999</v>
      </c>
      <c r="J38" s="32">
        <f>SUM(G$8:G38)</f>
        <v>4.2461538461538462</v>
      </c>
      <c r="K38" s="32">
        <f>SUM(H$8:H38)</f>
        <v>2.7599999999999993</v>
      </c>
      <c r="L38" s="32">
        <f>SUM(I$8:I38)</f>
        <v>1.6099999999999999</v>
      </c>
    </row>
    <row r="39" spans="1:12" s="50" customFormat="1" ht="12" x14ac:dyDescent="0.15">
      <c r="A39" s="123"/>
      <c r="B39" s="2">
        <v>32</v>
      </c>
      <c r="C39" s="5">
        <v>25</v>
      </c>
      <c r="D39" s="2">
        <f>SUM(C$8:C39)</f>
        <v>209</v>
      </c>
      <c r="E39" s="2">
        <f t="shared" si="3"/>
        <v>150</v>
      </c>
      <c r="F39" s="2">
        <f t="shared" si="1"/>
        <v>1254</v>
      </c>
      <c r="G39" s="14">
        <f t="shared" si="4"/>
        <v>0.57692307692307687</v>
      </c>
      <c r="H39" s="14">
        <f t="shared" si="5"/>
        <v>0.375</v>
      </c>
      <c r="I39" s="14">
        <f t="shared" si="6"/>
        <v>0.21875</v>
      </c>
      <c r="J39" s="33">
        <f>SUM(G$8:G39)</f>
        <v>4.8230769230769228</v>
      </c>
      <c r="K39" s="33">
        <f>SUM(H$8:H39)</f>
        <v>3.1349999999999993</v>
      </c>
      <c r="L39" s="33">
        <f>SUM(I$8:I39)</f>
        <v>1.8287499999999999</v>
      </c>
    </row>
    <row r="40" spans="1:12" s="50" customFormat="1" ht="12" x14ac:dyDescent="0.15">
      <c r="A40" s="123"/>
      <c r="B40" s="2">
        <v>33</v>
      </c>
      <c r="C40" s="5">
        <v>30</v>
      </c>
      <c r="D40" s="2">
        <f>SUM(C$8:C40)</f>
        <v>239</v>
      </c>
      <c r="E40" s="2">
        <f t="shared" si="3"/>
        <v>180</v>
      </c>
      <c r="F40" s="2">
        <f t="shared" ref="F40:F71" si="7">D40*$D$2</f>
        <v>1434</v>
      </c>
      <c r="G40" s="14">
        <f t="shared" si="4"/>
        <v>0.69230769230769229</v>
      </c>
      <c r="H40" s="14">
        <f t="shared" si="5"/>
        <v>0.45</v>
      </c>
      <c r="I40" s="14">
        <f t="shared" si="6"/>
        <v>0.26250000000000001</v>
      </c>
      <c r="J40" s="33">
        <f>SUM(G$8:G40)</f>
        <v>5.5153846153846153</v>
      </c>
      <c r="K40" s="33">
        <f>SUM(H$8:H40)</f>
        <v>3.5849999999999995</v>
      </c>
      <c r="L40" s="33">
        <f>SUM(I$8:I40)</f>
        <v>2.0912500000000001</v>
      </c>
    </row>
    <row r="41" spans="1:12" s="50" customFormat="1" ht="12" x14ac:dyDescent="0.15">
      <c r="A41" s="123"/>
      <c r="B41" s="2">
        <v>34</v>
      </c>
      <c r="C41" s="5">
        <v>35</v>
      </c>
      <c r="D41" s="2">
        <f>SUM(C$8:C41)</f>
        <v>274</v>
      </c>
      <c r="E41" s="2">
        <f t="shared" si="3"/>
        <v>210</v>
      </c>
      <c r="F41" s="2">
        <f t="shared" si="7"/>
        <v>1644</v>
      </c>
      <c r="G41" s="14">
        <f t="shared" si="4"/>
        <v>0.80769230769230771</v>
      </c>
      <c r="H41" s="14">
        <f t="shared" si="5"/>
        <v>0.52500000000000002</v>
      </c>
      <c r="I41" s="14">
        <f t="shared" si="6"/>
        <v>0.30625000000000002</v>
      </c>
      <c r="J41" s="33">
        <f>SUM(G$8:G41)</f>
        <v>6.3230769230769228</v>
      </c>
      <c r="K41" s="33">
        <f>SUM(H$8:H41)</f>
        <v>4.1099999999999994</v>
      </c>
      <c r="L41" s="33">
        <f>SUM(I$8:I41)</f>
        <v>2.3975</v>
      </c>
    </row>
    <row r="42" spans="1:12" s="50" customFormat="1" ht="12" x14ac:dyDescent="0.15">
      <c r="A42" s="123"/>
      <c r="B42" s="2">
        <v>35</v>
      </c>
      <c r="C42" s="5">
        <v>40</v>
      </c>
      <c r="D42" s="2">
        <f>SUM(C$8:C42)</f>
        <v>314</v>
      </c>
      <c r="E42" s="2">
        <f t="shared" si="3"/>
        <v>240</v>
      </c>
      <c r="F42" s="2">
        <f t="shared" si="7"/>
        <v>1884</v>
      </c>
      <c r="G42" s="14">
        <f t="shared" si="4"/>
        <v>0.92307692307692313</v>
      </c>
      <c r="H42" s="14">
        <f t="shared" si="5"/>
        <v>0.6</v>
      </c>
      <c r="I42" s="14">
        <f t="shared" si="6"/>
        <v>0.35</v>
      </c>
      <c r="J42" s="33">
        <f>SUM(G$8:G42)</f>
        <v>7.2461538461538462</v>
      </c>
      <c r="K42" s="33">
        <f>SUM(H$8:H42)</f>
        <v>4.7099999999999991</v>
      </c>
      <c r="L42" s="33">
        <f>SUM(I$8:I42)</f>
        <v>2.7475000000000001</v>
      </c>
    </row>
    <row r="43" spans="1:12" s="50" customFormat="1" ht="12" x14ac:dyDescent="0.15">
      <c r="A43" s="123"/>
      <c r="B43" s="2">
        <v>36</v>
      </c>
      <c r="C43" s="5">
        <v>45</v>
      </c>
      <c r="D43" s="2">
        <f>SUM(C$8:C43)</f>
        <v>359</v>
      </c>
      <c r="E43" s="2">
        <f t="shared" si="3"/>
        <v>270</v>
      </c>
      <c r="F43" s="2">
        <f t="shared" si="7"/>
        <v>2154</v>
      </c>
      <c r="G43" s="14">
        <f t="shared" si="4"/>
        <v>1.0384615384615385</v>
      </c>
      <c r="H43" s="14">
        <f t="shared" si="5"/>
        <v>0.67500000000000004</v>
      </c>
      <c r="I43" s="14">
        <f t="shared" si="6"/>
        <v>0.39375000000000004</v>
      </c>
      <c r="J43" s="33">
        <f>SUM(G$8:G43)</f>
        <v>8.2846153846153854</v>
      </c>
      <c r="K43" s="33">
        <f>SUM(H$8:H43)</f>
        <v>5.3849999999999989</v>
      </c>
      <c r="L43" s="33">
        <f>SUM(I$8:I43)</f>
        <v>3.1412500000000003</v>
      </c>
    </row>
    <row r="44" spans="1:12" s="50" customFormat="1" ht="12" x14ac:dyDescent="0.15">
      <c r="A44" s="123"/>
      <c r="B44" s="2">
        <v>37</v>
      </c>
      <c r="C44" s="5">
        <v>50</v>
      </c>
      <c r="D44" s="2">
        <f>SUM(C$8:C44)</f>
        <v>409</v>
      </c>
      <c r="E44" s="2">
        <f t="shared" si="3"/>
        <v>300</v>
      </c>
      <c r="F44" s="2">
        <f t="shared" si="7"/>
        <v>2454</v>
      </c>
      <c r="G44" s="14">
        <f t="shared" si="4"/>
        <v>1.1538461538461537</v>
      </c>
      <c r="H44" s="14">
        <f t="shared" si="5"/>
        <v>0.75</v>
      </c>
      <c r="I44" s="14">
        <f t="shared" si="6"/>
        <v>0.4375</v>
      </c>
      <c r="J44" s="33">
        <f>SUM(G$8:G44)</f>
        <v>9.4384615384615387</v>
      </c>
      <c r="K44" s="33">
        <f>SUM(H$8:H44)</f>
        <v>6.1349999999999989</v>
      </c>
      <c r="L44" s="33">
        <f>SUM(I$8:I44)</f>
        <v>3.5787500000000003</v>
      </c>
    </row>
    <row r="45" spans="1:12" s="50" customFormat="1" ht="12" x14ac:dyDescent="0.15">
      <c r="A45" s="123"/>
      <c r="B45" s="2">
        <v>38</v>
      </c>
      <c r="C45" s="5">
        <v>55</v>
      </c>
      <c r="D45" s="2">
        <f>SUM(C$8:C45)</f>
        <v>464</v>
      </c>
      <c r="E45" s="2">
        <f t="shared" si="3"/>
        <v>330</v>
      </c>
      <c r="F45" s="2">
        <f t="shared" si="7"/>
        <v>2784</v>
      </c>
      <c r="G45" s="14">
        <f t="shared" si="4"/>
        <v>1.2692307692307692</v>
      </c>
      <c r="H45" s="14">
        <f t="shared" si="5"/>
        <v>0.82499999999999996</v>
      </c>
      <c r="I45" s="14">
        <f t="shared" si="6"/>
        <v>0.48125000000000001</v>
      </c>
      <c r="J45" s="33">
        <f>SUM(G$8:G45)</f>
        <v>10.707692307692309</v>
      </c>
      <c r="K45" s="33">
        <f>SUM(H$8:H45)</f>
        <v>6.9599999999999991</v>
      </c>
      <c r="L45" s="33">
        <f>SUM(I$8:I45)</f>
        <v>4.0600000000000005</v>
      </c>
    </row>
    <row r="46" spans="1:12" s="50" customFormat="1" ht="12" x14ac:dyDescent="0.15">
      <c r="A46" s="123"/>
      <c r="B46" s="2">
        <v>39</v>
      </c>
      <c r="C46" s="5">
        <v>60</v>
      </c>
      <c r="D46" s="2">
        <f>SUM(C$8:C46)</f>
        <v>524</v>
      </c>
      <c r="E46" s="2">
        <f t="shared" si="3"/>
        <v>360</v>
      </c>
      <c r="F46" s="2">
        <f t="shared" si="7"/>
        <v>3144</v>
      </c>
      <c r="G46" s="14">
        <f t="shared" si="4"/>
        <v>1.3846153846153846</v>
      </c>
      <c r="H46" s="14">
        <f t="shared" si="5"/>
        <v>0.9</v>
      </c>
      <c r="I46" s="14">
        <f t="shared" si="6"/>
        <v>0.52500000000000002</v>
      </c>
      <c r="J46" s="33">
        <f>SUM(G$8:G46)</f>
        <v>12.092307692307694</v>
      </c>
      <c r="K46" s="33">
        <f>SUM(H$8:H46)</f>
        <v>7.8599999999999994</v>
      </c>
      <c r="L46" s="33">
        <f>SUM(I$8:I46)</f>
        <v>4.5850000000000009</v>
      </c>
    </row>
    <row r="47" spans="1:12" s="50" customFormat="1" ht="12" x14ac:dyDescent="0.15">
      <c r="A47" s="123"/>
      <c r="B47" s="2">
        <v>40</v>
      </c>
      <c r="C47" s="5">
        <v>65</v>
      </c>
      <c r="D47" s="2">
        <f>SUM(C$8:C47)</f>
        <v>589</v>
      </c>
      <c r="E47" s="2">
        <f t="shared" si="3"/>
        <v>390</v>
      </c>
      <c r="F47" s="2">
        <f t="shared" si="7"/>
        <v>3534</v>
      </c>
      <c r="G47" s="14">
        <f t="shared" si="4"/>
        <v>1.5</v>
      </c>
      <c r="H47" s="14">
        <f t="shared" si="5"/>
        <v>0.97499999999999998</v>
      </c>
      <c r="I47" s="14">
        <f t="shared" si="6"/>
        <v>0.56874999999999998</v>
      </c>
      <c r="J47" s="33">
        <f>SUM(G$8:G47)</f>
        <v>13.592307692307694</v>
      </c>
      <c r="K47" s="33">
        <f>SUM(H$8:H47)</f>
        <v>8.8349999999999991</v>
      </c>
      <c r="L47" s="33">
        <f>SUM(I$8:I47)</f>
        <v>5.1537500000000005</v>
      </c>
    </row>
    <row r="48" spans="1:12" s="50" customFormat="1" ht="12" x14ac:dyDescent="0.15">
      <c r="A48" s="123"/>
      <c r="B48" s="2">
        <v>41</v>
      </c>
      <c r="C48" s="5">
        <v>70</v>
      </c>
      <c r="D48" s="2">
        <f>SUM(C$8:C48)</f>
        <v>659</v>
      </c>
      <c r="E48" s="2">
        <f t="shared" si="3"/>
        <v>420</v>
      </c>
      <c r="F48" s="2">
        <f t="shared" si="7"/>
        <v>3954</v>
      </c>
      <c r="G48" s="14">
        <f t="shared" si="4"/>
        <v>1.6153846153846154</v>
      </c>
      <c r="H48" s="14">
        <f t="shared" si="5"/>
        <v>1.05</v>
      </c>
      <c r="I48" s="14">
        <f t="shared" si="6"/>
        <v>0.61250000000000004</v>
      </c>
      <c r="J48" s="33">
        <f>SUM(G$8:G48)</f>
        <v>15.207692307692309</v>
      </c>
      <c r="K48" s="33">
        <f>SUM(H$8:H48)</f>
        <v>9.8849999999999998</v>
      </c>
      <c r="L48" s="33">
        <f>SUM(I$8:I48)</f>
        <v>5.7662500000000003</v>
      </c>
    </row>
    <row r="49" spans="1:12" s="50" customFormat="1" ht="12.75" thickBot="1" x14ac:dyDescent="0.2">
      <c r="A49" s="129"/>
      <c r="B49" s="26">
        <v>42</v>
      </c>
      <c r="C49" s="27">
        <v>80</v>
      </c>
      <c r="D49" s="26">
        <f>SUM(C$8:C49)</f>
        <v>739</v>
      </c>
      <c r="E49" s="26">
        <f t="shared" si="3"/>
        <v>480</v>
      </c>
      <c r="F49" s="26">
        <f t="shared" si="7"/>
        <v>4434</v>
      </c>
      <c r="G49" s="28">
        <f t="shared" si="4"/>
        <v>1.8461538461538463</v>
      </c>
      <c r="H49" s="28">
        <f t="shared" si="5"/>
        <v>1.2</v>
      </c>
      <c r="I49" s="28">
        <f t="shared" si="6"/>
        <v>0.7</v>
      </c>
      <c r="J49" s="34">
        <f>SUM(G$8:G49)</f>
        <v>17.053846153846155</v>
      </c>
      <c r="K49" s="34">
        <f>SUM(H$8:H49)</f>
        <v>11.084999999999999</v>
      </c>
      <c r="L49" s="34">
        <f>SUM(I$8:I49)</f>
        <v>6.4662500000000005</v>
      </c>
    </row>
    <row r="50" spans="1:12" s="50" customFormat="1" ht="12" x14ac:dyDescent="0.15">
      <c r="A50" s="131" t="s">
        <v>67</v>
      </c>
      <c r="B50" s="23">
        <v>43</v>
      </c>
      <c r="C50" s="24">
        <v>90</v>
      </c>
      <c r="D50" s="23">
        <f>SUM(C$8:C50)</f>
        <v>829</v>
      </c>
      <c r="E50" s="23">
        <f t="shared" si="3"/>
        <v>540</v>
      </c>
      <c r="F50" s="23">
        <f t="shared" si="7"/>
        <v>4974</v>
      </c>
      <c r="G50" s="25">
        <f t="shared" si="4"/>
        <v>2.0769230769230771</v>
      </c>
      <c r="H50" s="25">
        <f t="shared" si="5"/>
        <v>1.35</v>
      </c>
      <c r="I50" s="25">
        <f t="shared" si="6"/>
        <v>0.78750000000000009</v>
      </c>
      <c r="J50" s="32">
        <f>SUM(G$8:G50)</f>
        <v>19.130769230769232</v>
      </c>
      <c r="K50" s="32">
        <f>SUM(H$8:H50)</f>
        <v>12.434999999999999</v>
      </c>
      <c r="L50" s="32">
        <f>SUM(I$8:I50)</f>
        <v>7.2537500000000001</v>
      </c>
    </row>
    <row r="51" spans="1:12" s="50" customFormat="1" ht="12" x14ac:dyDescent="0.15">
      <c r="A51" s="123"/>
      <c r="B51" s="2">
        <v>44</v>
      </c>
      <c r="C51" s="5">
        <v>100</v>
      </c>
      <c r="D51" s="2">
        <f>SUM(C$8:C51)</f>
        <v>929</v>
      </c>
      <c r="E51" s="2">
        <f t="shared" si="3"/>
        <v>600</v>
      </c>
      <c r="F51" s="2">
        <f t="shared" si="7"/>
        <v>5574</v>
      </c>
      <c r="G51" s="14">
        <f t="shared" si="4"/>
        <v>2.3076923076923075</v>
      </c>
      <c r="H51" s="14">
        <f t="shared" si="5"/>
        <v>1.5</v>
      </c>
      <c r="I51" s="14">
        <f t="shared" si="6"/>
        <v>0.875</v>
      </c>
      <c r="J51" s="33">
        <f>SUM(G$8:G51)</f>
        <v>21.438461538461539</v>
      </c>
      <c r="K51" s="33">
        <f>SUM(H$8:H51)</f>
        <v>13.934999999999999</v>
      </c>
      <c r="L51" s="33">
        <f>SUM(I$8:I51)</f>
        <v>8.1287500000000001</v>
      </c>
    </row>
    <row r="52" spans="1:12" s="50" customFormat="1" ht="12" x14ac:dyDescent="0.15">
      <c r="A52" s="123"/>
      <c r="B52" s="2">
        <v>45</v>
      </c>
      <c r="C52" s="5">
        <v>110</v>
      </c>
      <c r="D52" s="2">
        <f>SUM(C$8:C52)</f>
        <v>1039</v>
      </c>
      <c r="E52" s="2">
        <f t="shared" si="3"/>
        <v>660</v>
      </c>
      <c r="F52" s="2">
        <f t="shared" si="7"/>
        <v>6234</v>
      </c>
      <c r="G52" s="14">
        <f t="shared" si="4"/>
        <v>2.5384615384615383</v>
      </c>
      <c r="H52" s="14">
        <f t="shared" si="5"/>
        <v>1.65</v>
      </c>
      <c r="I52" s="14">
        <f t="shared" si="6"/>
        <v>0.96250000000000002</v>
      </c>
      <c r="J52" s="33">
        <f>SUM(G$8:G52)</f>
        <v>23.976923076923079</v>
      </c>
      <c r="K52" s="33">
        <f>SUM(H$8:H52)</f>
        <v>15.584999999999999</v>
      </c>
      <c r="L52" s="33">
        <f>SUM(I$8:I52)</f>
        <v>9.0912500000000005</v>
      </c>
    </row>
    <row r="53" spans="1:12" s="50" customFormat="1" ht="12" x14ac:dyDescent="0.15">
      <c r="A53" s="123"/>
      <c r="B53" s="2">
        <v>46</v>
      </c>
      <c r="C53" s="5">
        <v>125</v>
      </c>
      <c r="D53" s="2">
        <f>SUM(C$8:C53)</f>
        <v>1164</v>
      </c>
      <c r="E53" s="2">
        <f t="shared" si="3"/>
        <v>750</v>
      </c>
      <c r="F53" s="2">
        <f t="shared" si="7"/>
        <v>6984</v>
      </c>
      <c r="G53" s="14">
        <f t="shared" si="4"/>
        <v>2.8846153846153846</v>
      </c>
      <c r="H53" s="14">
        <f t="shared" si="5"/>
        <v>1.875</v>
      </c>
      <c r="I53" s="14">
        <f t="shared" si="6"/>
        <v>1.09375</v>
      </c>
      <c r="J53" s="33">
        <f>SUM(G$8:G53)</f>
        <v>26.861538461538462</v>
      </c>
      <c r="K53" s="33">
        <f>SUM(H$8:H53)</f>
        <v>17.46</v>
      </c>
      <c r="L53" s="33">
        <f>SUM(I$8:I53)</f>
        <v>10.185</v>
      </c>
    </row>
    <row r="54" spans="1:12" s="50" customFormat="1" ht="12" x14ac:dyDescent="0.15">
      <c r="A54" s="123"/>
      <c r="B54" s="2">
        <v>47</v>
      </c>
      <c r="C54" s="5">
        <v>140</v>
      </c>
      <c r="D54" s="2">
        <f>SUM(C$8:C54)</f>
        <v>1304</v>
      </c>
      <c r="E54" s="2">
        <f t="shared" si="3"/>
        <v>840</v>
      </c>
      <c r="F54" s="2">
        <f t="shared" si="7"/>
        <v>7824</v>
      </c>
      <c r="G54" s="14">
        <f t="shared" si="4"/>
        <v>3.2307692307692308</v>
      </c>
      <c r="H54" s="14">
        <f t="shared" si="5"/>
        <v>2.1</v>
      </c>
      <c r="I54" s="14">
        <f t="shared" si="6"/>
        <v>1.2250000000000001</v>
      </c>
      <c r="J54" s="33">
        <f>SUM(G$8:G54)</f>
        <v>30.092307692307692</v>
      </c>
      <c r="K54" s="33">
        <f>SUM(H$8:H54)</f>
        <v>19.560000000000002</v>
      </c>
      <c r="L54" s="33">
        <f>SUM(I$8:I54)</f>
        <v>11.41</v>
      </c>
    </row>
    <row r="55" spans="1:12" s="50" customFormat="1" ht="12" x14ac:dyDescent="0.15">
      <c r="A55" s="123"/>
      <c r="B55" s="2">
        <v>48</v>
      </c>
      <c r="C55" s="5">
        <v>160</v>
      </c>
      <c r="D55" s="2">
        <f>SUM(C$8:C55)</f>
        <v>1464</v>
      </c>
      <c r="E55" s="2">
        <f t="shared" si="3"/>
        <v>960</v>
      </c>
      <c r="F55" s="2">
        <f t="shared" si="7"/>
        <v>8784</v>
      </c>
      <c r="G55" s="14">
        <f t="shared" si="4"/>
        <v>3.6923076923076925</v>
      </c>
      <c r="H55" s="14">
        <f t="shared" si="5"/>
        <v>2.4</v>
      </c>
      <c r="I55" s="14">
        <f t="shared" si="6"/>
        <v>1.4</v>
      </c>
      <c r="J55" s="33">
        <f>SUM(G$8:G55)</f>
        <v>33.784615384615385</v>
      </c>
      <c r="K55" s="33">
        <f>SUM(H$8:H55)</f>
        <v>21.96</v>
      </c>
      <c r="L55" s="33">
        <f>SUM(I$8:I55)</f>
        <v>12.81</v>
      </c>
    </row>
    <row r="56" spans="1:12" s="50" customFormat="1" ht="12" x14ac:dyDescent="0.15">
      <c r="A56" s="123"/>
      <c r="B56" s="2">
        <v>49</v>
      </c>
      <c r="C56" s="5">
        <v>180</v>
      </c>
      <c r="D56" s="2">
        <f>SUM(C$8:C56)</f>
        <v>1644</v>
      </c>
      <c r="E56" s="2">
        <f t="shared" si="3"/>
        <v>1080</v>
      </c>
      <c r="F56" s="2">
        <f t="shared" si="7"/>
        <v>9864</v>
      </c>
      <c r="G56" s="14">
        <f t="shared" si="4"/>
        <v>4.1538461538461542</v>
      </c>
      <c r="H56" s="14">
        <f t="shared" si="5"/>
        <v>2.7</v>
      </c>
      <c r="I56" s="14">
        <f t="shared" si="6"/>
        <v>1.5750000000000002</v>
      </c>
      <c r="J56" s="33">
        <f>SUM(G$8:G56)</f>
        <v>37.938461538461539</v>
      </c>
      <c r="K56" s="33">
        <f>SUM(H$8:H56)</f>
        <v>24.66</v>
      </c>
      <c r="L56" s="33">
        <f>SUM(I$8:I56)</f>
        <v>14.385000000000002</v>
      </c>
    </row>
    <row r="57" spans="1:12" s="50" customFormat="1" ht="12" x14ac:dyDescent="0.15">
      <c r="A57" s="123"/>
      <c r="B57" s="2">
        <v>50</v>
      </c>
      <c r="C57" s="5">
        <v>200</v>
      </c>
      <c r="D57" s="2">
        <f>SUM(C$8:C57)</f>
        <v>1844</v>
      </c>
      <c r="E57" s="2">
        <f t="shared" si="3"/>
        <v>1200</v>
      </c>
      <c r="F57" s="2">
        <f t="shared" si="7"/>
        <v>11064</v>
      </c>
      <c r="G57" s="14">
        <f t="shared" si="4"/>
        <v>4.615384615384615</v>
      </c>
      <c r="H57" s="14">
        <f t="shared" si="5"/>
        <v>3</v>
      </c>
      <c r="I57" s="14">
        <f t="shared" si="6"/>
        <v>1.75</v>
      </c>
      <c r="J57" s="33">
        <f>SUM(G$8:G57)</f>
        <v>42.553846153846152</v>
      </c>
      <c r="K57" s="33">
        <f>SUM(H$8:H57)</f>
        <v>27.66</v>
      </c>
      <c r="L57" s="33">
        <f>SUM(I$8:I57)</f>
        <v>16.135000000000002</v>
      </c>
    </row>
    <row r="58" spans="1:12" s="50" customFormat="1" ht="12" x14ac:dyDescent="0.15">
      <c r="A58" s="123"/>
      <c r="B58" s="2">
        <v>51</v>
      </c>
      <c r="C58" s="5">
        <v>220</v>
      </c>
      <c r="D58" s="2">
        <f>SUM(C$8:C58)</f>
        <v>2064</v>
      </c>
      <c r="E58" s="2">
        <f t="shared" si="3"/>
        <v>1320</v>
      </c>
      <c r="F58" s="2">
        <f t="shared" si="7"/>
        <v>12384</v>
      </c>
      <c r="G58" s="14">
        <f t="shared" si="4"/>
        <v>5.0769230769230766</v>
      </c>
      <c r="H58" s="14">
        <f t="shared" si="5"/>
        <v>3.3</v>
      </c>
      <c r="I58" s="14">
        <f t="shared" si="6"/>
        <v>1.925</v>
      </c>
      <c r="J58" s="33">
        <f>SUM(G$8:G58)</f>
        <v>47.630769230769232</v>
      </c>
      <c r="K58" s="33">
        <f>SUM(H$8:H58)</f>
        <v>30.96</v>
      </c>
      <c r="L58" s="33">
        <f>SUM(I$8:I58)</f>
        <v>18.060000000000002</v>
      </c>
    </row>
    <row r="59" spans="1:12" s="50" customFormat="1" ht="12" x14ac:dyDescent="0.15">
      <c r="A59" s="123"/>
      <c r="B59" s="2">
        <v>52</v>
      </c>
      <c r="C59" s="5">
        <v>240</v>
      </c>
      <c r="D59" s="2">
        <f>SUM(C$8:C59)</f>
        <v>2304</v>
      </c>
      <c r="E59" s="2">
        <f t="shared" si="3"/>
        <v>1440</v>
      </c>
      <c r="F59" s="2">
        <f t="shared" si="7"/>
        <v>13824</v>
      </c>
      <c r="G59" s="14">
        <f t="shared" si="4"/>
        <v>5.5384615384615383</v>
      </c>
      <c r="H59" s="14">
        <f t="shared" si="5"/>
        <v>3.6</v>
      </c>
      <c r="I59" s="14">
        <f t="shared" si="6"/>
        <v>2.1</v>
      </c>
      <c r="J59" s="33">
        <f>SUM(G$8:G59)</f>
        <v>53.169230769230772</v>
      </c>
      <c r="K59" s="33">
        <f>SUM(H$8:H59)</f>
        <v>34.56</v>
      </c>
      <c r="L59" s="33">
        <f>SUM(I$8:I59)</f>
        <v>20.160000000000004</v>
      </c>
    </row>
    <row r="60" spans="1:12" s="50" customFormat="1" ht="12" x14ac:dyDescent="0.15">
      <c r="A60" s="123"/>
      <c r="B60" s="2">
        <v>53</v>
      </c>
      <c r="C60" s="5">
        <v>260</v>
      </c>
      <c r="D60" s="2">
        <f>SUM(C$8:C60)</f>
        <v>2564</v>
      </c>
      <c r="E60" s="2">
        <f t="shared" si="3"/>
        <v>1560</v>
      </c>
      <c r="F60" s="2">
        <f t="shared" si="7"/>
        <v>15384</v>
      </c>
      <c r="G60" s="14">
        <f t="shared" si="4"/>
        <v>6</v>
      </c>
      <c r="H60" s="14">
        <f t="shared" si="5"/>
        <v>3.9</v>
      </c>
      <c r="I60" s="14">
        <f t="shared" si="6"/>
        <v>2.2749999999999999</v>
      </c>
      <c r="J60" s="33">
        <f>SUM(G$8:G60)</f>
        <v>59.169230769230772</v>
      </c>
      <c r="K60" s="33">
        <f>SUM(H$8:H60)</f>
        <v>38.46</v>
      </c>
      <c r="L60" s="33">
        <f>SUM(I$8:I60)</f>
        <v>22.435000000000002</v>
      </c>
    </row>
    <row r="61" spans="1:12" s="50" customFormat="1" ht="12" x14ac:dyDescent="0.15">
      <c r="A61" s="123"/>
      <c r="B61" s="2">
        <v>54</v>
      </c>
      <c r="C61" s="5">
        <v>280</v>
      </c>
      <c r="D61" s="2">
        <f>SUM(C$8:C61)</f>
        <v>2844</v>
      </c>
      <c r="E61" s="2">
        <f t="shared" si="3"/>
        <v>1680</v>
      </c>
      <c r="F61" s="2">
        <f t="shared" si="7"/>
        <v>17064</v>
      </c>
      <c r="G61" s="14">
        <f t="shared" si="4"/>
        <v>6.4615384615384617</v>
      </c>
      <c r="H61" s="14">
        <f t="shared" si="5"/>
        <v>4.2</v>
      </c>
      <c r="I61" s="14">
        <f t="shared" si="6"/>
        <v>2.4500000000000002</v>
      </c>
      <c r="J61" s="33">
        <f>SUM(G$8:G61)</f>
        <v>65.630769230769232</v>
      </c>
      <c r="K61" s="33">
        <f>SUM(H$8:H61)</f>
        <v>42.660000000000004</v>
      </c>
      <c r="L61" s="33">
        <f>SUM(I$8:I61)</f>
        <v>24.885000000000002</v>
      </c>
    </row>
    <row r="62" spans="1:12" s="50" customFormat="1" ht="12" x14ac:dyDescent="0.15">
      <c r="A62" s="123"/>
      <c r="B62" s="2">
        <v>55</v>
      </c>
      <c r="C62" s="5">
        <v>300</v>
      </c>
      <c r="D62" s="2">
        <f>SUM(C$8:C62)</f>
        <v>3144</v>
      </c>
      <c r="E62" s="2">
        <f t="shared" si="3"/>
        <v>1800</v>
      </c>
      <c r="F62" s="2">
        <f t="shared" si="7"/>
        <v>18864</v>
      </c>
      <c r="G62" s="14">
        <f t="shared" si="4"/>
        <v>6.9230769230769234</v>
      </c>
      <c r="H62" s="14">
        <f t="shared" si="5"/>
        <v>4.5</v>
      </c>
      <c r="I62" s="14">
        <f t="shared" si="6"/>
        <v>2.625</v>
      </c>
      <c r="J62" s="33">
        <f>SUM(G$8:G62)</f>
        <v>72.553846153846152</v>
      </c>
      <c r="K62" s="33">
        <f>SUM(H$8:H62)</f>
        <v>47.160000000000004</v>
      </c>
      <c r="L62" s="33">
        <f>SUM(I$8:I62)</f>
        <v>27.51</v>
      </c>
    </row>
    <row r="63" spans="1:12" s="50" customFormat="1" ht="12" x14ac:dyDescent="0.15">
      <c r="A63" s="123"/>
      <c r="B63" s="2">
        <v>56</v>
      </c>
      <c r="C63" s="5">
        <v>320</v>
      </c>
      <c r="D63" s="2">
        <f>SUM(C$8:C63)</f>
        <v>3464</v>
      </c>
      <c r="E63" s="2">
        <f t="shared" si="3"/>
        <v>1920</v>
      </c>
      <c r="F63" s="2">
        <f t="shared" si="7"/>
        <v>20784</v>
      </c>
      <c r="G63" s="14">
        <f t="shared" si="4"/>
        <v>7.384615384615385</v>
      </c>
      <c r="H63" s="14">
        <f t="shared" si="5"/>
        <v>4.8</v>
      </c>
      <c r="I63" s="14">
        <f t="shared" si="6"/>
        <v>2.8</v>
      </c>
      <c r="J63" s="33">
        <f>SUM(G$8:G63)</f>
        <v>79.938461538461539</v>
      </c>
      <c r="K63" s="33">
        <f>SUM(H$8:H63)</f>
        <v>51.96</v>
      </c>
      <c r="L63" s="33">
        <f>SUM(I$8:I63)</f>
        <v>30.310000000000002</v>
      </c>
    </row>
    <row r="64" spans="1:12" s="50" customFormat="1" ht="12" x14ac:dyDescent="0.15">
      <c r="A64" s="123"/>
      <c r="B64" s="2">
        <v>57</v>
      </c>
      <c r="C64" s="5">
        <v>340</v>
      </c>
      <c r="D64" s="2">
        <f>SUM(C$8:C64)</f>
        <v>3804</v>
      </c>
      <c r="E64" s="2">
        <f t="shared" si="3"/>
        <v>2040</v>
      </c>
      <c r="F64" s="2">
        <f t="shared" si="7"/>
        <v>22824</v>
      </c>
      <c r="G64" s="14">
        <f t="shared" si="4"/>
        <v>7.8461538461538458</v>
      </c>
      <c r="H64" s="14">
        <f t="shared" si="5"/>
        <v>5.0999999999999996</v>
      </c>
      <c r="I64" s="14">
        <f t="shared" si="6"/>
        <v>2.9750000000000001</v>
      </c>
      <c r="J64" s="33">
        <f>SUM(G$8:G64)</f>
        <v>87.784615384615378</v>
      </c>
      <c r="K64" s="33">
        <f>SUM(H$8:H64)</f>
        <v>57.06</v>
      </c>
      <c r="L64" s="33">
        <f>SUM(I$8:I64)</f>
        <v>33.285000000000004</v>
      </c>
    </row>
    <row r="65" spans="1:12" s="50" customFormat="1" ht="12" x14ac:dyDescent="0.15">
      <c r="A65" s="123"/>
      <c r="B65" s="2">
        <v>58</v>
      </c>
      <c r="C65" s="5">
        <v>360</v>
      </c>
      <c r="D65" s="2">
        <f>SUM(C$8:C65)</f>
        <v>4164</v>
      </c>
      <c r="E65" s="2">
        <f t="shared" si="3"/>
        <v>2160</v>
      </c>
      <c r="F65" s="2">
        <f t="shared" si="7"/>
        <v>24984</v>
      </c>
      <c r="G65" s="14">
        <f t="shared" si="4"/>
        <v>8.3076923076923084</v>
      </c>
      <c r="H65" s="14">
        <f t="shared" si="5"/>
        <v>5.4</v>
      </c>
      <c r="I65" s="14">
        <f t="shared" si="6"/>
        <v>3.1500000000000004</v>
      </c>
      <c r="J65" s="33">
        <f>SUM(G$8:G65)</f>
        <v>96.092307692307685</v>
      </c>
      <c r="K65" s="33">
        <f>SUM(H$8:H65)</f>
        <v>62.46</v>
      </c>
      <c r="L65" s="33">
        <f>SUM(I$8:I65)</f>
        <v>36.435000000000002</v>
      </c>
    </row>
    <row r="66" spans="1:12" s="50" customFormat="1" ht="12" x14ac:dyDescent="0.15">
      <c r="A66" s="123"/>
      <c r="B66" s="2">
        <v>59</v>
      </c>
      <c r="C66" s="5">
        <v>380</v>
      </c>
      <c r="D66" s="2">
        <f>SUM(C$8:C66)</f>
        <v>4544</v>
      </c>
      <c r="E66" s="2">
        <f t="shared" si="3"/>
        <v>2280</v>
      </c>
      <c r="F66" s="2">
        <f t="shared" si="7"/>
        <v>27264</v>
      </c>
      <c r="G66" s="14">
        <f t="shared" si="4"/>
        <v>8.7692307692307701</v>
      </c>
      <c r="H66" s="14">
        <f t="shared" si="5"/>
        <v>5.7</v>
      </c>
      <c r="I66" s="14">
        <f t="shared" si="6"/>
        <v>3.3250000000000002</v>
      </c>
      <c r="J66" s="33">
        <f>SUM(G$8:G66)</f>
        <v>104.86153846153846</v>
      </c>
      <c r="K66" s="33">
        <f>SUM(H$8:H66)</f>
        <v>68.16</v>
      </c>
      <c r="L66" s="33">
        <f>SUM(I$8:I66)</f>
        <v>39.760000000000005</v>
      </c>
    </row>
    <row r="67" spans="1:12" s="50" customFormat="1" ht="12.75" thickBot="1" x14ac:dyDescent="0.2">
      <c r="A67" s="123"/>
      <c r="B67" s="26">
        <v>60</v>
      </c>
      <c r="C67" s="27">
        <v>400</v>
      </c>
      <c r="D67" s="26">
        <f>SUM(C$8:C67)</f>
        <v>4944</v>
      </c>
      <c r="E67" s="26">
        <f t="shared" si="3"/>
        <v>2400</v>
      </c>
      <c r="F67" s="26">
        <f t="shared" si="7"/>
        <v>29664</v>
      </c>
      <c r="G67" s="28">
        <f t="shared" si="4"/>
        <v>9.2307692307692299</v>
      </c>
      <c r="H67" s="28">
        <f t="shared" si="5"/>
        <v>6</v>
      </c>
      <c r="I67" s="28">
        <f t="shared" si="6"/>
        <v>3.5</v>
      </c>
      <c r="J67" s="34">
        <f>SUM(G$8:G67)</f>
        <v>114.09230769230768</v>
      </c>
      <c r="K67" s="34">
        <f>SUM(H$8:H67)</f>
        <v>74.16</v>
      </c>
      <c r="L67" s="34">
        <f>SUM(I$8:I67)</f>
        <v>43.260000000000005</v>
      </c>
    </row>
    <row r="68" spans="1:12" s="50" customFormat="1" ht="12" x14ac:dyDescent="0.15">
      <c r="A68" s="123"/>
      <c r="B68" s="21">
        <v>61</v>
      </c>
      <c r="C68" s="29">
        <v>420</v>
      </c>
      <c r="D68" s="21">
        <f>SUM(C$8:C68)</f>
        <v>5364</v>
      </c>
      <c r="E68" s="21">
        <f t="shared" si="3"/>
        <v>2520</v>
      </c>
      <c r="F68" s="21">
        <f t="shared" si="7"/>
        <v>32184</v>
      </c>
      <c r="G68" s="22">
        <f t="shared" si="4"/>
        <v>9.6923076923076916</v>
      </c>
      <c r="H68" s="22">
        <f t="shared" si="5"/>
        <v>6.3</v>
      </c>
      <c r="I68" s="22">
        <f t="shared" si="6"/>
        <v>3.6749999999999998</v>
      </c>
      <c r="J68" s="37">
        <f>SUM(G$8:G68)</f>
        <v>123.78461538461538</v>
      </c>
      <c r="K68" s="37">
        <f>SUM(H$8:H68)</f>
        <v>80.459999999999994</v>
      </c>
      <c r="L68" s="37">
        <f>SUM(I$8:I68)</f>
        <v>46.935000000000002</v>
      </c>
    </row>
    <row r="69" spans="1:12" s="50" customFormat="1" ht="12" x14ac:dyDescent="0.15">
      <c r="A69" s="123"/>
      <c r="B69" s="2">
        <v>62</v>
      </c>
      <c r="C69" s="5">
        <v>440</v>
      </c>
      <c r="D69" s="2">
        <f>SUM(C$8:C69)</f>
        <v>5804</v>
      </c>
      <c r="E69" s="2">
        <f t="shared" si="3"/>
        <v>2640</v>
      </c>
      <c r="F69" s="2">
        <f t="shared" si="7"/>
        <v>34824</v>
      </c>
      <c r="G69" s="14">
        <f t="shared" si="4"/>
        <v>10.153846153846153</v>
      </c>
      <c r="H69" s="14">
        <f t="shared" si="5"/>
        <v>6.6</v>
      </c>
      <c r="I69" s="14">
        <f t="shared" si="6"/>
        <v>3.85</v>
      </c>
      <c r="J69" s="33">
        <f>SUM(G$8:G69)</f>
        <v>133.93846153846152</v>
      </c>
      <c r="K69" s="33">
        <f>SUM(H$8:H69)</f>
        <v>87.059999999999988</v>
      </c>
      <c r="L69" s="33">
        <f>SUM(I$8:I69)</f>
        <v>50.785000000000004</v>
      </c>
    </row>
    <row r="70" spans="1:12" s="50" customFormat="1" ht="12" x14ac:dyDescent="0.15">
      <c r="A70" s="123"/>
      <c r="B70" s="2">
        <v>63</v>
      </c>
      <c r="C70" s="5">
        <v>460</v>
      </c>
      <c r="D70" s="2">
        <f>SUM(C$8:C70)</f>
        <v>6264</v>
      </c>
      <c r="E70" s="2">
        <f t="shared" si="3"/>
        <v>2760</v>
      </c>
      <c r="F70" s="2">
        <f t="shared" si="7"/>
        <v>37584</v>
      </c>
      <c r="G70" s="14">
        <f t="shared" si="4"/>
        <v>10.615384615384615</v>
      </c>
      <c r="H70" s="14">
        <f t="shared" si="5"/>
        <v>6.9</v>
      </c>
      <c r="I70" s="14">
        <f t="shared" si="6"/>
        <v>4.0250000000000004</v>
      </c>
      <c r="J70" s="33">
        <f>SUM(G$8:G70)</f>
        <v>144.55384615384614</v>
      </c>
      <c r="K70" s="33">
        <f>SUM(H$8:H70)</f>
        <v>93.96</v>
      </c>
      <c r="L70" s="33">
        <f>SUM(I$8:I70)</f>
        <v>54.81</v>
      </c>
    </row>
    <row r="71" spans="1:12" s="50" customFormat="1" ht="12" x14ac:dyDescent="0.15">
      <c r="A71" s="123"/>
      <c r="B71" s="2">
        <v>64</v>
      </c>
      <c r="C71" s="5">
        <v>490</v>
      </c>
      <c r="D71" s="2">
        <f>SUM(C$8:C71)</f>
        <v>6754</v>
      </c>
      <c r="E71" s="2">
        <f t="shared" si="3"/>
        <v>2940</v>
      </c>
      <c r="F71" s="2">
        <f t="shared" si="7"/>
        <v>40524</v>
      </c>
      <c r="G71" s="14">
        <f t="shared" si="4"/>
        <v>11.307692307692308</v>
      </c>
      <c r="H71" s="14">
        <f t="shared" si="5"/>
        <v>7.35</v>
      </c>
      <c r="I71" s="14">
        <f t="shared" si="6"/>
        <v>4.2874999999999996</v>
      </c>
      <c r="J71" s="33">
        <f>SUM(G$8:G71)</f>
        <v>155.86153846153846</v>
      </c>
      <c r="K71" s="33">
        <f>SUM(H$8:H71)</f>
        <v>101.30999999999999</v>
      </c>
      <c r="L71" s="33">
        <f>SUM(I$8:I71)</f>
        <v>59.097500000000004</v>
      </c>
    </row>
    <row r="72" spans="1:12" s="50" customFormat="1" ht="12" x14ac:dyDescent="0.15">
      <c r="A72" s="123"/>
      <c r="B72" s="2">
        <v>65</v>
      </c>
      <c r="C72" s="5">
        <v>520</v>
      </c>
      <c r="D72" s="2">
        <f>SUM(C$8:C72)</f>
        <v>7274</v>
      </c>
      <c r="E72" s="2">
        <f t="shared" si="3"/>
        <v>3120</v>
      </c>
      <c r="F72" s="2">
        <f t="shared" ref="F72:F107" si="8">D72*$D$2</f>
        <v>43644</v>
      </c>
      <c r="G72" s="14">
        <f t="shared" si="4"/>
        <v>12</v>
      </c>
      <c r="H72" s="14">
        <f t="shared" si="5"/>
        <v>7.8</v>
      </c>
      <c r="I72" s="14">
        <f t="shared" si="6"/>
        <v>4.55</v>
      </c>
      <c r="J72" s="33">
        <f>SUM(G$8:G72)</f>
        <v>167.86153846153846</v>
      </c>
      <c r="K72" s="33">
        <f>SUM(H$8:H72)</f>
        <v>109.10999999999999</v>
      </c>
      <c r="L72" s="33">
        <f>SUM(I$8:I72)</f>
        <v>63.647500000000001</v>
      </c>
    </row>
    <row r="73" spans="1:12" s="50" customFormat="1" ht="12" x14ac:dyDescent="0.15">
      <c r="A73" s="123"/>
      <c r="B73" s="2">
        <v>66</v>
      </c>
      <c r="C73" s="5">
        <v>550</v>
      </c>
      <c r="D73" s="2">
        <f>SUM(C$8:C73)</f>
        <v>7824</v>
      </c>
      <c r="E73" s="2">
        <f t="shared" ref="E73:E107" si="9">C73*D$2</f>
        <v>3300</v>
      </c>
      <c r="F73" s="2">
        <f t="shared" si="8"/>
        <v>46944</v>
      </c>
      <c r="G73" s="14">
        <f t="shared" ref="G73:G107" si="10">$E73/I$2</f>
        <v>12.692307692307692</v>
      </c>
      <c r="H73" s="14">
        <f t="shared" ref="H73:H107" si="11">$E73/J$2</f>
        <v>8.25</v>
      </c>
      <c r="I73" s="14">
        <f t="shared" ref="I73:I107" si="12">H73*H$5/J$5</f>
        <v>4.8125</v>
      </c>
      <c r="J73" s="33">
        <f>SUM(G$8:G73)</f>
        <v>180.55384615384614</v>
      </c>
      <c r="K73" s="33">
        <f>SUM(H$8:H73)</f>
        <v>117.35999999999999</v>
      </c>
      <c r="L73" s="33">
        <f>SUM(I$8:I73)</f>
        <v>68.460000000000008</v>
      </c>
    </row>
    <row r="74" spans="1:12" s="50" customFormat="1" ht="12" x14ac:dyDescent="0.15">
      <c r="A74" s="123"/>
      <c r="B74" s="2">
        <v>67</v>
      </c>
      <c r="C74" s="5">
        <v>580</v>
      </c>
      <c r="D74" s="2">
        <f>SUM(C$8:C74)</f>
        <v>8404</v>
      </c>
      <c r="E74" s="2">
        <f t="shared" si="9"/>
        <v>3480</v>
      </c>
      <c r="F74" s="2">
        <f t="shared" si="8"/>
        <v>50424</v>
      </c>
      <c r="G74" s="14">
        <f t="shared" si="10"/>
        <v>13.384615384615385</v>
      </c>
      <c r="H74" s="14">
        <f t="shared" si="11"/>
        <v>8.6999999999999993</v>
      </c>
      <c r="I74" s="14">
        <f t="shared" si="12"/>
        <v>5.0750000000000002</v>
      </c>
      <c r="J74" s="33">
        <f>SUM(G$8:G74)</f>
        <v>193.93846153846152</v>
      </c>
      <c r="K74" s="33">
        <f>SUM(H$8:H74)</f>
        <v>126.05999999999999</v>
      </c>
      <c r="L74" s="33">
        <f>SUM(I$8:I74)</f>
        <v>73.535000000000011</v>
      </c>
    </row>
    <row r="75" spans="1:12" s="50" customFormat="1" ht="12" x14ac:dyDescent="0.15">
      <c r="A75" s="123"/>
      <c r="B75" s="2">
        <v>68</v>
      </c>
      <c r="C75" s="5">
        <v>620</v>
      </c>
      <c r="D75" s="2">
        <f>SUM(C$8:C75)</f>
        <v>9024</v>
      </c>
      <c r="E75" s="2">
        <f t="shared" si="9"/>
        <v>3720</v>
      </c>
      <c r="F75" s="2">
        <f t="shared" si="8"/>
        <v>54144</v>
      </c>
      <c r="G75" s="14">
        <f t="shared" si="10"/>
        <v>14.307692307692308</v>
      </c>
      <c r="H75" s="14">
        <f t="shared" si="11"/>
        <v>9.3000000000000007</v>
      </c>
      <c r="I75" s="14">
        <f t="shared" si="12"/>
        <v>5.4250000000000007</v>
      </c>
      <c r="J75" s="33">
        <f>SUM(G$8:G75)</f>
        <v>208.24615384615385</v>
      </c>
      <c r="K75" s="33">
        <f>SUM(H$8:H75)</f>
        <v>135.35999999999999</v>
      </c>
      <c r="L75" s="33">
        <f>SUM(I$8:I75)</f>
        <v>78.960000000000008</v>
      </c>
    </row>
    <row r="76" spans="1:12" s="50" customFormat="1" ht="12" x14ac:dyDescent="0.15">
      <c r="A76" s="123"/>
      <c r="B76" s="2">
        <v>69</v>
      </c>
      <c r="C76" s="5">
        <v>660</v>
      </c>
      <c r="D76" s="2">
        <f>SUM(C$8:C76)</f>
        <v>9684</v>
      </c>
      <c r="E76" s="2">
        <f t="shared" si="9"/>
        <v>3960</v>
      </c>
      <c r="F76" s="2">
        <f t="shared" si="8"/>
        <v>58104</v>
      </c>
      <c r="G76" s="14">
        <f t="shared" si="10"/>
        <v>15.23076923076923</v>
      </c>
      <c r="H76" s="14">
        <f t="shared" si="11"/>
        <v>9.9</v>
      </c>
      <c r="I76" s="14">
        <f t="shared" si="12"/>
        <v>5.7750000000000004</v>
      </c>
      <c r="J76" s="33">
        <f>SUM(G$8:G76)</f>
        <v>223.47692307692307</v>
      </c>
      <c r="K76" s="33">
        <f>SUM(H$8:H76)</f>
        <v>145.26</v>
      </c>
      <c r="L76" s="33">
        <f>SUM(I$8:I76)</f>
        <v>84.735000000000014</v>
      </c>
    </row>
    <row r="77" spans="1:12" s="50" customFormat="1" ht="12" x14ac:dyDescent="0.15">
      <c r="A77" s="123"/>
      <c r="B77" s="2">
        <v>70</v>
      </c>
      <c r="C77" s="5">
        <v>700</v>
      </c>
      <c r="D77" s="2">
        <f>SUM(C$8:C77)</f>
        <v>10384</v>
      </c>
      <c r="E77" s="2">
        <f t="shared" si="9"/>
        <v>4200</v>
      </c>
      <c r="F77" s="2">
        <f t="shared" si="8"/>
        <v>62304</v>
      </c>
      <c r="G77" s="14">
        <f t="shared" si="10"/>
        <v>16.153846153846153</v>
      </c>
      <c r="H77" s="14">
        <f t="shared" si="11"/>
        <v>10.5</v>
      </c>
      <c r="I77" s="14">
        <f t="shared" si="12"/>
        <v>6.125</v>
      </c>
      <c r="J77" s="33">
        <f>SUM(G$8:G77)</f>
        <v>239.63076923076923</v>
      </c>
      <c r="K77" s="33">
        <f>SUM(H$8:H77)</f>
        <v>155.76</v>
      </c>
      <c r="L77" s="33">
        <f>SUM(I$8:I77)</f>
        <v>90.860000000000014</v>
      </c>
    </row>
    <row r="78" spans="1:12" s="50" customFormat="1" ht="12" x14ac:dyDescent="0.15">
      <c r="A78" s="123"/>
      <c r="B78" s="2">
        <v>71</v>
      </c>
      <c r="C78" s="5">
        <v>740</v>
      </c>
      <c r="D78" s="2">
        <f>SUM(C$8:C78)</f>
        <v>11124</v>
      </c>
      <c r="E78" s="2">
        <f t="shared" si="9"/>
        <v>4440</v>
      </c>
      <c r="F78" s="2">
        <f t="shared" si="8"/>
        <v>66744</v>
      </c>
      <c r="G78" s="14">
        <f t="shared" si="10"/>
        <v>17.076923076923077</v>
      </c>
      <c r="H78" s="14">
        <f t="shared" si="11"/>
        <v>11.1</v>
      </c>
      <c r="I78" s="14">
        <f t="shared" si="12"/>
        <v>6.4749999999999996</v>
      </c>
      <c r="J78" s="33">
        <f>SUM(G$8:G78)</f>
        <v>256.7076923076923</v>
      </c>
      <c r="K78" s="33">
        <f>SUM(H$8:H78)</f>
        <v>166.85999999999999</v>
      </c>
      <c r="L78" s="33">
        <f>SUM(I$8:I78)</f>
        <v>97.335000000000008</v>
      </c>
    </row>
    <row r="79" spans="1:12" s="50" customFormat="1" ht="12" x14ac:dyDescent="0.15">
      <c r="A79" s="123"/>
      <c r="B79" s="2">
        <v>72</v>
      </c>
      <c r="C79" s="5">
        <v>780</v>
      </c>
      <c r="D79" s="2">
        <f>SUM(C$8:C79)</f>
        <v>11904</v>
      </c>
      <c r="E79" s="2">
        <f t="shared" si="9"/>
        <v>4680</v>
      </c>
      <c r="F79" s="2">
        <f t="shared" si="8"/>
        <v>71424</v>
      </c>
      <c r="G79" s="14">
        <f t="shared" si="10"/>
        <v>18</v>
      </c>
      <c r="H79" s="14">
        <f t="shared" si="11"/>
        <v>11.7</v>
      </c>
      <c r="I79" s="14">
        <f t="shared" si="12"/>
        <v>6.8250000000000002</v>
      </c>
      <c r="J79" s="33">
        <f>SUM(G$8:G79)</f>
        <v>274.7076923076923</v>
      </c>
      <c r="K79" s="33">
        <f>SUM(H$8:H79)</f>
        <v>178.55999999999997</v>
      </c>
      <c r="L79" s="33">
        <f>SUM(I$8:I79)</f>
        <v>104.16000000000001</v>
      </c>
    </row>
    <row r="80" spans="1:12" s="50" customFormat="1" ht="12" x14ac:dyDescent="0.15">
      <c r="A80" s="123"/>
      <c r="B80" s="2">
        <v>73</v>
      </c>
      <c r="C80" s="5">
        <v>820</v>
      </c>
      <c r="D80" s="2">
        <f>SUM(C$8:C80)</f>
        <v>12724</v>
      </c>
      <c r="E80" s="2">
        <f t="shared" si="9"/>
        <v>4920</v>
      </c>
      <c r="F80" s="2">
        <f t="shared" si="8"/>
        <v>76344</v>
      </c>
      <c r="G80" s="14">
        <f t="shared" si="10"/>
        <v>18.923076923076923</v>
      </c>
      <c r="H80" s="14">
        <f t="shared" si="11"/>
        <v>12.3</v>
      </c>
      <c r="I80" s="14">
        <f t="shared" si="12"/>
        <v>7.1750000000000007</v>
      </c>
      <c r="J80" s="33">
        <f>SUM(G$8:G80)</f>
        <v>293.6307692307692</v>
      </c>
      <c r="K80" s="33">
        <f>SUM(H$8:H80)</f>
        <v>190.85999999999999</v>
      </c>
      <c r="L80" s="33">
        <f>SUM(I$8:I80)</f>
        <v>111.33500000000001</v>
      </c>
    </row>
    <row r="81" spans="1:12" s="50" customFormat="1" ht="12" x14ac:dyDescent="0.15">
      <c r="A81" s="123"/>
      <c r="B81" s="2">
        <v>74</v>
      </c>
      <c r="C81" s="5">
        <v>860</v>
      </c>
      <c r="D81" s="2">
        <f>SUM(C$8:C81)</f>
        <v>13584</v>
      </c>
      <c r="E81" s="2">
        <f t="shared" si="9"/>
        <v>5160</v>
      </c>
      <c r="F81" s="2">
        <f t="shared" si="8"/>
        <v>81504</v>
      </c>
      <c r="G81" s="14">
        <f t="shared" si="10"/>
        <v>19.846153846153847</v>
      </c>
      <c r="H81" s="14">
        <f t="shared" si="11"/>
        <v>12.9</v>
      </c>
      <c r="I81" s="14">
        <f t="shared" si="12"/>
        <v>7.5250000000000004</v>
      </c>
      <c r="J81" s="33">
        <f>SUM(G$8:G81)</f>
        <v>313.47692307692307</v>
      </c>
      <c r="K81" s="33">
        <f>SUM(H$8:H81)</f>
        <v>203.76</v>
      </c>
      <c r="L81" s="33">
        <f>SUM(I$8:I81)</f>
        <v>118.86000000000001</v>
      </c>
    </row>
    <row r="82" spans="1:12" s="50" customFormat="1" ht="12" x14ac:dyDescent="0.15">
      <c r="A82" s="123"/>
      <c r="B82" s="2">
        <v>75</v>
      </c>
      <c r="C82" s="5">
        <v>900</v>
      </c>
      <c r="D82" s="2">
        <f>SUM(C$8:C82)</f>
        <v>14484</v>
      </c>
      <c r="E82" s="2">
        <f t="shared" si="9"/>
        <v>5400</v>
      </c>
      <c r="F82" s="2">
        <f t="shared" si="8"/>
        <v>86904</v>
      </c>
      <c r="G82" s="14">
        <f t="shared" si="10"/>
        <v>20.76923076923077</v>
      </c>
      <c r="H82" s="14">
        <f t="shared" si="11"/>
        <v>13.5</v>
      </c>
      <c r="I82" s="14">
        <f t="shared" si="12"/>
        <v>7.875</v>
      </c>
      <c r="J82" s="33">
        <f>SUM(G$8:G82)</f>
        <v>334.24615384615385</v>
      </c>
      <c r="K82" s="33">
        <f>SUM(H$8:H82)</f>
        <v>217.26</v>
      </c>
      <c r="L82" s="33">
        <f>SUM(I$8:I82)</f>
        <v>126.73500000000001</v>
      </c>
    </row>
    <row r="83" spans="1:12" s="50" customFormat="1" ht="12" x14ac:dyDescent="0.15">
      <c r="A83" s="123"/>
      <c r="B83" s="2">
        <v>76</v>
      </c>
      <c r="C83" s="5">
        <v>940</v>
      </c>
      <c r="D83" s="2">
        <f>SUM(C$8:C83)</f>
        <v>15424</v>
      </c>
      <c r="E83" s="2">
        <f t="shared" si="9"/>
        <v>5640</v>
      </c>
      <c r="F83" s="2">
        <f t="shared" si="8"/>
        <v>92544</v>
      </c>
      <c r="G83" s="14">
        <f t="shared" si="10"/>
        <v>21.692307692307693</v>
      </c>
      <c r="H83" s="14">
        <f t="shared" si="11"/>
        <v>14.1</v>
      </c>
      <c r="I83" s="14">
        <f t="shared" si="12"/>
        <v>8.2249999999999996</v>
      </c>
      <c r="J83" s="33">
        <f>SUM(G$8:G83)</f>
        <v>355.93846153846152</v>
      </c>
      <c r="K83" s="33">
        <f>SUM(H$8:H83)</f>
        <v>231.35999999999999</v>
      </c>
      <c r="L83" s="33">
        <f>SUM(I$8:I83)</f>
        <v>134.96</v>
      </c>
    </row>
    <row r="84" spans="1:12" s="50" customFormat="1" ht="12" x14ac:dyDescent="0.15">
      <c r="A84" s="123"/>
      <c r="B84" s="2">
        <v>77</v>
      </c>
      <c r="C84" s="5">
        <v>980</v>
      </c>
      <c r="D84" s="2">
        <f>SUM(C$8:C84)</f>
        <v>16404</v>
      </c>
      <c r="E84" s="2">
        <f t="shared" si="9"/>
        <v>5880</v>
      </c>
      <c r="F84" s="2">
        <f t="shared" si="8"/>
        <v>98424</v>
      </c>
      <c r="G84" s="14">
        <f t="shared" si="10"/>
        <v>22.615384615384617</v>
      </c>
      <c r="H84" s="14">
        <f t="shared" si="11"/>
        <v>14.7</v>
      </c>
      <c r="I84" s="14">
        <f t="shared" si="12"/>
        <v>8.5749999999999993</v>
      </c>
      <c r="J84" s="33">
        <f>SUM(G$8:G84)</f>
        <v>378.55384615384617</v>
      </c>
      <c r="K84" s="33">
        <f>SUM(H$8:H84)</f>
        <v>246.05999999999997</v>
      </c>
      <c r="L84" s="33">
        <f>SUM(I$8:I84)</f>
        <v>143.535</v>
      </c>
    </row>
    <row r="85" spans="1:12" s="50" customFormat="1" ht="12" x14ac:dyDescent="0.15">
      <c r="A85" s="123"/>
      <c r="B85" s="2">
        <v>78</v>
      </c>
      <c r="C85" s="5">
        <v>1030</v>
      </c>
      <c r="D85" s="2">
        <f>SUM(C$8:C85)</f>
        <v>17434</v>
      </c>
      <c r="E85" s="2">
        <f t="shared" si="9"/>
        <v>6180</v>
      </c>
      <c r="F85" s="2">
        <f t="shared" si="8"/>
        <v>104604</v>
      </c>
      <c r="G85" s="14">
        <f t="shared" si="10"/>
        <v>23.76923076923077</v>
      </c>
      <c r="H85" s="14">
        <f t="shared" si="11"/>
        <v>15.45</v>
      </c>
      <c r="I85" s="14">
        <f t="shared" si="12"/>
        <v>9.0124999999999993</v>
      </c>
      <c r="J85" s="33">
        <f>SUM(G$8:G85)</f>
        <v>402.32307692307694</v>
      </c>
      <c r="K85" s="33">
        <f>SUM(H$8:H85)</f>
        <v>261.51</v>
      </c>
      <c r="L85" s="33">
        <f>SUM(I$8:I85)</f>
        <v>152.54749999999999</v>
      </c>
    </row>
    <row r="86" spans="1:12" s="50" customFormat="1" ht="12" x14ac:dyDescent="0.15">
      <c r="A86" s="123"/>
      <c r="B86" s="2">
        <v>79</v>
      </c>
      <c r="C86" s="5">
        <v>1080</v>
      </c>
      <c r="D86" s="2">
        <f>SUM(C$8:C86)</f>
        <v>18514</v>
      </c>
      <c r="E86" s="2">
        <f t="shared" si="9"/>
        <v>6480</v>
      </c>
      <c r="F86" s="2">
        <f t="shared" si="8"/>
        <v>111084</v>
      </c>
      <c r="G86" s="14">
        <f t="shared" si="10"/>
        <v>24.923076923076923</v>
      </c>
      <c r="H86" s="14">
        <f t="shared" si="11"/>
        <v>16.2</v>
      </c>
      <c r="I86" s="14">
        <f t="shared" si="12"/>
        <v>9.4499999999999993</v>
      </c>
      <c r="J86" s="33">
        <f>SUM(G$8:G86)</f>
        <v>427.24615384615385</v>
      </c>
      <c r="K86" s="33">
        <f>SUM(H$8:H86)</f>
        <v>277.70999999999998</v>
      </c>
      <c r="L86" s="33">
        <f>SUM(I$8:I86)</f>
        <v>161.99749999999997</v>
      </c>
    </row>
    <row r="87" spans="1:12" s="50" customFormat="1" ht="12.75" thickBot="1" x14ac:dyDescent="0.2">
      <c r="A87" s="123"/>
      <c r="B87" s="26">
        <v>80</v>
      </c>
      <c r="C87" s="27">
        <v>1130</v>
      </c>
      <c r="D87" s="26">
        <f>SUM(C$8:C87)</f>
        <v>19644</v>
      </c>
      <c r="E87" s="26">
        <f t="shared" si="9"/>
        <v>6780</v>
      </c>
      <c r="F87" s="26">
        <f t="shared" si="8"/>
        <v>117864</v>
      </c>
      <c r="G87" s="28">
        <f t="shared" si="10"/>
        <v>26.076923076923077</v>
      </c>
      <c r="H87" s="28">
        <f t="shared" si="11"/>
        <v>16.95</v>
      </c>
      <c r="I87" s="28">
        <f t="shared" si="12"/>
        <v>9.8874999999999993</v>
      </c>
      <c r="J87" s="34">
        <f>SUM(G$8:G87)</f>
        <v>453.32307692307694</v>
      </c>
      <c r="K87" s="34">
        <f>SUM(H$8:H87)</f>
        <v>294.65999999999997</v>
      </c>
      <c r="L87" s="34">
        <f>SUM(I$8:I87)</f>
        <v>171.88499999999996</v>
      </c>
    </row>
    <row r="88" spans="1:12" s="50" customFormat="1" ht="12" x14ac:dyDescent="0.15">
      <c r="A88" s="123"/>
      <c r="B88" s="21">
        <v>81</v>
      </c>
      <c r="C88" s="29">
        <v>1180</v>
      </c>
      <c r="D88" s="21">
        <f>SUM(C$8:C88)</f>
        <v>20824</v>
      </c>
      <c r="E88" s="21">
        <f t="shared" si="9"/>
        <v>7080</v>
      </c>
      <c r="F88" s="21">
        <f t="shared" si="8"/>
        <v>124944</v>
      </c>
      <c r="G88" s="22">
        <f t="shared" si="10"/>
        <v>27.23076923076923</v>
      </c>
      <c r="H88" s="22">
        <f t="shared" si="11"/>
        <v>17.7</v>
      </c>
      <c r="I88" s="22">
        <f t="shared" si="12"/>
        <v>10.324999999999999</v>
      </c>
      <c r="J88" s="37">
        <f>SUM(G$8:G88)</f>
        <v>480.55384615384617</v>
      </c>
      <c r="K88" s="37">
        <f>SUM(H$8:H88)</f>
        <v>312.35999999999996</v>
      </c>
      <c r="L88" s="37">
        <f>SUM(I$8:I88)</f>
        <v>182.20999999999995</v>
      </c>
    </row>
    <row r="89" spans="1:12" s="50" customFormat="1" ht="12" x14ac:dyDescent="0.15">
      <c r="A89" s="123"/>
      <c r="B89" s="2">
        <v>82</v>
      </c>
      <c r="C89" s="5">
        <v>1230</v>
      </c>
      <c r="D89" s="2">
        <f>SUM(C$8:C89)</f>
        <v>22054</v>
      </c>
      <c r="E89" s="2">
        <f t="shared" si="9"/>
        <v>7380</v>
      </c>
      <c r="F89" s="2">
        <f t="shared" si="8"/>
        <v>132324</v>
      </c>
      <c r="G89" s="14">
        <f t="shared" si="10"/>
        <v>28.384615384615383</v>
      </c>
      <c r="H89" s="14">
        <f t="shared" si="11"/>
        <v>18.45</v>
      </c>
      <c r="I89" s="14">
        <f t="shared" si="12"/>
        <v>10.762499999999999</v>
      </c>
      <c r="J89" s="33">
        <f>SUM(G$8:G89)</f>
        <v>508.93846153846152</v>
      </c>
      <c r="K89" s="33">
        <f>SUM(H$8:H89)</f>
        <v>330.80999999999995</v>
      </c>
      <c r="L89" s="33">
        <f>SUM(I$8:I89)</f>
        <v>192.97249999999994</v>
      </c>
    </row>
    <row r="90" spans="1:12" s="50" customFormat="1" ht="12" x14ac:dyDescent="0.15">
      <c r="A90" s="123"/>
      <c r="B90" s="2">
        <v>83</v>
      </c>
      <c r="C90" s="5">
        <v>1280</v>
      </c>
      <c r="D90" s="2">
        <f>SUM(C$8:C90)</f>
        <v>23334</v>
      </c>
      <c r="E90" s="2">
        <f t="shared" si="9"/>
        <v>7680</v>
      </c>
      <c r="F90" s="2">
        <f t="shared" si="8"/>
        <v>140004</v>
      </c>
      <c r="G90" s="14">
        <f t="shared" si="10"/>
        <v>29.53846153846154</v>
      </c>
      <c r="H90" s="14">
        <f t="shared" si="11"/>
        <v>19.2</v>
      </c>
      <c r="I90" s="14">
        <f t="shared" si="12"/>
        <v>11.2</v>
      </c>
      <c r="J90" s="33">
        <f>SUM(G$8:G90)</f>
        <v>538.47692307692307</v>
      </c>
      <c r="K90" s="33">
        <f>SUM(H$8:H90)</f>
        <v>350.00999999999993</v>
      </c>
      <c r="L90" s="33">
        <f>SUM(I$8:I90)</f>
        <v>204.17249999999993</v>
      </c>
    </row>
    <row r="91" spans="1:12" s="50" customFormat="1" ht="12" x14ac:dyDescent="0.15">
      <c r="A91" s="123"/>
      <c r="B91" s="2">
        <v>84</v>
      </c>
      <c r="C91" s="5">
        <v>1330</v>
      </c>
      <c r="D91" s="2">
        <f>SUM(C$8:C91)</f>
        <v>24664</v>
      </c>
      <c r="E91" s="2">
        <f t="shared" si="9"/>
        <v>7980</v>
      </c>
      <c r="F91" s="2">
        <f t="shared" si="8"/>
        <v>147984</v>
      </c>
      <c r="G91" s="14">
        <f t="shared" si="10"/>
        <v>30.692307692307693</v>
      </c>
      <c r="H91" s="14">
        <f t="shared" si="11"/>
        <v>19.95</v>
      </c>
      <c r="I91" s="14">
        <f t="shared" si="12"/>
        <v>11.637499999999999</v>
      </c>
      <c r="J91" s="33">
        <f>SUM(G$8:G91)</f>
        <v>569.16923076923081</v>
      </c>
      <c r="K91" s="33">
        <f>SUM(H$8:H91)</f>
        <v>369.95999999999992</v>
      </c>
      <c r="L91" s="33">
        <f>SUM(I$8:I91)</f>
        <v>215.80999999999992</v>
      </c>
    </row>
    <row r="92" spans="1:12" s="50" customFormat="1" ht="12" x14ac:dyDescent="0.15">
      <c r="A92" s="123"/>
      <c r="B92" s="2">
        <v>85</v>
      </c>
      <c r="C92" s="5">
        <v>1380</v>
      </c>
      <c r="D92" s="2">
        <f>SUM(C$8:C92)</f>
        <v>26044</v>
      </c>
      <c r="E92" s="2">
        <f t="shared" si="9"/>
        <v>8280</v>
      </c>
      <c r="F92" s="2">
        <f t="shared" si="8"/>
        <v>156264</v>
      </c>
      <c r="G92" s="14">
        <f t="shared" si="10"/>
        <v>31.846153846153847</v>
      </c>
      <c r="H92" s="14">
        <f t="shared" si="11"/>
        <v>20.7</v>
      </c>
      <c r="I92" s="14">
        <f t="shared" si="12"/>
        <v>12.074999999999999</v>
      </c>
      <c r="J92" s="33">
        <f>SUM(G$8:G92)</f>
        <v>601.01538461538462</v>
      </c>
      <c r="K92" s="33">
        <f>SUM(H$8:H92)</f>
        <v>390.65999999999991</v>
      </c>
      <c r="L92" s="33">
        <f>SUM(I$8:I92)</f>
        <v>227.88499999999991</v>
      </c>
    </row>
    <row r="93" spans="1:12" s="50" customFormat="1" ht="12" x14ac:dyDescent="0.15">
      <c r="A93" s="123"/>
      <c r="B93" s="2">
        <v>86</v>
      </c>
      <c r="C93" s="5">
        <v>1430</v>
      </c>
      <c r="D93" s="2">
        <f>SUM(C$8:C93)</f>
        <v>27474</v>
      </c>
      <c r="E93" s="2">
        <f t="shared" si="9"/>
        <v>8580</v>
      </c>
      <c r="F93" s="2">
        <f t="shared" si="8"/>
        <v>164844</v>
      </c>
      <c r="G93" s="14">
        <f t="shared" si="10"/>
        <v>33</v>
      </c>
      <c r="H93" s="14">
        <f t="shared" si="11"/>
        <v>21.45</v>
      </c>
      <c r="I93" s="14">
        <f t="shared" si="12"/>
        <v>12.512499999999999</v>
      </c>
      <c r="J93" s="33">
        <f>SUM(G$8:G93)</f>
        <v>634.01538461538462</v>
      </c>
      <c r="K93" s="33">
        <f>SUM(H$8:H93)</f>
        <v>412.1099999999999</v>
      </c>
      <c r="L93" s="33">
        <f>SUM(I$8:I93)</f>
        <v>240.39749999999989</v>
      </c>
    </row>
    <row r="94" spans="1:12" s="50" customFormat="1" ht="12" x14ac:dyDescent="0.15">
      <c r="A94" s="123"/>
      <c r="B94" s="2">
        <v>87</v>
      </c>
      <c r="C94" s="5">
        <v>1480</v>
      </c>
      <c r="D94" s="2">
        <f>SUM(C$8:C94)</f>
        <v>28954</v>
      </c>
      <c r="E94" s="2">
        <f t="shared" si="9"/>
        <v>8880</v>
      </c>
      <c r="F94" s="2">
        <f t="shared" si="8"/>
        <v>173724</v>
      </c>
      <c r="G94" s="14">
        <f t="shared" si="10"/>
        <v>34.153846153846153</v>
      </c>
      <c r="H94" s="14">
        <f t="shared" si="11"/>
        <v>22.2</v>
      </c>
      <c r="I94" s="14">
        <f t="shared" si="12"/>
        <v>12.95</v>
      </c>
      <c r="J94" s="33">
        <f>SUM(G$8:G94)</f>
        <v>668.16923076923081</v>
      </c>
      <c r="K94" s="33">
        <f>SUM(H$8:H94)</f>
        <v>434.30999999999989</v>
      </c>
      <c r="L94" s="33">
        <f>SUM(I$8:I94)</f>
        <v>253.34749999999988</v>
      </c>
    </row>
    <row r="95" spans="1:12" s="50" customFormat="1" ht="12" x14ac:dyDescent="0.15">
      <c r="A95" s="123"/>
      <c r="B95" s="2">
        <v>88</v>
      </c>
      <c r="C95" s="5">
        <v>1540</v>
      </c>
      <c r="D95" s="2">
        <f>SUM(C$8:C95)</f>
        <v>30494</v>
      </c>
      <c r="E95" s="2">
        <f t="shared" si="9"/>
        <v>9240</v>
      </c>
      <c r="F95" s="2">
        <f t="shared" si="8"/>
        <v>182964</v>
      </c>
      <c r="G95" s="14">
        <f t="shared" si="10"/>
        <v>35.53846153846154</v>
      </c>
      <c r="H95" s="14">
        <f t="shared" si="11"/>
        <v>23.1</v>
      </c>
      <c r="I95" s="14">
        <f t="shared" si="12"/>
        <v>13.475000000000001</v>
      </c>
      <c r="J95" s="33">
        <f>SUM(G$8:G95)</f>
        <v>703.70769230769235</v>
      </c>
      <c r="K95" s="33">
        <f>SUM(H$8:H95)</f>
        <v>457.40999999999991</v>
      </c>
      <c r="L95" s="33">
        <f>SUM(I$8:I95)</f>
        <v>266.82249999999988</v>
      </c>
    </row>
    <row r="96" spans="1:12" s="50" customFormat="1" ht="12" x14ac:dyDescent="0.15">
      <c r="A96" s="123"/>
      <c r="B96" s="2">
        <v>89</v>
      </c>
      <c r="C96" s="5">
        <v>1600</v>
      </c>
      <c r="D96" s="2">
        <f>SUM(C$8:C96)</f>
        <v>32094</v>
      </c>
      <c r="E96" s="2">
        <f t="shared" si="9"/>
        <v>9600</v>
      </c>
      <c r="F96" s="2">
        <f t="shared" si="8"/>
        <v>192564</v>
      </c>
      <c r="G96" s="14">
        <f t="shared" si="10"/>
        <v>36.92307692307692</v>
      </c>
      <c r="H96" s="14">
        <f t="shared" si="11"/>
        <v>24</v>
      </c>
      <c r="I96" s="14">
        <f t="shared" si="12"/>
        <v>14</v>
      </c>
      <c r="J96" s="33">
        <f>SUM(G$8:G96)</f>
        <v>740.63076923076926</v>
      </c>
      <c r="K96" s="33">
        <f>SUM(H$8:H96)</f>
        <v>481.40999999999991</v>
      </c>
      <c r="L96" s="33">
        <f>SUM(I$8:I96)</f>
        <v>280.82249999999988</v>
      </c>
    </row>
    <row r="97" spans="1:12" s="50" customFormat="1" ht="12" x14ac:dyDescent="0.15">
      <c r="A97" s="123"/>
      <c r="B97" s="2">
        <v>90</v>
      </c>
      <c r="C97" s="5">
        <v>1660</v>
      </c>
      <c r="D97" s="2">
        <f>SUM(C$8:C97)</f>
        <v>33754</v>
      </c>
      <c r="E97" s="2">
        <f t="shared" si="9"/>
        <v>9960</v>
      </c>
      <c r="F97" s="2">
        <f t="shared" si="8"/>
        <v>202524</v>
      </c>
      <c r="G97" s="14">
        <f t="shared" si="10"/>
        <v>38.307692307692307</v>
      </c>
      <c r="H97" s="14">
        <f t="shared" si="11"/>
        <v>24.9</v>
      </c>
      <c r="I97" s="14">
        <f t="shared" si="12"/>
        <v>14.525</v>
      </c>
      <c r="J97" s="33">
        <f>SUM(G$8:G97)</f>
        <v>778.93846153846152</v>
      </c>
      <c r="K97" s="33">
        <f>SUM(H$8:H97)</f>
        <v>506.30999999999989</v>
      </c>
      <c r="L97" s="33">
        <f>SUM(I$8:I97)</f>
        <v>295.34749999999985</v>
      </c>
    </row>
    <row r="98" spans="1:12" s="50" customFormat="1" ht="12" x14ac:dyDescent="0.15">
      <c r="A98" s="123"/>
      <c r="B98" s="2">
        <v>91</v>
      </c>
      <c r="C98" s="5">
        <v>1720</v>
      </c>
      <c r="D98" s="2">
        <f>SUM(C$8:C98)</f>
        <v>35474</v>
      </c>
      <c r="E98" s="2">
        <f t="shared" si="9"/>
        <v>10320</v>
      </c>
      <c r="F98" s="2">
        <f t="shared" si="8"/>
        <v>212844</v>
      </c>
      <c r="G98" s="14">
        <f t="shared" si="10"/>
        <v>39.692307692307693</v>
      </c>
      <c r="H98" s="14">
        <f t="shared" si="11"/>
        <v>25.8</v>
      </c>
      <c r="I98" s="14">
        <f t="shared" si="12"/>
        <v>15.05</v>
      </c>
      <c r="J98" s="33">
        <f>SUM(G$8:G98)</f>
        <v>818.63076923076926</v>
      </c>
      <c r="K98" s="33">
        <f>SUM(H$8:H98)</f>
        <v>532.1099999999999</v>
      </c>
      <c r="L98" s="33">
        <f>SUM(I$8:I98)</f>
        <v>310.39749999999987</v>
      </c>
    </row>
    <row r="99" spans="1:12" s="50" customFormat="1" ht="12" x14ac:dyDescent="0.15">
      <c r="A99" s="123"/>
      <c r="B99" s="2">
        <v>92</v>
      </c>
      <c r="C99" s="5">
        <v>1780</v>
      </c>
      <c r="D99" s="2">
        <f>SUM(C$8:C99)</f>
        <v>37254</v>
      </c>
      <c r="E99" s="2">
        <f t="shared" si="9"/>
        <v>10680</v>
      </c>
      <c r="F99" s="2">
        <f t="shared" si="8"/>
        <v>223524</v>
      </c>
      <c r="G99" s="14">
        <f t="shared" si="10"/>
        <v>41.07692307692308</v>
      </c>
      <c r="H99" s="14">
        <f t="shared" si="11"/>
        <v>26.7</v>
      </c>
      <c r="I99" s="14">
        <f t="shared" si="12"/>
        <v>15.574999999999999</v>
      </c>
      <c r="J99" s="33">
        <f>SUM(G$8:G99)</f>
        <v>859.70769230769235</v>
      </c>
      <c r="K99" s="33">
        <f>SUM(H$8:H99)</f>
        <v>558.80999999999995</v>
      </c>
      <c r="L99" s="33">
        <f>SUM(I$8:I99)</f>
        <v>325.97249999999985</v>
      </c>
    </row>
    <row r="100" spans="1:12" s="50" customFormat="1" ht="12" x14ac:dyDescent="0.15">
      <c r="A100" s="123"/>
      <c r="B100" s="2">
        <v>93</v>
      </c>
      <c r="C100" s="5">
        <v>1840</v>
      </c>
      <c r="D100" s="2">
        <f>SUM(C$8:C100)</f>
        <v>39094</v>
      </c>
      <c r="E100" s="2">
        <f t="shared" si="9"/>
        <v>11040</v>
      </c>
      <c r="F100" s="2">
        <f t="shared" si="8"/>
        <v>234564</v>
      </c>
      <c r="G100" s="14">
        <f t="shared" si="10"/>
        <v>42.46153846153846</v>
      </c>
      <c r="H100" s="14">
        <f t="shared" si="11"/>
        <v>27.6</v>
      </c>
      <c r="I100" s="14">
        <f t="shared" si="12"/>
        <v>16.100000000000001</v>
      </c>
      <c r="J100" s="33">
        <f>SUM(G$8:G100)</f>
        <v>902.16923076923081</v>
      </c>
      <c r="K100" s="33">
        <f>SUM(H$8:H100)</f>
        <v>586.41</v>
      </c>
      <c r="L100" s="33">
        <f>SUM(I$8:I100)</f>
        <v>342.07249999999988</v>
      </c>
    </row>
    <row r="101" spans="1:12" s="50" customFormat="1" ht="12" x14ac:dyDescent="0.15">
      <c r="A101" s="123"/>
      <c r="B101" s="2">
        <v>94</v>
      </c>
      <c r="C101" s="5">
        <v>1900</v>
      </c>
      <c r="D101" s="2">
        <f>SUM(C$8:C101)</f>
        <v>40994</v>
      </c>
      <c r="E101" s="2">
        <f t="shared" si="9"/>
        <v>11400</v>
      </c>
      <c r="F101" s="2">
        <f t="shared" si="8"/>
        <v>245964</v>
      </c>
      <c r="G101" s="14">
        <f t="shared" si="10"/>
        <v>43.846153846153847</v>
      </c>
      <c r="H101" s="14">
        <f t="shared" si="11"/>
        <v>28.5</v>
      </c>
      <c r="I101" s="14">
        <f t="shared" si="12"/>
        <v>16.625</v>
      </c>
      <c r="J101" s="33">
        <f>SUM(G$8:G101)</f>
        <v>946.01538461538462</v>
      </c>
      <c r="K101" s="33">
        <f>SUM(H$8:H101)</f>
        <v>614.91</v>
      </c>
      <c r="L101" s="33">
        <f>SUM(I$8:I101)</f>
        <v>358.69749999999988</v>
      </c>
    </row>
    <row r="102" spans="1:12" s="50" customFormat="1" ht="12" x14ac:dyDescent="0.15">
      <c r="A102" s="123"/>
      <c r="B102" s="2">
        <v>95</v>
      </c>
      <c r="C102" s="5">
        <v>1960</v>
      </c>
      <c r="D102" s="2">
        <f>SUM(C$8:C102)</f>
        <v>42954</v>
      </c>
      <c r="E102" s="2">
        <f t="shared" si="9"/>
        <v>11760</v>
      </c>
      <c r="F102" s="2">
        <f t="shared" si="8"/>
        <v>257724</v>
      </c>
      <c r="G102" s="14">
        <f t="shared" si="10"/>
        <v>45.230769230769234</v>
      </c>
      <c r="H102" s="14">
        <f t="shared" si="11"/>
        <v>29.4</v>
      </c>
      <c r="I102" s="14">
        <f t="shared" si="12"/>
        <v>17.149999999999999</v>
      </c>
      <c r="J102" s="33">
        <f>SUM(G$8:G102)</f>
        <v>991.2461538461539</v>
      </c>
      <c r="K102" s="33">
        <f>SUM(H$8:H102)</f>
        <v>644.30999999999995</v>
      </c>
      <c r="L102" s="33">
        <f>SUM(I$8:I102)</f>
        <v>375.84749999999985</v>
      </c>
    </row>
    <row r="103" spans="1:12" s="50" customFormat="1" ht="12" x14ac:dyDescent="0.15">
      <c r="A103" s="123"/>
      <c r="B103" s="2">
        <v>96</v>
      </c>
      <c r="C103" s="5">
        <v>2020</v>
      </c>
      <c r="D103" s="2">
        <f>SUM(C$8:C103)</f>
        <v>44974</v>
      </c>
      <c r="E103" s="2">
        <f t="shared" si="9"/>
        <v>12120</v>
      </c>
      <c r="F103" s="2">
        <f t="shared" si="8"/>
        <v>269844</v>
      </c>
      <c r="G103" s="14">
        <f t="shared" si="10"/>
        <v>46.615384615384613</v>
      </c>
      <c r="H103" s="14">
        <f t="shared" si="11"/>
        <v>30.3</v>
      </c>
      <c r="I103" s="14">
        <f t="shared" si="12"/>
        <v>17.675000000000001</v>
      </c>
      <c r="J103" s="33">
        <f>SUM(G$8:G103)</f>
        <v>1037.8615384615384</v>
      </c>
      <c r="K103" s="33">
        <f>SUM(H$8:H103)</f>
        <v>674.6099999999999</v>
      </c>
      <c r="L103" s="33">
        <f>SUM(I$8:I103)</f>
        <v>393.52249999999987</v>
      </c>
    </row>
    <row r="104" spans="1:12" s="50" customFormat="1" ht="12" x14ac:dyDescent="0.15">
      <c r="A104" s="123"/>
      <c r="B104" s="2">
        <v>97</v>
      </c>
      <c r="C104" s="5">
        <v>2080</v>
      </c>
      <c r="D104" s="2">
        <f>SUM(C$8:C104)</f>
        <v>47054</v>
      </c>
      <c r="E104" s="2">
        <f t="shared" si="9"/>
        <v>12480</v>
      </c>
      <c r="F104" s="2">
        <f t="shared" si="8"/>
        <v>282324</v>
      </c>
      <c r="G104" s="14">
        <f t="shared" si="10"/>
        <v>48</v>
      </c>
      <c r="H104" s="14">
        <f t="shared" si="11"/>
        <v>31.2</v>
      </c>
      <c r="I104" s="14">
        <f t="shared" si="12"/>
        <v>18.2</v>
      </c>
      <c r="J104" s="33">
        <f>SUM(G$8:G104)</f>
        <v>1085.8615384615384</v>
      </c>
      <c r="K104" s="33">
        <f>SUM(H$8:H104)</f>
        <v>705.81</v>
      </c>
      <c r="L104" s="33">
        <f>SUM(I$8:I104)</f>
        <v>411.72249999999985</v>
      </c>
    </row>
    <row r="105" spans="1:12" s="50" customFormat="1" ht="12" x14ac:dyDescent="0.15">
      <c r="A105" s="123"/>
      <c r="B105" s="2">
        <v>98</v>
      </c>
      <c r="C105" s="5">
        <v>2140</v>
      </c>
      <c r="D105" s="2">
        <f>SUM(C$8:C105)</f>
        <v>49194</v>
      </c>
      <c r="E105" s="2">
        <f t="shared" si="9"/>
        <v>12840</v>
      </c>
      <c r="F105" s="2">
        <f t="shared" si="8"/>
        <v>295164</v>
      </c>
      <c r="G105" s="14">
        <f t="shared" si="10"/>
        <v>49.384615384615387</v>
      </c>
      <c r="H105" s="14">
        <f t="shared" si="11"/>
        <v>32.1</v>
      </c>
      <c r="I105" s="14">
        <f t="shared" si="12"/>
        <v>18.725000000000001</v>
      </c>
      <c r="J105" s="33">
        <f>SUM(G$8:G105)</f>
        <v>1135.2461538461539</v>
      </c>
      <c r="K105" s="33">
        <f>SUM(H$8:H105)</f>
        <v>737.91</v>
      </c>
      <c r="L105" s="33">
        <f>SUM(I$8:I105)</f>
        <v>430.44749999999988</v>
      </c>
    </row>
    <row r="106" spans="1:12" s="50" customFormat="1" ht="12" x14ac:dyDescent="0.15">
      <c r="A106" s="123"/>
      <c r="B106" s="2">
        <v>99</v>
      </c>
      <c r="C106" s="5">
        <v>2200</v>
      </c>
      <c r="D106" s="2">
        <f>SUM(C$8:C106)</f>
        <v>51394</v>
      </c>
      <c r="E106" s="2">
        <f t="shared" si="9"/>
        <v>13200</v>
      </c>
      <c r="F106" s="2">
        <f t="shared" si="8"/>
        <v>308364</v>
      </c>
      <c r="G106" s="14">
        <f t="shared" si="10"/>
        <v>50.769230769230766</v>
      </c>
      <c r="H106" s="14">
        <f t="shared" si="11"/>
        <v>33</v>
      </c>
      <c r="I106" s="14">
        <f t="shared" si="12"/>
        <v>19.25</v>
      </c>
      <c r="J106" s="33">
        <f>SUM(G$8:G106)</f>
        <v>1186.0153846153846</v>
      </c>
      <c r="K106" s="33">
        <f>SUM(H$8:H106)</f>
        <v>770.91</v>
      </c>
      <c r="L106" s="33">
        <f>SUM(I$8:I106)</f>
        <v>449.69749999999988</v>
      </c>
    </row>
    <row r="107" spans="1:12" s="50" customFormat="1" ht="12.75" thickBot="1" x14ac:dyDescent="0.2">
      <c r="A107" s="129"/>
      <c r="B107" s="26">
        <v>100</v>
      </c>
      <c r="C107" s="27">
        <v>2260</v>
      </c>
      <c r="D107" s="26">
        <f>SUM(C$8:C107)</f>
        <v>53654</v>
      </c>
      <c r="E107" s="26">
        <f t="shared" si="9"/>
        <v>13560</v>
      </c>
      <c r="F107" s="26">
        <f t="shared" si="8"/>
        <v>321924</v>
      </c>
      <c r="G107" s="28">
        <f t="shared" si="10"/>
        <v>52.153846153846153</v>
      </c>
      <c r="H107" s="28">
        <f t="shared" si="11"/>
        <v>33.9</v>
      </c>
      <c r="I107" s="28">
        <f t="shared" si="12"/>
        <v>19.774999999999999</v>
      </c>
      <c r="J107" s="34">
        <f>SUM(G$8:G107)</f>
        <v>1238.1692307692308</v>
      </c>
      <c r="K107" s="34">
        <f>SUM(H$8:H107)</f>
        <v>804.81</v>
      </c>
      <c r="L107" s="34">
        <f>SUM(I$8:I107)</f>
        <v>469.47249999999985</v>
      </c>
    </row>
  </sheetData>
  <mergeCells count="4">
    <mergeCell ref="A8:A22"/>
    <mergeCell ref="A23:A37"/>
    <mergeCell ref="A38:A49"/>
    <mergeCell ref="A50:A10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304"/>
  <sheetViews>
    <sheetView workbookViewId="0">
      <selection activeCell="C5" sqref="C5"/>
    </sheetView>
  </sheetViews>
  <sheetFormatPr defaultRowHeight="11.25" x14ac:dyDescent="0.15"/>
  <cols>
    <col min="1" max="4" width="9" style="1"/>
    <col min="5" max="5" width="9.75" style="1" bestFit="1" customWidth="1"/>
    <col min="6" max="17" width="9.75" style="1" customWidth="1"/>
    <col min="18" max="18" width="9.75" style="1" bestFit="1" customWidth="1"/>
    <col min="19" max="16384" width="9" style="1"/>
  </cols>
  <sheetData>
    <row r="3" spans="2:31" s="44" customFormat="1" ht="13.5" x14ac:dyDescent="0.15">
      <c r="F3" s="138" t="s">
        <v>88</v>
      </c>
      <c r="G3" s="138"/>
      <c r="H3" s="138"/>
      <c r="I3" s="138"/>
      <c r="J3" s="138"/>
      <c r="K3" s="45" t="s">
        <v>90</v>
      </c>
      <c r="L3" s="138" t="s">
        <v>95</v>
      </c>
      <c r="M3" s="138"/>
      <c r="N3" s="138"/>
      <c r="O3" s="45" t="s">
        <v>97</v>
      </c>
      <c r="P3" s="45" t="s">
        <v>89</v>
      </c>
      <c r="Q3" s="46"/>
      <c r="R3" s="138" t="s">
        <v>101</v>
      </c>
      <c r="S3" s="138"/>
      <c r="T3" s="138"/>
      <c r="U3" s="138" t="s">
        <v>104</v>
      </c>
      <c r="V3" s="138"/>
      <c r="W3" s="138"/>
    </row>
    <row r="4" spans="2:31" s="9" customFormat="1" ht="22.5" x14ac:dyDescent="0.15">
      <c r="B4" s="10" t="s">
        <v>76</v>
      </c>
      <c r="C4" s="10" t="s">
        <v>77</v>
      </c>
      <c r="D4" s="10" t="s">
        <v>78</v>
      </c>
      <c r="E4" s="10" t="s">
        <v>79</v>
      </c>
      <c r="F4" s="10" t="s">
        <v>84</v>
      </c>
      <c r="G4" s="10" t="s">
        <v>85</v>
      </c>
      <c r="H4" s="10" t="s">
        <v>86</v>
      </c>
      <c r="I4" s="10" t="s">
        <v>87</v>
      </c>
      <c r="J4" s="10" t="s">
        <v>89</v>
      </c>
      <c r="K4" s="10" t="s">
        <v>91</v>
      </c>
      <c r="L4" s="10" t="s">
        <v>92</v>
      </c>
      <c r="M4" s="10" t="s">
        <v>93</v>
      </c>
      <c r="N4" s="10" t="s">
        <v>94</v>
      </c>
      <c r="O4" s="10" t="s">
        <v>98</v>
      </c>
      <c r="P4" s="10" t="s">
        <v>98</v>
      </c>
      <c r="Q4" s="39" t="s">
        <v>99</v>
      </c>
      <c r="R4" s="10" t="s">
        <v>100</v>
      </c>
      <c r="S4" s="10" t="s">
        <v>102</v>
      </c>
      <c r="T4" s="10" t="s">
        <v>103</v>
      </c>
      <c r="U4" s="10" t="s">
        <v>100</v>
      </c>
      <c r="V4" s="10" t="s">
        <v>102</v>
      </c>
      <c r="W4" s="10" t="s">
        <v>103</v>
      </c>
      <c r="AA4" s="10" t="s">
        <v>80</v>
      </c>
      <c r="AB4" s="10" t="s">
        <v>81</v>
      </c>
      <c r="AC4" s="10" t="s">
        <v>82</v>
      </c>
      <c r="AD4" s="10" t="s">
        <v>83</v>
      </c>
      <c r="AE4" s="10" t="s">
        <v>96</v>
      </c>
    </row>
    <row r="5" spans="2:31" x14ac:dyDescent="0.15">
      <c r="B5" s="2">
        <v>1</v>
      </c>
      <c r="C5" s="2">
        <v>6</v>
      </c>
      <c r="D5" s="2">
        <f>等级规划!C8</f>
        <v>1</v>
      </c>
      <c r="E5" s="14">
        <f>D5/等级规划!$M$2</f>
        <v>1.4999999999999999E-2</v>
      </c>
      <c r="F5" s="14">
        <f>等级规划!$E$5</f>
        <v>66.666666666666671</v>
      </c>
      <c r="G5" s="14">
        <f>等级规划!$F$5</f>
        <v>20</v>
      </c>
      <c r="H5" s="14">
        <f>等级规划!$G$5</f>
        <v>30</v>
      </c>
      <c r="I5" s="14">
        <f>等级规划!$I$5</f>
        <v>83.333333333333329</v>
      </c>
      <c r="J5" s="14">
        <f t="shared" ref="J5:J36" si="0">SUM(F5:I5)</f>
        <v>200</v>
      </c>
      <c r="K5" s="33">
        <f t="shared" ref="K5:K36" si="1">SUM(F5:H5)*E5</f>
        <v>1.75</v>
      </c>
      <c r="L5" s="14">
        <f t="shared" ref="L5:L36" si="2">SUMIF($AB$5:$AB$304,$B5,AC$5:AC$304)</f>
        <v>1</v>
      </c>
      <c r="M5" s="14">
        <f t="shared" ref="M5:M36" si="3">SUMIF($AB$5:$AB$304,$B5,AD$5:AD$304)</f>
        <v>0</v>
      </c>
      <c r="N5" s="14">
        <f t="shared" ref="N5:N36" si="4">SUMIF($AB$5:$AB$304,$B5,AE$5:AE$304)</f>
        <v>0</v>
      </c>
      <c r="O5" s="33">
        <f>SUM(L5:N5)</f>
        <v>1</v>
      </c>
      <c r="P5" s="14">
        <f>K5+O5</f>
        <v>2.75</v>
      </c>
      <c r="Q5" s="40">
        <f t="shared" ref="Q5:Q36" si="5">ROUND(P5*C5,0)</f>
        <v>17</v>
      </c>
      <c r="R5" s="14">
        <f>(P5-O5)/(G5+H5+等级规划!$L$2)</f>
        <v>1.8749999999999999E-2</v>
      </c>
      <c r="S5" s="14">
        <f>(P5-O5)/(G5+H5+等级规划!$M$2)</f>
        <v>1.4999999999999999E-2</v>
      </c>
      <c r="T5" s="14">
        <f>(P5-O5)/(G5+H5+等级规划!$N$2)</f>
        <v>8.7500000000000008E-3</v>
      </c>
      <c r="U5" s="33">
        <f>SUM(R$5:R5)</f>
        <v>1.8749999999999999E-2</v>
      </c>
      <c r="V5" s="33">
        <f>SUM(S$5:S5)</f>
        <v>1.4999999999999999E-2</v>
      </c>
      <c r="W5" s="33">
        <f>SUM(T$5:T5)</f>
        <v>8.7500000000000008E-3</v>
      </c>
      <c r="AA5" s="2">
        <v>1</v>
      </c>
      <c r="AB5" s="2">
        <v>1</v>
      </c>
      <c r="AC5" s="2">
        <v>1</v>
      </c>
      <c r="AD5" s="2"/>
      <c r="AE5" s="2"/>
    </row>
    <row r="6" spans="2:31" x14ac:dyDescent="0.15">
      <c r="B6" s="2">
        <v>2</v>
      </c>
      <c r="C6" s="2">
        <v>6</v>
      </c>
      <c r="D6" s="2">
        <f>等级规划!C9</f>
        <v>1</v>
      </c>
      <c r="E6" s="14">
        <f>D6/等级规划!$M$2</f>
        <v>1.4999999999999999E-2</v>
      </c>
      <c r="F6" s="14">
        <f>等级规划!$E$5</f>
        <v>66.666666666666671</v>
      </c>
      <c r="G6" s="14">
        <f>等级规划!$F$5</f>
        <v>20</v>
      </c>
      <c r="H6" s="14">
        <f>等级规划!$G$5</f>
        <v>30</v>
      </c>
      <c r="I6" s="14">
        <f>等级规划!$I$5</f>
        <v>83.333333333333329</v>
      </c>
      <c r="J6" s="14">
        <f t="shared" si="0"/>
        <v>200</v>
      </c>
      <c r="K6" s="33">
        <f t="shared" si="1"/>
        <v>1.75</v>
      </c>
      <c r="L6" s="14">
        <f t="shared" si="2"/>
        <v>1</v>
      </c>
      <c r="M6" s="14">
        <f t="shared" si="3"/>
        <v>0</v>
      </c>
      <c r="N6" s="14">
        <f t="shared" si="4"/>
        <v>0</v>
      </c>
      <c r="O6" s="33">
        <f t="shared" ref="O6:O69" si="6">SUM(L6:N6)</f>
        <v>1</v>
      </c>
      <c r="P6" s="14">
        <f t="shared" ref="P6:P69" si="7">K6+O6</f>
        <v>2.75</v>
      </c>
      <c r="Q6" s="40">
        <f t="shared" si="5"/>
        <v>17</v>
      </c>
      <c r="R6" s="14">
        <f>(P6-O6)/(G6+H6+等级规划!$L$2)</f>
        <v>1.8749999999999999E-2</v>
      </c>
      <c r="S6" s="14">
        <f>(P6-O6)/(G6+H6+等级规划!$M$2)</f>
        <v>1.4999999999999999E-2</v>
      </c>
      <c r="T6" s="14">
        <f>(P6-O6)/(G6+H6+等级规划!$N$2)</f>
        <v>8.7500000000000008E-3</v>
      </c>
      <c r="U6" s="33">
        <f>SUM(R$5:R6)</f>
        <v>3.7499999999999999E-2</v>
      </c>
      <c r="V6" s="33">
        <f>SUM(S$5:S6)</f>
        <v>0.03</v>
      </c>
      <c r="W6" s="33">
        <f>SUM(T$5:T6)</f>
        <v>1.7500000000000002E-2</v>
      </c>
      <c r="AA6" s="2">
        <v>2</v>
      </c>
      <c r="AB6" s="2">
        <v>2</v>
      </c>
      <c r="AC6" s="2">
        <v>1</v>
      </c>
      <c r="AD6" s="2"/>
      <c r="AE6" s="2"/>
    </row>
    <row r="7" spans="2:31" x14ac:dyDescent="0.15">
      <c r="B7" s="2">
        <v>3</v>
      </c>
      <c r="C7" s="2">
        <v>6</v>
      </c>
      <c r="D7" s="2">
        <f>等级规划!C10</f>
        <v>1</v>
      </c>
      <c r="E7" s="14">
        <f>D7/等级规划!$M$2</f>
        <v>1.4999999999999999E-2</v>
      </c>
      <c r="F7" s="14">
        <f>等级规划!$E$5</f>
        <v>66.666666666666671</v>
      </c>
      <c r="G7" s="14">
        <f>等级规划!$F$5</f>
        <v>20</v>
      </c>
      <c r="H7" s="14">
        <f>等级规划!$G$5</f>
        <v>30</v>
      </c>
      <c r="I7" s="14">
        <f>等级规划!$I$5</f>
        <v>83.333333333333329</v>
      </c>
      <c r="J7" s="14">
        <f t="shared" si="0"/>
        <v>200</v>
      </c>
      <c r="K7" s="33">
        <f t="shared" si="1"/>
        <v>1.75</v>
      </c>
      <c r="L7" s="14">
        <f t="shared" si="2"/>
        <v>1</v>
      </c>
      <c r="M7" s="14">
        <f t="shared" si="3"/>
        <v>0</v>
      </c>
      <c r="N7" s="14">
        <f t="shared" si="4"/>
        <v>0</v>
      </c>
      <c r="O7" s="33">
        <f t="shared" si="6"/>
        <v>1</v>
      </c>
      <c r="P7" s="14">
        <f t="shared" si="7"/>
        <v>2.75</v>
      </c>
      <c r="Q7" s="40">
        <f t="shared" si="5"/>
        <v>17</v>
      </c>
      <c r="R7" s="14">
        <f>(P7-O7)/(G7+H7+等级规划!$L$2)</f>
        <v>1.8749999999999999E-2</v>
      </c>
      <c r="S7" s="14">
        <f>(P7-O7)/(G7+H7+等级规划!$M$2)</f>
        <v>1.4999999999999999E-2</v>
      </c>
      <c r="T7" s="14">
        <f>(P7-O7)/(G7+H7+等级规划!$N$2)</f>
        <v>8.7500000000000008E-3</v>
      </c>
      <c r="U7" s="33">
        <f>SUM(R$5:R7)</f>
        <v>5.6249999999999994E-2</v>
      </c>
      <c r="V7" s="33">
        <f>SUM(S$5:S7)</f>
        <v>4.4999999999999998E-2</v>
      </c>
      <c r="W7" s="33">
        <f>SUM(T$5:T7)</f>
        <v>2.6250000000000002E-2</v>
      </c>
      <c r="AA7" s="2">
        <v>3</v>
      </c>
      <c r="AB7" s="2">
        <v>3</v>
      </c>
      <c r="AC7" s="2">
        <v>1</v>
      </c>
      <c r="AD7" s="2"/>
      <c r="AE7" s="2"/>
    </row>
    <row r="8" spans="2:31" x14ac:dyDescent="0.15">
      <c r="B8" s="2">
        <v>4</v>
      </c>
      <c r="C8" s="2">
        <v>6</v>
      </c>
      <c r="D8" s="2">
        <f>等级规划!C11</f>
        <v>1</v>
      </c>
      <c r="E8" s="14">
        <f>D8/等级规划!$M$2</f>
        <v>1.4999999999999999E-2</v>
      </c>
      <c r="F8" s="14">
        <f>等级规划!$E$5</f>
        <v>66.666666666666671</v>
      </c>
      <c r="G8" s="14">
        <f>等级规划!$F$5</f>
        <v>20</v>
      </c>
      <c r="H8" s="14">
        <f>等级规划!$G$5</f>
        <v>30</v>
      </c>
      <c r="I8" s="14">
        <f>等级规划!$I$5</f>
        <v>83.333333333333329</v>
      </c>
      <c r="J8" s="14">
        <f t="shared" si="0"/>
        <v>200</v>
      </c>
      <c r="K8" s="33">
        <f t="shared" si="1"/>
        <v>1.75</v>
      </c>
      <c r="L8" s="14">
        <f t="shared" si="2"/>
        <v>1</v>
      </c>
      <c r="M8" s="14">
        <f t="shared" si="3"/>
        <v>0</v>
      </c>
      <c r="N8" s="14">
        <f t="shared" si="4"/>
        <v>0</v>
      </c>
      <c r="O8" s="33">
        <f t="shared" si="6"/>
        <v>1</v>
      </c>
      <c r="P8" s="14">
        <f t="shared" si="7"/>
        <v>2.75</v>
      </c>
      <c r="Q8" s="40">
        <f t="shared" si="5"/>
        <v>17</v>
      </c>
      <c r="R8" s="14">
        <f>(P8-O8)/(G8+H8+等级规划!$L$2)</f>
        <v>1.8749999999999999E-2</v>
      </c>
      <c r="S8" s="14">
        <f>(P8-O8)/(G8+H8+等级规划!$M$2)</f>
        <v>1.4999999999999999E-2</v>
      </c>
      <c r="T8" s="14">
        <f>(P8-O8)/(G8+H8+等级规划!$N$2)</f>
        <v>8.7500000000000008E-3</v>
      </c>
      <c r="U8" s="33">
        <f>SUM(R$5:R8)</f>
        <v>7.4999999999999997E-2</v>
      </c>
      <c r="V8" s="33">
        <f>SUM(S$5:S8)</f>
        <v>0.06</v>
      </c>
      <c r="W8" s="33">
        <f>SUM(T$5:T8)</f>
        <v>3.5000000000000003E-2</v>
      </c>
      <c r="AA8" s="2">
        <v>4</v>
      </c>
      <c r="AB8" s="2">
        <v>4</v>
      </c>
      <c r="AC8" s="2">
        <v>1</v>
      </c>
      <c r="AD8" s="2"/>
      <c r="AE8" s="2"/>
    </row>
    <row r="9" spans="2:31" x14ac:dyDescent="0.15">
      <c r="B9" s="2">
        <v>5</v>
      </c>
      <c r="C9" s="2">
        <v>6</v>
      </c>
      <c r="D9" s="2">
        <f>等级规划!C12</f>
        <v>1</v>
      </c>
      <c r="E9" s="14">
        <f>D9/等级规划!$M$2</f>
        <v>1.4999999999999999E-2</v>
      </c>
      <c r="F9" s="14">
        <f>等级规划!$E$5</f>
        <v>66.666666666666671</v>
      </c>
      <c r="G9" s="14">
        <f>等级规划!$F$5</f>
        <v>20</v>
      </c>
      <c r="H9" s="14">
        <f>等级规划!$G$5</f>
        <v>30</v>
      </c>
      <c r="I9" s="14">
        <f>等级规划!$I$5</f>
        <v>83.333333333333329</v>
      </c>
      <c r="J9" s="14">
        <f t="shared" si="0"/>
        <v>200</v>
      </c>
      <c r="K9" s="33">
        <f t="shared" si="1"/>
        <v>1.75</v>
      </c>
      <c r="L9" s="14">
        <f t="shared" si="2"/>
        <v>1</v>
      </c>
      <c r="M9" s="14">
        <f t="shared" si="3"/>
        <v>0</v>
      </c>
      <c r="N9" s="14">
        <f t="shared" si="4"/>
        <v>0</v>
      </c>
      <c r="O9" s="33">
        <f t="shared" si="6"/>
        <v>1</v>
      </c>
      <c r="P9" s="14">
        <f t="shared" si="7"/>
        <v>2.75</v>
      </c>
      <c r="Q9" s="40">
        <f t="shared" si="5"/>
        <v>17</v>
      </c>
      <c r="R9" s="14">
        <f>(P9-O9)/(G9+H9+等级规划!$L$2)</f>
        <v>1.8749999999999999E-2</v>
      </c>
      <c r="S9" s="14">
        <f>(P9-O9)/(G9+H9+等级规划!$M$2)</f>
        <v>1.4999999999999999E-2</v>
      </c>
      <c r="T9" s="14">
        <f>(P9-O9)/(G9+H9+等级规划!$N$2)</f>
        <v>8.7500000000000008E-3</v>
      </c>
      <c r="U9" s="33">
        <f>SUM(R$5:R9)</f>
        <v>9.375E-2</v>
      </c>
      <c r="V9" s="33">
        <f>SUM(S$5:S9)</f>
        <v>7.4999999999999997E-2</v>
      </c>
      <c r="W9" s="33">
        <f>SUM(T$5:T9)</f>
        <v>4.3750000000000004E-2</v>
      </c>
      <c r="AA9" s="2">
        <v>5</v>
      </c>
      <c r="AB9" s="2">
        <v>5</v>
      </c>
      <c r="AC9" s="2">
        <v>1</v>
      </c>
      <c r="AD9" s="2"/>
      <c r="AE9" s="2"/>
    </row>
    <row r="10" spans="2:31" x14ac:dyDescent="0.15">
      <c r="B10" s="2">
        <v>6</v>
      </c>
      <c r="C10" s="2">
        <v>6</v>
      </c>
      <c r="D10" s="2">
        <f>等级规划!C13</f>
        <v>1</v>
      </c>
      <c r="E10" s="14">
        <f>D10/等级规划!$M$2</f>
        <v>1.4999999999999999E-2</v>
      </c>
      <c r="F10" s="14">
        <f>等级规划!$E$5</f>
        <v>66.666666666666671</v>
      </c>
      <c r="G10" s="14">
        <f>等级规划!$F$5</f>
        <v>20</v>
      </c>
      <c r="H10" s="14">
        <f>等级规划!$G$5</f>
        <v>30</v>
      </c>
      <c r="I10" s="14">
        <f>等级规划!$I$5</f>
        <v>83.333333333333329</v>
      </c>
      <c r="J10" s="14">
        <f t="shared" si="0"/>
        <v>200</v>
      </c>
      <c r="K10" s="33">
        <f t="shared" si="1"/>
        <v>1.75</v>
      </c>
      <c r="L10" s="14">
        <f t="shared" si="2"/>
        <v>1</v>
      </c>
      <c r="M10" s="14">
        <f t="shared" si="3"/>
        <v>0</v>
      </c>
      <c r="N10" s="14">
        <f t="shared" si="4"/>
        <v>0</v>
      </c>
      <c r="O10" s="33">
        <f t="shared" si="6"/>
        <v>1</v>
      </c>
      <c r="P10" s="14">
        <f t="shared" si="7"/>
        <v>2.75</v>
      </c>
      <c r="Q10" s="40">
        <f t="shared" si="5"/>
        <v>17</v>
      </c>
      <c r="R10" s="14">
        <f>(P10-O10)/(G10+H10+等级规划!$L$2)</f>
        <v>1.8749999999999999E-2</v>
      </c>
      <c r="S10" s="14">
        <f>(P10-O10)/(G10+H10+等级规划!$M$2)</f>
        <v>1.4999999999999999E-2</v>
      </c>
      <c r="T10" s="14">
        <f>(P10-O10)/(G10+H10+等级规划!$N$2)</f>
        <v>8.7500000000000008E-3</v>
      </c>
      <c r="U10" s="33">
        <f>SUM(R$5:R10)</f>
        <v>0.1125</v>
      </c>
      <c r="V10" s="33">
        <f>SUM(S$5:S10)</f>
        <v>0.09</v>
      </c>
      <c r="W10" s="33">
        <f>SUM(T$5:T10)</f>
        <v>5.2500000000000005E-2</v>
      </c>
      <c r="AA10" s="2">
        <v>6</v>
      </c>
      <c r="AB10" s="2">
        <v>6</v>
      </c>
      <c r="AC10" s="2">
        <v>1</v>
      </c>
      <c r="AD10" s="2"/>
      <c r="AE10" s="2"/>
    </row>
    <row r="11" spans="2:31" x14ac:dyDescent="0.15">
      <c r="B11" s="2">
        <v>7</v>
      </c>
      <c r="C11" s="2">
        <v>6</v>
      </c>
      <c r="D11" s="2">
        <f>等级规划!C14</f>
        <v>1</v>
      </c>
      <c r="E11" s="14">
        <f>D11/等级规划!$M$2</f>
        <v>1.4999999999999999E-2</v>
      </c>
      <c r="F11" s="14">
        <f>等级规划!$E$5</f>
        <v>66.666666666666671</v>
      </c>
      <c r="G11" s="14">
        <f>等级规划!$F$5</f>
        <v>20</v>
      </c>
      <c r="H11" s="14">
        <f>等级规划!$G$5</f>
        <v>30</v>
      </c>
      <c r="I11" s="14">
        <f>等级规划!$I$5</f>
        <v>83.333333333333329</v>
      </c>
      <c r="J11" s="14">
        <f t="shared" si="0"/>
        <v>200</v>
      </c>
      <c r="K11" s="33">
        <f t="shared" si="1"/>
        <v>1.75</v>
      </c>
      <c r="L11" s="14">
        <f t="shared" si="2"/>
        <v>1</v>
      </c>
      <c r="M11" s="14">
        <f t="shared" si="3"/>
        <v>0</v>
      </c>
      <c r="N11" s="14">
        <f t="shared" si="4"/>
        <v>0</v>
      </c>
      <c r="O11" s="33">
        <f t="shared" si="6"/>
        <v>1</v>
      </c>
      <c r="P11" s="14">
        <f t="shared" si="7"/>
        <v>2.75</v>
      </c>
      <c r="Q11" s="40">
        <f t="shared" si="5"/>
        <v>17</v>
      </c>
      <c r="R11" s="14">
        <f>(P11-O11)/(G11+H11+等级规划!$L$2)</f>
        <v>1.8749999999999999E-2</v>
      </c>
      <c r="S11" s="14">
        <f>(P11-O11)/(G11+H11+等级规划!$M$2)</f>
        <v>1.4999999999999999E-2</v>
      </c>
      <c r="T11" s="14">
        <f>(P11-O11)/(G11+H11+等级规划!$N$2)</f>
        <v>8.7500000000000008E-3</v>
      </c>
      <c r="U11" s="33">
        <f>SUM(R$5:R11)</f>
        <v>0.13125000000000001</v>
      </c>
      <c r="V11" s="33">
        <f>SUM(S$5:S11)</f>
        <v>0.105</v>
      </c>
      <c r="W11" s="33">
        <f>SUM(T$5:T11)</f>
        <v>6.1250000000000006E-2</v>
      </c>
      <c r="AA11" s="2">
        <v>7</v>
      </c>
      <c r="AB11" s="2">
        <v>7</v>
      </c>
      <c r="AC11" s="2">
        <v>1</v>
      </c>
      <c r="AD11" s="2"/>
      <c r="AE11" s="2"/>
    </row>
    <row r="12" spans="2:31" x14ac:dyDescent="0.15">
      <c r="B12" s="2">
        <v>8</v>
      </c>
      <c r="C12" s="2">
        <v>6</v>
      </c>
      <c r="D12" s="2">
        <f>等级规划!C15</f>
        <v>2</v>
      </c>
      <c r="E12" s="14">
        <f>D12/等级规划!$M$2</f>
        <v>0.03</v>
      </c>
      <c r="F12" s="14">
        <f>等级规划!$E$5</f>
        <v>66.666666666666671</v>
      </c>
      <c r="G12" s="14">
        <f>等级规划!$F$5</f>
        <v>20</v>
      </c>
      <c r="H12" s="14">
        <f>等级规划!$G$5</f>
        <v>30</v>
      </c>
      <c r="I12" s="14">
        <f>等级规划!$I$5</f>
        <v>83.333333333333329</v>
      </c>
      <c r="J12" s="14">
        <f t="shared" si="0"/>
        <v>200</v>
      </c>
      <c r="K12" s="33">
        <f t="shared" si="1"/>
        <v>3.5</v>
      </c>
      <c r="L12" s="14">
        <f t="shared" si="2"/>
        <v>1</v>
      </c>
      <c r="M12" s="14">
        <f t="shared" si="3"/>
        <v>0</v>
      </c>
      <c r="N12" s="14">
        <f t="shared" si="4"/>
        <v>0</v>
      </c>
      <c r="O12" s="33">
        <f t="shared" si="6"/>
        <v>1</v>
      </c>
      <c r="P12" s="14">
        <f t="shared" si="7"/>
        <v>4.5</v>
      </c>
      <c r="Q12" s="40">
        <f t="shared" si="5"/>
        <v>27</v>
      </c>
      <c r="R12" s="14">
        <f>(P12-O12)/(G12+H12+等级规划!$L$2)</f>
        <v>3.7499999999999999E-2</v>
      </c>
      <c r="S12" s="14">
        <f>(P12-O12)/(G12+H12+等级规划!$M$2)</f>
        <v>0.03</v>
      </c>
      <c r="T12" s="14">
        <f>(P12-O12)/(G12+H12+等级规划!$N$2)</f>
        <v>1.7500000000000002E-2</v>
      </c>
      <c r="U12" s="33">
        <f>SUM(R$5:R12)</f>
        <v>0.16875000000000001</v>
      </c>
      <c r="V12" s="33">
        <f>SUM(S$5:S12)</f>
        <v>0.13500000000000001</v>
      </c>
      <c r="W12" s="33">
        <f>SUM(T$5:T12)</f>
        <v>7.8750000000000014E-2</v>
      </c>
      <c r="AA12" s="2">
        <v>8</v>
      </c>
      <c r="AB12" s="2">
        <v>8</v>
      </c>
      <c r="AC12" s="2">
        <v>1</v>
      </c>
      <c r="AD12" s="2"/>
      <c r="AE12" s="2"/>
    </row>
    <row r="13" spans="2:31" x14ac:dyDescent="0.15">
      <c r="B13" s="2">
        <v>9</v>
      </c>
      <c r="C13" s="2">
        <v>6</v>
      </c>
      <c r="D13" s="2">
        <f>等级规划!C16</f>
        <v>2</v>
      </c>
      <c r="E13" s="14">
        <f>D13/等级规划!$M$2</f>
        <v>0.03</v>
      </c>
      <c r="F13" s="14">
        <f>等级规划!$E$5</f>
        <v>66.666666666666671</v>
      </c>
      <c r="G13" s="14">
        <f>等级规划!$F$5</f>
        <v>20</v>
      </c>
      <c r="H13" s="14">
        <f>等级规划!$G$5</f>
        <v>30</v>
      </c>
      <c r="I13" s="14">
        <f>等级规划!$I$5</f>
        <v>83.333333333333329</v>
      </c>
      <c r="J13" s="14">
        <f t="shared" si="0"/>
        <v>200</v>
      </c>
      <c r="K13" s="33">
        <f t="shared" si="1"/>
        <v>3.5</v>
      </c>
      <c r="L13" s="14">
        <f t="shared" si="2"/>
        <v>1</v>
      </c>
      <c r="M13" s="14">
        <f t="shared" si="3"/>
        <v>0</v>
      </c>
      <c r="N13" s="14">
        <f t="shared" si="4"/>
        <v>0</v>
      </c>
      <c r="O13" s="33">
        <f t="shared" si="6"/>
        <v>1</v>
      </c>
      <c r="P13" s="14">
        <f t="shared" si="7"/>
        <v>4.5</v>
      </c>
      <c r="Q13" s="40">
        <f t="shared" si="5"/>
        <v>27</v>
      </c>
      <c r="R13" s="14">
        <f>(P13-O13)/(G13+H13+等级规划!$L$2)</f>
        <v>3.7499999999999999E-2</v>
      </c>
      <c r="S13" s="14">
        <f>(P13-O13)/(G13+H13+等级规划!$M$2)</f>
        <v>0.03</v>
      </c>
      <c r="T13" s="14">
        <f>(P13-O13)/(G13+H13+等级规划!$N$2)</f>
        <v>1.7500000000000002E-2</v>
      </c>
      <c r="U13" s="33">
        <f>SUM(R$5:R13)</f>
        <v>0.20625000000000002</v>
      </c>
      <c r="V13" s="33">
        <f>SUM(S$5:S13)</f>
        <v>0.16500000000000001</v>
      </c>
      <c r="W13" s="33">
        <f>SUM(T$5:T13)</f>
        <v>9.6250000000000016E-2</v>
      </c>
      <c r="AA13" s="2">
        <v>9</v>
      </c>
      <c r="AB13" s="2">
        <v>9</v>
      </c>
      <c r="AC13" s="2">
        <v>1</v>
      </c>
      <c r="AD13" s="2"/>
      <c r="AE13" s="2"/>
    </row>
    <row r="14" spans="2:31" x14ac:dyDescent="0.15">
      <c r="B14" s="2">
        <v>10</v>
      </c>
      <c r="C14" s="2">
        <v>6</v>
      </c>
      <c r="D14" s="2">
        <f>等级规划!C17</f>
        <v>2</v>
      </c>
      <c r="E14" s="14">
        <f>D14/等级规划!$M$2</f>
        <v>0.03</v>
      </c>
      <c r="F14" s="14">
        <f>等级规划!$E$5</f>
        <v>66.666666666666671</v>
      </c>
      <c r="G14" s="14">
        <f>等级规划!$F$5</f>
        <v>20</v>
      </c>
      <c r="H14" s="14">
        <f>等级规划!$G$5</f>
        <v>30</v>
      </c>
      <c r="I14" s="14">
        <f>等级规划!$I$5</f>
        <v>83.333333333333329</v>
      </c>
      <c r="J14" s="14">
        <f t="shared" si="0"/>
        <v>200</v>
      </c>
      <c r="K14" s="33">
        <f t="shared" si="1"/>
        <v>3.5</v>
      </c>
      <c r="L14" s="14">
        <f t="shared" si="2"/>
        <v>3</v>
      </c>
      <c r="M14" s="14">
        <f t="shared" si="3"/>
        <v>0</v>
      </c>
      <c r="N14" s="14">
        <f t="shared" si="4"/>
        <v>0</v>
      </c>
      <c r="O14" s="33">
        <f t="shared" si="6"/>
        <v>3</v>
      </c>
      <c r="P14" s="14">
        <f t="shared" si="7"/>
        <v>6.5</v>
      </c>
      <c r="Q14" s="40">
        <f t="shared" si="5"/>
        <v>39</v>
      </c>
      <c r="R14" s="14">
        <f>(P14-O14)/(G14+H14+等级规划!$L$2)</f>
        <v>3.7499999999999999E-2</v>
      </c>
      <c r="S14" s="14">
        <f>(P14-O14)/(G14+H14+等级规划!$M$2)</f>
        <v>0.03</v>
      </c>
      <c r="T14" s="14">
        <f>(P14-O14)/(G14+H14+等级规划!$N$2)</f>
        <v>1.7500000000000002E-2</v>
      </c>
      <c r="U14" s="33">
        <f>SUM(R$5:R14)</f>
        <v>0.24375000000000002</v>
      </c>
      <c r="V14" s="33">
        <f>SUM(S$5:S14)</f>
        <v>0.19500000000000001</v>
      </c>
      <c r="W14" s="33">
        <f>SUM(T$5:T14)</f>
        <v>0.11375000000000002</v>
      </c>
      <c r="AA14" s="2">
        <v>10</v>
      </c>
      <c r="AB14" s="2">
        <v>10</v>
      </c>
      <c r="AC14" s="2">
        <v>1</v>
      </c>
      <c r="AD14" s="2"/>
      <c r="AE14" s="2"/>
    </row>
    <row r="15" spans="2:31" x14ac:dyDescent="0.15">
      <c r="B15" s="2">
        <v>11</v>
      </c>
      <c r="C15" s="2">
        <v>6</v>
      </c>
      <c r="D15" s="2">
        <f>等级规划!C18</f>
        <v>2</v>
      </c>
      <c r="E15" s="14">
        <f>D15/等级规划!$M$2</f>
        <v>0.03</v>
      </c>
      <c r="F15" s="14">
        <f>等级规划!$E$5</f>
        <v>66.666666666666671</v>
      </c>
      <c r="G15" s="14">
        <f>等级规划!$F$5</f>
        <v>20</v>
      </c>
      <c r="H15" s="14">
        <f>等级规划!$G$5</f>
        <v>30</v>
      </c>
      <c r="I15" s="14">
        <f>等级规划!$I$5</f>
        <v>83.333333333333329</v>
      </c>
      <c r="J15" s="14">
        <f t="shared" si="0"/>
        <v>200</v>
      </c>
      <c r="K15" s="33">
        <f t="shared" si="1"/>
        <v>3.5</v>
      </c>
      <c r="L15" s="14">
        <f t="shared" si="2"/>
        <v>2</v>
      </c>
      <c r="M15" s="14">
        <f t="shared" si="3"/>
        <v>0</v>
      </c>
      <c r="N15" s="14">
        <f t="shared" si="4"/>
        <v>0</v>
      </c>
      <c r="O15" s="33">
        <f t="shared" si="6"/>
        <v>2</v>
      </c>
      <c r="P15" s="14">
        <f t="shared" si="7"/>
        <v>5.5</v>
      </c>
      <c r="Q15" s="40">
        <f t="shared" si="5"/>
        <v>33</v>
      </c>
      <c r="R15" s="14">
        <f>(P15-O15)/(G15+H15+等级规划!$L$2)</f>
        <v>3.7499999999999999E-2</v>
      </c>
      <c r="S15" s="14">
        <f>(P15-O15)/(G15+H15+等级规划!$M$2)</f>
        <v>0.03</v>
      </c>
      <c r="T15" s="14">
        <f>(P15-O15)/(G15+H15+等级规划!$N$2)</f>
        <v>1.7500000000000002E-2</v>
      </c>
      <c r="U15" s="33">
        <f>SUM(R$5:R15)</f>
        <v>0.28125</v>
      </c>
      <c r="V15" s="33">
        <f>SUM(S$5:S15)</f>
        <v>0.22500000000000001</v>
      </c>
      <c r="W15" s="33">
        <f>SUM(T$5:T15)</f>
        <v>0.13125000000000003</v>
      </c>
      <c r="AA15" s="2">
        <v>11</v>
      </c>
      <c r="AB15" s="2">
        <v>10</v>
      </c>
      <c r="AC15" s="2">
        <v>1</v>
      </c>
      <c r="AD15" s="2"/>
      <c r="AE15" s="2"/>
    </row>
    <row r="16" spans="2:31" x14ac:dyDescent="0.15">
      <c r="B16" s="2">
        <v>12</v>
      </c>
      <c r="C16" s="2">
        <v>60</v>
      </c>
      <c r="D16" s="2">
        <f>等级规划!C19</f>
        <v>3</v>
      </c>
      <c r="E16" s="14">
        <f>D16/等级规划!$M$2</f>
        <v>4.4999999999999998E-2</v>
      </c>
      <c r="F16" s="14">
        <f>等级规划!$E$5</f>
        <v>66.666666666666671</v>
      </c>
      <c r="G16" s="14">
        <f>等级规划!$F$5</f>
        <v>20</v>
      </c>
      <c r="H16" s="14">
        <f>等级规划!$G$5</f>
        <v>30</v>
      </c>
      <c r="I16" s="14">
        <f>等级规划!$I$5</f>
        <v>83.333333333333329</v>
      </c>
      <c r="J16" s="14">
        <f t="shared" si="0"/>
        <v>200</v>
      </c>
      <c r="K16" s="33">
        <f t="shared" si="1"/>
        <v>5.25</v>
      </c>
      <c r="L16" s="14">
        <f t="shared" si="2"/>
        <v>3</v>
      </c>
      <c r="M16" s="14">
        <f t="shared" si="3"/>
        <v>1</v>
      </c>
      <c r="N16" s="14">
        <f t="shared" si="4"/>
        <v>0</v>
      </c>
      <c r="O16" s="33">
        <f t="shared" si="6"/>
        <v>4</v>
      </c>
      <c r="P16" s="14">
        <f t="shared" si="7"/>
        <v>9.25</v>
      </c>
      <c r="Q16" s="40">
        <f t="shared" si="5"/>
        <v>555</v>
      </c>
      <c r="R16" s="14">
        <f>(P16-O16)/(G16+H16+等级规划!$L$2)</f>
        <v>5.6249999999999994E-2</v>
      </c>
      <c r="S16" s="14">
        <f>(P16-O16)/(G16+H16+等级规划!$M$2)</f>
        <v>4.4999999999999998E-2</v>
      </c>
      <c r="T16" s="14">
        <f>(P16-O16)/(G16+H16+等级规划!$N$2)</f>
        <v>2.6249999999999999E-2</v>
      </c>
      <c r="U16" s="33">
        <f>SUM(R$5:R16)</f>
        <v>0.33750000000000002</v>
      </c>
      <c r="V16" s="33">
        <f>SUM(S$5:S16)</f>
        <v>0.27</v>
      </c>
      <c r="W16" s="33">
        <f>SUM(T$5:T16)</f>
        <v>0.15750000000000003</v>
      </c>
      <c r="AA16" s="2">
        <v>12</v>
      </c>
      <c r="AB16" s="2">
        <v>10</v>
      </c>
      <c r="AC16" s="2">
        <v>1</v>
      </c>
      <c r="AD16" s="2"/>
      <c r="AE16" s="2"/>
    </row>
    <row r="17" spans="2:31" x14ac:dyDescent="0.15">
      <c r="B17" s="2">
        <v>13</v>
      </c>
      <c r="C17" s="2">
        <v>60</v>
      </c>
      <c r="D17" s="2">
        <f>等级规划!C20</f>
        <v>3</v>
      </c>
      <c r="E17" s="14">
        <f>D17/等级规划!$M$2</f>
        <v>4.4999999999999998E-2</v>
      </c>
      <c r="F17" s="14">
        <f>等级规划!$E$5</f>
        <v>66.666666666666671</v>
      </c>
      <c r="G17" s="14">
        <f>等级规划!$F$5</f>
        <v>20</v>
      </c>
      <c r="H17" s="14">
        <f>等级规划!$G$5</f>
        <v>30</v>
      </c>
      <c r="I17" s="14">
        <f>等级规划!$I$5</f>
        <v>83.333333333333329</v>
      </c>
      <c r="J17" s="14">
        <f t="shared" si="0"/>
        <v>200</v>
      </c>
      <c r="K17" s="33">
        <f t="shared" si="1"/>
        <v>5.25</v>
      </c>
      <c r="L17" s="14">
        <f t="shared" si="2"/>
        <v>2</v>
      </c>
      <c r="M17" s="14">
        <f t="shared" si="3"/>
        <v>1</v>
      </c>
      <c r="N17" s="14">
        <f t="shared" si="4"/>
        <v>0</v>
      </c>
      <c r="O17" s="33">
        <f t="shared" si="6"/>
        <v>3</v>
      </c>
      <c r="P17" s="14">
        <f t="shared" si="7"/>
        <v>8.25</v>
      </c>
      <c r="Q17" s="40">
        <f t="shared" si="5"/>
        <v>495</v>
      </c>
      <c r="R17" s="14">
        <f>(P17-O17)/(G17+H17+等级规划!$L$2)</f>
        <v>5.6249999999999994E-2</v>
      </c>
      <c r="S17" s="14">
        <f>(P17-O17)/(G17+H17+等级规划!$M$2)</f>
        <v>4.4999999999999998E-2</v>
      </c>
      <c r="T17" s="14">
        <f>(P17-O17)/(G17+H17+等级规划!$N$2)</f>
        <v>2.6249999999999999E-2</v>
      </c>
      <c r="U17" s="33">
        <f>SUM(R$5:R17)</f>
        <v>0.39375000000000004</v>
      </c>
      <c r="V17" s="33">
        <f>SUM(S$5:S17)</f>
        <v>0.315</v>
      </c>
      <c r="W17" s="33">
        <f>SUM(T$5:T17)</f>
        <v>0.18375000000000002</v>
      </c>
      <c r="AA17" s="2">
        <v>13</v>
      </c>
      <c r="AB17" s="2">
        <v>11</v>
      </c>
      <c r="AC17" s="2">
        <v>1</v>
      </c>
      <c r="AD17" s="2"/>
      <c r="AE17" s="2"/>
    </row>
    <row r="18" spans="2:31" x14ac:dyDescent="0.15">
      <c r="B18" s="2">
        <v>14</v>
      </c>
      <c r="C18" s="2">
        <v>60</v>
      </c>
      <c r="D18" s="2">
        <f>等级规划!C21</f>
        <v>3</v>
      </c>
      <c r="E18" s="14">
        <f>D18/等级规划!$M$2</f>
        <v>4.4999999999999998E-2</v>
      </c>
      <c r="F18" s="14">
        <f>等级规划!$E$5</f>
        <v>66.666666666666671</v>
      </c>
      <c r="G18" s="14">
        <f>等级规划!$F$5</f>
        <v>20</v>
      </c>
      <c r="H18" s="14">
        <f>等级规划!$G$5</f>
        <v>30</v>
      </c>
      <c r="I18" s="14">
        <f>等级规划!$I$5</f>
        <v>83.333333333333329</v>
      </c>
      <c r="J18" s="14">
        <f t="shared" si="0"/>
        <v>200</v>
      </c>
      <c r="K18" s="33">
        <f t="shared" si="1"/>
        <v>5.25</v>
      </c>
      <c r="L18" s="14">
        <f t="shared" si="2"/>
        <v>3</v>
      </c>
      <c r="M18" s="14">
        <f t="shared" si="3"/>
        <v>1.5</v>
      </c>
      <c r="N18" s="14">
        <f t="shared" si="4"/>
        <v>0</v>
      </c>
      <c r="O18" s="33">
        <f t="shared" si="6"/>
        <v>4.5</v>
      </c>
      <c r="P18" s="14">
        <f t="shared" si="7"/>
        <v>9.75</v>
      </c>
      <c r="Q18" s="40">
        <f t="shared" si="5"/>
        <v>585</v>
      </c>
      <c r="R18" s="14">
        <f>(P18-O18)/(G18+H18+等级规划!$L$2)</f>
        <v>5.6249999999999994E-2</v>
      </c>
      <c r="S18" s="14">
        <f>(P18-O18)/(G18+H18+等级规划!$M$2)</f>
        <v>4.4999999999999998E-2</v>
      </c>
      <c r="T18" s="14">
        <f>(P18-O18)/(G18+H18+等级规划!$N$2)</f>
        <v>2.6249999999999999E-2</v>
      </c>
      <c r="U18" s="33">
        <f>SUM(R$5:R18)</f>
        <v>0.45000000000000007</v>
      </c>
      <c r="V18" s="33">
        <f>SUM(S$5:S18)</f>
        <v>0.36</v>
      </c>
      <c r="W18" s="33">
        <f>SUM(T$5:T18)</f>
        <v>0.21000000000000002</v>
      </c>
      <c r="AA18" s="2">
        <v>14</v>
      </c>
      <c r="AB18" s="2">
        <v>11</v>
      </c>
      <c r="AC18" s="2">
        <v>1</v>
      </c>
      <c r="AD18" s="2"/>
      <c r="AE18" s="2"/>
    </row>
    <row r="19" spans="2:31" x14ac:dyDescent="0.15">
      <c r="B19" s="2">
        <v>15</v>
      </c>
      <c r="C19" s="2">
        <v>60</v>
      </c>
      <c r="D19" s="2">
        <f>等级规划!C22</f>
        <v>3</v>
      </c>
      <c r="E19" s="14">
        <f>D19/等级规划!$M$2</f>
        <v>4.4999999999999998E-2</v>
      </c>
      <c r="F19" s="14">
        <f>等级规划!$E$5</f>
        <v>66.666666666666671</v>
      </c>
      <c r="G19" s="14">
        <f>等级规划!$F$5</f>
        <v>20</v>
      </c>
      <c r="H19" s="14">
        <f>等级规划!$G$5</f>
        <v>30</v>
      </c>
      <c r="I19" s="14">
        <f>等级规划!$I$5</f>
        <v>83.333333333333329</v>
      </c>
      <c r="J19" s="14">
        <f t="shared" si="0"/>
        <v>200</v>
      </c>
      <c r="K19" s="33">
        <f t="shared" si="1"/>
        <v>5.25</v>
      </c>
      <c r="L19" s="14">
        <f t="shared" si="2"/>
        <v>2</v>
      </c>
      <c r="M19" s="14">
        <f t="shared" si="3"/>
        <v>1</v>
      </c>
      <c r="N19" s="14">
        <f t="shared" si="4"/>
        <v>0</v>
      </c>
      <c r="O19" s="33">
        <f t="shared" si="6"/>
        <v>3</v>
      </c>
      <c r="P19" s="14">
        <f t="shared" si="7"/>
        <v>8.25</v>
      </c>
      <c r="Q19" s="40">
        <f t="shared" si="5"/>
        <v>495</v>
      </c>
      <c r="R19" s="14">
        <f>(P19-O19)/(G19+H19+等级规划!$L$2)</f>
        <v>5.6249999999999994E-2</v>
      </c>
      <c r="S19" s="14">
        <f>(P19-O19)/(G19+H19+等级规划!$M$2)</f>
        <v>4.4999999999999998E-2</v>
      </c>
      <c r="T19" s="14">
        <f>(P19-O19)/(G19+H19+等级规划!$N$2)</f>
        <v>2.6249999999999999E-2</v>
      </c>
      <c r="U19" s="33">
        <f>SUM(R$5:R19)</f>
        <v>0.50625000000000009</v>
      </c>
      <c r="V19" s="33">
        <f>SUM(S$5:S19)</f>
        <v>0.40499999999999997</v>
      </c>
      <c r="W19" s="33">
        <f>SUM(T$5:T19)</f>
        <v>0.23625000000000002</v>
      </c>
      <c r="AA19" s="2">
        <v>15</v>
      </c>
      <c r="AB19" s="2">
        <v>12</v>
      </c>
      <c r="AC19" s="2">
        <v>1</v>
      </c>
      <c r="AD19" s="2"/>
      <c r="AE19" s="2"/>
    </row>
    <row r="20" spans="2:31" x14ac:dyDescent="0.15">
      <c r="B20" s="2">
        <v>16</v>
      </c>
      <c r="C20" s="2">
        <v>60</v>
      </c>
      <c r="D20" s="2">
        <f>等级规划!C23</f>
        <v>4</v>
      </c>
      <c r="E20" s="14">
        <f>D20/等级规划!$M$2</f>
        <v>0.06</v>
      </c>
      <c r="F20" s="14">
        <f>等级规划!$E$5</f>
        <v>66.666666666666671</v>
      </c>
      <c r="G20" s="14">
        <f>等级规划!$F$5</f>
        <v>20</v>
      </c>
      <c r="H20" s="14">
        <f>等级规划!$G$5</f>
        <v>30</v>
      </c>
      <c r="I20" s="14">
        <f>等级规划!$I$5</f>
        <v>83.333333333333329</v>
      </c>
      <c r="J20" s="14">
        <f t="shared" si="0"/>
        <v>200</v>
      </c>
      <c r="K20" s="33">
        <f t="shared" si="1"/>
        <v>7</v>
      </c>
      <c r="L20" s="14">
        <f t="shared" si="2"/>
        <v>3</v>
      </c>
      <c r="M20" s="14">
        <f t="shared" si="3"/>
        <v>1.5</v>
      </c>
      <c r="N20" s="14">
        <f t="shared" si="4"/>
        <v>0</v>
      </c>
      <c r="O20" s="33">
        <f t="shared" si="6"/>
        <v>4.5</v>
      </c>
      <c r="P20" s="14">
        <f t="shared" si="7"/>
        <v>11.5</v>
      </c>
      <c r="Q20" s="40">
        <f t="shared" si="5"/>
        <v>690</v>
      </c>
      <c r="R20" s="14">
        <f>(P20-O20)/(G20+H20+等级规划!$L$2)</f>
        <v>7.4999999999999997E-2</v>
      </c>
      <c r="S20" s="14">
        <f>(P20-O20)/(G20+H20+等级规划!$M$2)</f>
        <v>0.06</v>
      </c>
      <c r="T20" s="14">
        <f>(P20-O20)/(G20+H20+等级规划!$N$2)</f>
        <v>3.5000000000000003E-2</v>
      </c>
      <c r="U20" s="33">
        <f>SUM(R$5:R20)</f>
        <v>0.58125000000000004</v>
      </c>
      <c r="V20" s="33">
        <f>SUM(S$5:S20)</f>
        <v>0.46499999999999997</v>
      </c>
      <c r="W20" s="33">
        <f>SUM(T$5:T20)</f>
        <v>0.27124999999999999</v>
      </c>
      <c r="AA20" s="2">
        <v>16</v>
      </c>
      <c r="AB20" s="2">
        <v>12</v>
      </c>
      <c r="AC20" s="2">
        <v>1</v>
      </c>
      <c r="AD20" s="2">
        <v>0.5</v>
      </c>
      <c r="AE20" s="2"/>
    </row>
    <row r="21" spans="2:31" x14ac:dyDescent="0.15">
      <c r="B21" s="2">
        <v>17</v>
      </c>
      <c r="C21" s="2">
        <v>60</v>
      </c>
      <c r="D21" s="2">
        <f>等级规划!C24</f>
        <v>4</v>
      </c>
      <c r="E21" s="14">
        <f>D21/等级规划!$M$2</f>
        <v>0.06</v>
      </c>
      <c r="F21" s="14">
        <f>等级规划!$E$5</f>
        <v>66.666666666666671</v>
      </c>
      <c r="G21" s="14">
        <f>等级规划!$F$5</f>
        <v>20</v>
      </c>
      <c r="H21" s="14">
        <f>等级规划!$G$5</f>
        <v>30</v>
      </c>
      <c r="I21" s="14">
        <f>等级规划!$I$5</f>
        <v>83.333333333333329</v>
      </c>
      <c r="J21" s="14">
        <f t="shared" si="0"/>
        <v>200</v>
      </c>
      <c r="K21" s="33">
        <f t="shared" si="1"/>
        <v>7</v>
      </c>
      <c r="L21" s="14">
        <f t="shared" si="2"/>
        <v>2</v>
      </c>
      <c r="M21" s="14">
        <f t="shared" si="3"/>
        <v>1</v>
      </c>
      <c r="N21" s="14">
        <f t="shared" si="4"/>
        <v>0</v>
      </c>
      <c r="O21" s="33">
        <f t="shared" si="6"/>
        <v>3</v>
      </c>
      <c r="P21" s="14">
        <f t="shared" si="7"/>
        <v>10</v>
      </c>
      <c r="Q21" s="40">
        <f t="shared" si="5"/>
        <v>600</v>
      </c>
      <c r="R21" s="14">
        <f>(P21-O21)/(G21+H21+等级规划!$L$2)</f>
        <v>7.4999999999999997E-2</v>
      </c>
      <c r="S21" s="14">
        <f>(P21-O21)/(G21+H21+等级规划!$M$2)</f>
        <v>0.06</v>
      </c>
      <c r="T21" s="14">
        <f>(P21-O21)/(G21+H21+等级规划!$N$2)</f>
        <v>3.5000000000000003E-2</v>
      </c>
      <c r="U21" s="33">
        <f>SUM(R$5:R21)</f>
        <v>0.65625</v>
      </c>
      <c r="V21" s="33">
        <f>SUM(S$5:S21)</f>
        <v>0.52499999999999991</v>
      </c>
      <c r="W21" s="33">
        <f>SUM(T$5:T21)</f>
        <v>0.30625000000000002</v>
      </c>
      <c r="AA21" s="2">
        <v>17</v>
      </c>
      <c r="AB21" s="2">
        <v>12</v>
      </c>
      <c r="AC21" s="2">
        <v>1</v>
      </c>
      <c r="AD21" s="2">
        <v>0.5</v>
      </c>
      <c r="AE21" s="2"/>
    </row>
    <row r="22" spans="2:31" x14ac:dyDescent="0.15">
      <c r="B22" s="2">
        <v>18</v>
      </c>
      <c r="C22" s="2">
        <v>60</v>
      </c>
      <c r="D22" s="2">
        <f>等级规划!C25</f>
        <v>5</v>
      </c>
      <c r="E22" s="14">
        <f>D22/等级规划!$M$2</f>
        <v>7.4999999999999997E-2</v>
      </c>
      <c r="F22" s="14">
        <f>等级规划!$E$5</f>
        <v>66.666666666666671</v>
      </c>
      <c r="G22" s="14">
        <f>等级规划!$F$5</f>
        <v>20</v>
      </c>
      <c r="H22" s="14">
        <f>等级规划!$G$5</f>
        <v>30</v>
      </c>
      <c r="I22" s="14">
        <f>等级规划!$I$5</f>
        <v>83.333333333333329</v>
      </c>
      <c r="J22" s="14">
        <f t="shared" si="0"/>
        <v>200</v>
      </c>
      <c r="K22" s="33">
        <f t="shared" si="1"/>
        <v>8.75</v>
      </c>
      <c r="L22" s="14">
        <f t="shared" si="2"/>
        <v>3</v>
      </c>
      <c r="M22" s="14">
        <f t="shared" si="3"/>
        <v>1.5</v>
      </c>
      <c r="N22" s="14">
        <f t="shared" si="4"/>
        <v>0</v>
      </c>
      <c r="O22" s="33">
        <f t="shared" si="6"/>
        <v>4.5</v>
      </c>
      <c r="P22" s="14">
        <f t="shared" si="7"/>
        <v>13.25</v>
      </c>
      <c r="Q22" s="40">
        <f t="shared" si="5"/>
        <v>795</v>
      </c>
      <c r="R22" s="14">
        <f>(P22-O22)/(G22+H22+等级规划!$L$2)</f>
        <v>9.3749999999999986E-2</v>
      </c>
      <c r="S22" s="14">
        <f>(P22-O22)/(G22+H22+等级规划!$M$2)</f>
        <v>7.4999999999999997E-2</v>
      </c>
      <c r="T22" s="14">
        <f>(P22-O22)/(G22+H22+等级规划!$N$2)</f>
        <v>4.3749999999999997E-2</v>
      </c>
      <c r="U22" s="33">
        <f>SUM(R$5:R22)</f>
        <v>0.75</v>
      </c>
      <c r="V22" s="33">
        <f>SUM(S$5:S22)</f>
        <v>0.59999999999999987</v>
      </c>
      <c r="W22" s="33">
        <f>SUM(T$5:T22)</f>
        <v>0.35000000000000003</v>
      </c>
      <c r="AA22" s="2">
        <v>18</v>
      </c>
      <c r="AB22" s="2">
        <v>13</v>
      </c>
      <c r="AC22" s="2">
        <v>1</v>
      </c>
      <c r="AD22" s="2">
        <v>0.5</v>
      </c>
      <c r="AE22" s="2"/>
    </row>
    <row r="23" spans="2:31" x14ac:dyDescent="0.15">
      <c r="B23" s="2">
        <v>19</v>
      </c>
      <c r="C23" s="2">
        <v>60</v>
      </c>
      <c r="D23" s="2">
        <f>等级规划!C26</f>
        <v>6</v>
      </c>
      <c r="E23" s="14">
        <f>D23/等级规划!$M$2</f>
        <v>0.09</v>
      </c>
      <c r="F23" s="14">
        <f>等级规划!$E$5</f>
        <v>66.666666666666671</v>
      </c>
      <c r="G23" s="14">
        <f>等级规划!$F$5</f>
        <v>20</v>
      </c>
      <c r="H23" s="14">
        <f>等级规划!$G$5</f>
        <v>30</v>
      </c>
      <c r="I23" s="14">
        <f>等级规划!$I$5</f>
        <v>83.333333333333329</v>
      </c>
      <c r="J23" s="14">
        <f t="shared" si="0"/>
        <v>200</v>
      </c>
      <c r="K23" s="33">
        <f t="shared" si="1"/>
        <v>10.5</v>
      </c>
      <c r="L23" s="14">
        <f t="shared" si="2"/>
        <v>2</v>
      </c>
      <c r="M23" s="14">
        <f t="shared" si="3"/>
        <v>1</v>
      </c>
      <c r="N23" s="14">
        <f t="shared" si="4"/>
        <v>0</v>
      </c>
      <c r="O23" s="33">
        <f t="shared" si="6"/>
        <v>3</v>
      </c>
      <c r="P23" s="14">
        <f t="shared" si="7"/>
        <v>13.5</v>
      </c>
      <c r="Q23" s="40">
        <f t="shared" si="5"/>
        <v>810</v>
      </c>
      <c r="R23" s="14">
        <f>(P23-O23)/(G23+H23+等级规划!$L$2)</f>
        <v>0.11249999999999999</v>
      </c>
      <c r="S23" s="14">
        <f>(P23-O23)/(G23+H23+等级规划!$M$2)</f>
        <v>0.09</v>
      </c>
      <c r="T23" s="14">
        <f>(P23-O23)/(G23+H23+等级规划!$N$2)</f>
        <v>5.2499999999999998E-2</v>
      </c>
      <c r="U23" s="33">
        <f>SUM(R$5:R23)</f>
        <v>0.86250000000000004</v>
      </c>
      <c r="V23" s="33">
        <f>SUM(S$5:S23)</f>
        <v>0.68999999999999984</v>
      </c>
      <c r="W23" s="33">
        <f>SUM(T$5:T23)</f>
        <v>0.40250000000000002</v>
      </c>
      <c r="AA23" s="2">
        <v>19</v>
      </c>
      <c r="AB23" s="2">
        <v>13</v>
      </c>
      <c r="AC23" s="2">
        <v>1</v>
      </c>
      <c r="AD23" s="2">
        <v>0.5</v>
      </c>
      <c r="AE23" s="2"/>
    </row>
    <row r="24" spans="2:31" x14ac:dyDescent="0.15">
      <c r="B24" s="2">
        <v>20</v>
      </c>
      <c r="C24" s="2">
        <v>60</v>
      </c>
      <c r="D24" s="2">
        <f>等级规划!C27</f>
        <v>6</v>
      </c>
      <c r="E24" s="14">
        <f>D24/等级规划!$M$2</f>
        <v>0.09</v>
      </c>
      <c r="F24" s="14">
        <f>等级规划!$E$5</f>
        <v>66.666666666666671</v>
      </c>
      <c r="G24" s="14">
        <f>等级规划!$F$5</f>
        <v>20</v>
      </c>
      <c r="H24" s="14">
        <f>等级规划!$G$5</f>
        <v>30</v>
      </c>
      <c r="I24" s="14">
        <f>等级规划!$I$5</f>
        <v>83.333333333333329</v>
      </c>
      <c r="J24" s="14">
        <f t="shared" si="0"/>
        <v>200</v>
      </c>
      <c r="K24" s="33">
        <f t="shared" si="1"/>
        <v>10.5</v>
      </c>
      <c r="L24" s="14">
        <f t="shared" si="2"/>
        <v>3</v>
      </c>
      <c r="M24" s="14">
        <f t="shared" si="3"/>
        <v>1.5</v>
      </c>
      <c r="N24" s="14">
        <f t="shared" si="4"/>
        <v>0</v>
      </c>
      <c r="O24" s="33">
        <f t="shared" si="6"/>
        <v>4.5</v>
      </c>
      <c r="P24" s="14">
        <f t="shared" si="7"/>
        <v>15</v>
      </c>
      <c r="Q24" s="40">
        <f t="shared" si="5"/>
        <v>900</v>
      </c>
      <c r="R24" s="14">
        <f>(P24-O24)/(G24+H24+等级规划!$L$2)</f>
        <v>0.11249999999999999</v>
      </c>
      <c r="S24" s="14">
        <f>(P24-O24)/(G24+H24+等级规划!$M$2)</f>
        <v>0.09</v>
      </c>
      <c r="T24" s="14">
        <f>(P24-O24)/(G24+H24+等级规划!$N$2)</f>
        <v>5.2499999999999998E-2</v>
      </c>
      <c r="U24" s="33">
        <f>SUM(R$5:R24)</f>
        <v>0.97500000000000009</v>
      </c>
      <c r="V24" s="33">
        <f>SUM(S$5:S24)</f>
        <v>0.7799999999999998</v>
      </c>
      <c r="W24" s="33">
        <f>SUM(T$5:T24)</f>
        <v>0.45500000000000002</v>
      </c>
      <c r="AA24" s="2">
        <v>20</v>
      </c>
      <c r="AB24" s="2">
        <f>AB14+4</f>
        <v>14</v>
      </c>
      <c r="AC24" s="2">
        <v>1</v>
      </c>
      <c r="AD24" s="2">
        <v>0.5</v>
      </c>
      <c r="AE24" s="2"/>
    </row>
    <row r="25" spans="2:31" x14ac:dyDescent="0.15">
      <c r="B25" s="2">
        <v>21</v>
      </c>
      <c r="C25" s="2">
        <v>60</v>
      </c>
      <c r="D25" s="2">
        <f>等级规划!C28</f>
        <v>7</v>
      </c>
      <c r="E25" s="14">
        <f>D25/等级规划!$M$2</f>
        <v>0.105</v>
      </c>
      <c r="F25" s="14">
        <f>等级规划!$E$5</f>
        <v>66.666666666666671</v>
      </c>
      <c r="G25" s="14">
        <f>等级规划!$F$5</f>
        <v>20</v>
      </c>
      <c r="H25" s="14">
        <f>等级规划!$G$5</f>
        <v>30</v>
      </c>
      <c r="I25" s="14">
        <f>等级规划!$I$5</f>
        <v>83.333333333333329</v>
      </c>
      <c r="J25" s="14">
        <f t="shared" si="0"/>
        <v>200</v>
      </c>
      <c r="K25" s="33">
        <f t="shared" si="1"/>
        <v>12.25</v>
      </c>
      <c r="L25" s="14">
        <f t="shared" si="2"/>
        <v>2</v>
      </c>
      <c r="M25" s="14">
        <f t="shared" si="3"/>
        <v>1</v>
      </c>
      <c r="N25" s="14">
        <f t="shared" si="4"/>
        <v>0</v>
      </c>
      <c r="O25" s="33">
        <f t="shared" si="6"/>
        <v>3</v>
      </c>
      <c r="P25" s="14">
        <f t="shared" si="7"/>
        <v>15.25</v>
      </c>
      <c r="Q25" s="40">
        <f t="shared" si="5"/>
        <v>915</v>
      </c>
      <c r="R25" s="14">
        <f>(P25-O25)/(G25+H25+等级规划!$L$2)</f>
        <v>0.13124999999999998</v>
      </c>
      <c r="S25" s="14">
        <f>(P25-O25)/(G25+H25+等级规划!$M$2)</f>
        <v>0.105</v>
      </c>
      <c r="T25" s="14">
        <f>(P25-O25)/(G25+H25+等级规划!$N$2)</f>
        <v>6.1249999999999999E-2</v>
      </c>
      <c r="U25" s="33">
        <f>SUM(R$5:R25)</f>
        <v>1.1062500000000002</v>
      </c>
      <c r="V25" s="33">
        <f>SUM(S$5:S25)</f>
        <v>0.88499999999999979</v>
      </c>
      <c r="W25" s="33">
        <f>SUM(T$5:T25)</f>
        <v>0.51624999999999999</v>
      </c>
      <c r="AA25" s="2">
        <v>21</v>
      </c>
      <c r="AB25" s="2">
        <f t="shared" ref="AB25:AB88" si="8">AB15+4</f>
        <v>14</v>
      </c>
      <c r="AC25" s="2">
        <v>1</v>
      </c>
      <c r="AD25" s="2">
        <v>0.5</v>
      </c>
      <c r="AE25" s="2"/>
    </row>
    <row r="26" spans="2:31" x14ac:dyDescent="0.15">
      <c r="B26" s="2">
        <v>22</v>
      </c>
      <c r="C26" s="2">
        <v>60</v>
      </c>
      <c r="D26" s="2">
        <f>等级规划!C29</f>
        <v>7</v>
      </c>
      <c r="E26" s="14">
        <f>D26/等级规划!$M$2</f>
        <v>0.105</v>
      </c>
      <c r="F26" s="14">
        <f>等级规划!$E$5</f>
        <v>66.666666666666671</v>
      </c>
      <c r="G26" s="14">
        <f>等级规划!$F$5</f>
        <v>20</v>
      </c>
      <c r="H26" s="14">
        <f>等级规划!$G$5</f>
        <v>30</v>
      </c>
      <c r="I26" s="14">
        <f>等级规划!$I$5</f>
        <v>83.333333333333329</v>
      </c>
      <c r="J26" s="14">
        <f t="shared" si="0"/>
        <v>200</v>
      </c>
      <c r="K26" s="33">
        <f t="shared" si="1"/>
        <v>12.25</v>
      </c>
      <c r="L26" s="14">
        <f t="shared" si="2"/>
        <v>3</v>
      </c>
      <c r="M26" s="14">
        <f t="shared" si="3"/>
        <v>1.5</v>
      </c>
      <c r="N26" s="14">
        <f t="shared" si="4"/>
        <v>0</v>
      </c>
      <c r="O26" s="33">
        <f t="shared" si="6"/>
        <v>4.5</v>
      </c>
      <c r="P26" s="14">
        <f t="shared" si="7"/>
        <v>16.75</v>
      </c>
      <c r="Q26" s="40">
        <f t="shared" si="5"/>
        <v>1005</v>
      </c>
      <c r="R26" s="14">
        <f>(P26-O26)/(G26+H26+等级规划!$L$2)</f>
        <v>0.13124999999999998</v>
      </c>
      <c r="S26" s="14">
        <f>(P26-O26)/(G26+H26+等级规划!$M$2)</f>
        <v>0.105</v>
      </c>
      <c r="T26" s="14">
        <f>(P26-O26)/(G26+H26+等级规划!$N$2)</f>
        <v>6.1249999999999999E-2</v>
      </c>
      <c r="U26" s="33">
        <f>SUM(R$5:R26)</f>
        <v>1.2375000000000003</v>
      </c>
      <c r="V26" s="33">
        <f>SUM(S$5:S26)</f>
        <v>0.98999999999999977</v>
      </c>
      <c r="W26" s="33">
        <f>SUM(T$5:T26)</f>
        <v>0.57750000000000001</v>
      </c>
      <c r="AA26" s="2">
        <v>22</v>
      </c>
      <c r="AB26" s="2">
        <f t="shared" si="8"/>
        <v>14</v>
      </c>
      <c r="AC26" s="2">
        <v>1</v>
      </c>
      <c r="AD26" s="2">
        <v>0.5</v>
      </c>
      <c r="AE26" s="2"/>
    </row>
    <row r="27" spans="2:31" x14ac:dyDescent="0.15">
      <c r="B27" s="2">
        <v>23</v>
      </c>
      <c r="C27" s="2">
        <v>60</v>
      </c>
      <c r="D27" s="2">
        <f>等级规划!C30</f>
        <v>8</v>
      </c>
      <c r="E27" s="14">
        <f>D27/等级规划!$M$2</f>
        <v>0.12</v>
      </c>
      <c r="F27" s="14">
        <f>等级规划!$E$5</f>
        <v>66.666666666666671</v>
      </c>
      <c r="G27" s="14">
        <f>等级规划!$F$5</f>
        <v>20</v>
      </c>
      <c r="H27" s="14">
        <f>等级规划!$G$5</f>
        <v>30</v>
      </c>
      <c r="I27" s="14">
        <f>等级规划!$I$5</f>
        <v>83.333333333333329</v>
      </c>
      <c r="J27" s="14">
        <f t="shared" si="0"/>
        <v>200</v>
      </c>
      <c r="K27" s="33">
        <f t="shared" si="1"/>
        <v>14</v>
      </c>
      <c r="L27" s="14">
        <f t="shared" si="2"/>
        <v>2</v>
      </c>
      <c r="M27" s="14">
        <f t="shared" si="3"/>
        <v>1</v>
      </c>
      <c r="N27" s="14">
        <f t="shared" si="4"/>
        <v>0</v>
      </c>
      <c r="O27" s="33">
        <f t="shared" si="6"/>
        <v>3</v>
      </c>
      <c r="P27" s="14">
        <f t="shared" si="7"/>
        <v>17</v>
      </c>
      <c r="Q27" s="40">
        <f t="shared" si="5"/>
        <v>1020</v>
      </c>
      <c r="R27" s="14">
        <f>(P27-O27)/(G27+H27+等级规划!$L$2)</f>
        <v>0.15</v>
      </c>
      <c r="S27" s="14">
        <f>(P27-O27)/(G27+H27+等级规划!$M$2)</f>
        <v>0.12</v>
      </c>
      <c r="T27" s="14">
        <f>(P27-O27)/(G27+H27+等级规划!$N$2)</f>
        <v>7.0000000000000007E-2</v>
      </c>
      <c r="U27" s="33">
        <f>SUM(R$5:R27)</f>
        <v>1.3875000000000002</v>
      </c>
      <c r="V27" s="33">
        <f>SUM(S$5:S27)</f>
        <v>1.1099999999999999</v>
      </c>
      <c r="W27" s="33">
        <f>SUM(T$5:T27)</f>
        <v>0.64749999999999996</v>
      </c>
      <c r="AA27" s="2">
        <v>23</v>
      </c>
      <c r="AB27" s="2">
        <f t="shared" si="8"/>
        <v>15</v>
      </c>
      <c r="AC27" s="2">
        <v>1</v>
      </c>
      <c r="AD27" s="2">
        <v>0.5</v>
      </c>
      <c r="AE27" s="2"/>
    </row>
    <row r="28" spans="2:31" x14ac:dyDescent="0.15">
      <c r="B28" s="2">
        <v>24</v>
      </c>
      <c r="C28" s="2">
        <v>60</v>
      </c>
      <c r="D28" s="2">
        <f>等级规划!C31</f>
        <v>9</v>
      </c>
      <c r="E28" s="14">
        <f>D28/等级规划!$M$2</f>
        <v>0.13499999999999998</v>
      </c>
      <c r="F28" s="14">
        <f>等级规划!$E$5</f>
        <v>66.666666666666671</v>
      </c>
      <c r="G28" s="14">
        <f>等级规划!$F$5</f>
        <v>20</v>
      </c>
      <c r="H28" s="14">
        <f>等级规划!$G$5</f>
        <v>30</v>
      </c>
      <c r="I28" s="14">
        <f>等级规划!$I$5</f>
        <v>83.333333333333329</v>
      </c>
      <c r="J28" s="14">
        <f t="shared" si="0"/>
        <v>200</v>
      </c>
      <c r="K28" s="33">
        <f t="shared" si="1"/>
        <v>15.749999999999998</v>
      </c>
      <c r="L28" s="14">
        <f t="shared" si="2"/>
        <v>3</v>
      </c>
      <c r="M28" s="14">
        <f t="shared" si="3"/>
        <v>1.5</v>
      </c>
      <c r="N28" s="14">
        <f t="shared" si="4"/>
        <v>0</v>
      </c>
      <c r="O28" s="33">
        <f t="shared" si="6"/>
        <v>4.5</v>
      </c>
      <c r="P28" s="14">
        <f t="shared" si="7"/>
        <v>20.25</v>
      </c>
      <c r="Q28" s="40">
        <f t="shared" si="5"/>
        <v>1215</v>
      </c>
      <c r="R28" s="14">
        <f>(P28-O28)/(G28+H28+等级规划!$L$2)</f>
        <v>0.16874999999999998</v>
      </c>
      <c r="S28" s="14">
        <f>(P28-O28)/(G28+H28+等级规划!$M$2)</f>
        <v>0.13499999999999998</v>
      </c>
      <c r="T28" s="14">
        <f>(P28-O28)/(G28+H28+等级规划!$N$2)</f>
        <v>7.8750000000000001E-2</v>
      </c>
      <c r="U28" s="33">
        <f>SUM(R$5:R28)</f>
        <v>1.5562500000000001</v>
      </c>
      <c r="V28" s="33">
        <f>SUM(S$5:S28)</f>
        <v>1.2449999999999999</v>
      </c>
      <c r="W28" s="33">
        <f>SUM(T$5:T28)</f>
        <v>0.72624999999999995</v>
      </c>
      <c r="AA28" s="2">
        <v>24</v>
      </c>
      <c r="AB28" s="2">
        <f t="shared" si="8"/>
        <v>15</v>
      </c>
      <c r="AC28" s="2">
        <v>1</v>
      </c>
      <c r="AD28" s="2">
        <v>0.5</v>
      </c>
      <c r="AE28" s="2"/>
    </row>
    <row r="29" spans="2:31" x14ac:dyDescent="0.15">
      <c r="B29" s="2">
        <v>25</v>
      </c>
      <c r="C29" s="2">
        <v>60</v>
      </c>
      <c r="D29" s="2">
        <f>等级规划!C32</f>
        <v>10</v>
      </c>
      <c r="E29" s="14">
        <f>D29/等级规划!$M$2</f>
        <v>0.15</v>
      </c>
      <c r="F29" s="14">
        <f>等级规划!$E$5</f>
        <v>66.666666666666671</v>
      </c>
      <c r="G29" s="14">
        <f>等级规划!$F$5</f>
        <v>20</v>
      </c>
      <c r="H29" s="14">
        <f>等级规划!$G$5</f>
        <v>30</v>
      </c>
      <c r="I29" s="14">
        <f>等级规划!$I$5</f>
        <v>83.333333333333329</v>
      </c>
      <c r="J29" s="14">
        <f t="shared" si="0"/>
        <v>200</v>
      </c>
      <c r="K29" s="33">
        <f t="shared" si="1"/>
        <v>17.5</v>
      </c>
      <c r="L29" s="14">
        <f t="shared" si="2"/>
        <v>2</v>
      </c>
      <c r="M29" s="14">
        <f t="shared" si="3"/>
        <v>1</v>
      </c>
      <c r="N29" s="14">
        <f t="shared" si="4"/>
        <v>0</v>
      </c>
      <c r="O29" s="33">
        <f t="shared" si="6"/>
        <v>3</v>
      </c>
      <c r="P29" s="14">
        <f t="shared" si="7"/>
        <v>20.5</v>
      </c>
      <c r="Q29" s="40">
        <f t="shared" si="5"/>
        <v>1230</v>
      </c>
      <c r="R29" s="14">
        <f>(P29-O29)/(G29+H29+等级规划!$L$2)</f>
        <v>0.18749999999999997</v>
      </c>
      <c r="S29" s="14">
        <f>(P29-O29)/(G29+H29+等级规划!$M$2)</f>
        <v>0.15</v>
      </c>
      <c r="T29" s="14">
        <f>(P29-O29)/(G29+H29+等级规划!$N$2)</f>
        <v>8.7499999999999994E-2</v>
      </c>
      <c r="U29" s="33">
        <f>SUM(R$5:R29)</f>
        <v>1.7437500000000001</v>
      </c>
      <c r="V29" s="33">
        <f>SUM(S$5:S29)</f>
        <v>1.3949999999999998</v>
      </c>
      <c r="W29" s="33">
        <f>SUM(T$5:T29)</f>
        <v>0.81374999999999997</v>
      </c>
      <c r="AA29" s="2">
        <v>25</v>
      </c>
      <c r="AB29" s="2">
        <f t="shared" si="8"/>
        <v>16</v>
      </c>
      <c r="AC29" s="2">
        <v>1</v>
      </c>
      <c r="AD29" s="2">
        <v>0.5</v>
      </c>
      <c r="AE29" s="2"/>
    </row>
    <row r="30" spans="2:31" x14ac:dyDescent="0.15">
      <c r="B30" s="2">
        <v>26</v>
      </c>
      <c r="C30" s="2">
        <v>60</v>
      </c>
      <c r="D30" s="2">
        <f>等级规划!C33</f>
        <v>11</v>
      </c>
      <c r="E30" s="14">
        <f>D30/等级规划!$M$2</f>
        <v>0.16499999999999998</v>
      </c>
      <c r="F30" s="14">
        <f>等级规划!$E$5</f>
        <v>66.666666666666671</v>
      </c>
      <c r="G30" s="14">
        <f>等级规划!$F$5</f>
        <v>20</v>
      </c>
      <c r="H30" s="14">
        <f>等级规划!$G$5</f>
        <v>30</v>
      </c>
      <c r="I30" s="14">
        <f>等级规划!$I$5</f>
        <v>83.333333333333329</v>
      </c>
      <c r="J30" s="14">
        <f t="shared" si="0"/>
        <v>200</v>
      </c>
      <c r="K30" s="33">
        <f t="shared" si="1"/>
        <v>19.25</v>
      </c>
      <c r="L30" s="14">
        <f t="shared" si="2"/>
        <v>3</v>
      </c>
      <c r="M30" s="14">
        <f t="shared" si="3"/>
        <v>1.5</v>
      </c>
      <c r="N30" s="14">
        <f t="shared" si="4"/>
        <v>0</v>
      </c>
      <c r="O30" s="33">
        <f t="shared" si="6"/>
        <v>4.5</v>
      </c>
      <c r="P30" s="14">
        <f t="shared" si="7"/>
        <v>23.75</v>
      </c>
      <c r="Q30" s="40">
        <f t="shared" si="5"/>
        <v>1425</v>
      </c>
      <c r="R30" s="14">
        <f>(P30-O30)/(G30+H30+等级规划!$L$2)</f>
        <v>0.20624999999999999</v>
      </c>
      <c r="S30" s="14">
        <f>(P30-O30)/(G30+H30+等级规划!$M$2)</f>
        <v>0.16499999999999998</v>
      </c>
      <c r="T30" s="14">
        <f>(P30-O30)/(G30+H30+等级规划!$N$2)</f>
        <v>9.6250000000000002E-2</v>
      </c>
      <c r="U30" s="33">
        <f>SUM(R$5:R30)</f>
        <v>1.9500000000000002</v>
      </c>
      <c r="V30" s="33">
        <f>SUM(S$5:S30)</f>
        <v>1.5599999999999998</v>
      </c>
      <c r="W30" s="33">
        <f>SUM(T$5:T30)</f>
        <v>0.90999999999999992</v>
      </c>
      <c r="AA30" s="2">
        <v>26</v>
      </c>
      <c r="AB30" s="2">
        <f t="shared" si="8"/>
        <v>16</v>
      </c>
      <c r="AC30" s="2">
        <v>1</v>
      </c>
      <c r="AD30" s="2">
        <v>0.5</v>
      </c>
      <c r="AE30" s="2"/>
    </row>
    <row r="31" spans="2:31" x14ac:dyDescent="0.15">
      <c r="B31" s="2">
        <v>27</v>
      </c>
      <c r="C31" s="2">
        <v>60</v>
      </c>
      <c r="D31" s="2">
        <f>等级规划!C34</f>
        <v>12</v>
      </c>
      <c r="E31" s="14">
        <f>D31/等级规划!$M$2</f>
        <v>0.18</v>
      </c>
      <c r="F31" s="14">
        <f>等级规划!$E$5</f>
        <v>66.666666666666671</v>
      </c>
      <c r="G31" s="14">
        <f>等级规划!$F$5</f>
        <v>20</v>
      </c>
      <c r="H31" s="14">
        <f>等级规划!$G$5</f>
        <v>30</v>
      </c>
      <c r="I31" s="14">
        <f>等级规划!$I$5</f>
        <v>83.333333333333329</v>
      </c>
      <c r="J31" s="14">
        <f t="shared" si="0"/>
        <v>200</v>
      </c>
      <c r="K31" s="33">
        <f t="shared" si="1"/>
        <v>21</v>
      </c>
      <c r="L31" s="14">
        <f t="shared" si="2"/>
        <v>2</v>
      </c>
      <c r="M31" s="14">
        <f t="shared" si="3"/>
        <v>1</v>
      </c>
      <c r="N31" s="14">
        <f t="shared" si="4"/>
        <v>0</v>
      </c>
      <c r="O31" s="33">
        <f t="shared" si="6"/>
        <v>3</v>
      </c>
      <c r="P31" s="14">
        <f t="shared" si="7"/>
        <v>24</v>
      </c>
      <c r="Q31" s="40">
        <f t="shared" si="5"/>
        <v>1440</v>
      </c>
      <c r="R31" s="14">
        <f>(P31-O31)/(G31+H31+等级规划!$L$2)</f>
        <v>0.22499999999999998</v>
      </c>
      <c r="S31" s="14">
        <f>(P31-O31)/(G31+H31+等级规划!$M$2)</f>
        <v>0.18</v>
      </c>
      <c r="T31" s="14">
        <f>(P31-O31)/(G31+H31+等级规划!$N$2)</f>
        <v>0.105</v>
      </c>
      <c r="U31" s="33">
        <f>SUM(R$5:R31)</f>
        <v>2.1750000000000003</v>
      </c>
      <c r="V31" s="33">
        <f>SUM(S$5:S31)</f>
        <v>1.7399999999999998</v>
      </c>
      <c r="W31" s="33">
        <f>SUM(T$5:T31)</f>
        <v>1.0149999999999999</v>
      </c>
      <c r="AA31" s="2">
        <v>27</v>
      </c>
      <c r="AB31" s="2">
        <f t="shared" si="8"/>
        <v>16</v>
      </c>
      <c r="AC31" s="2">
        <v>1</v>
      </c>
      <c r="AD31" s="2">
        <v>0.5</v>
      </c>
      <c r="AE31" s="2"/>
    </row>
    <row r="32" spans="2:31" x14ac:dyDescent="0.15">
      <c r="B32" s="2">
        <v>28</v>
      </c>
      <c r="C32" s="2">
        <v>60</v>
      </c>
      <c r="D32" s="2">
        <f>等级规划!C35</f>
        <v>14</v>
      </c>
      <c r="E32" s="14">
        <f>D32/等级规划!$M$2</f>
        <v>0.21</v>
      </c>
      <c r="F32" s="14">
        <f>等级规划!$E$5</f>
        <v>66.666666666666671</v>
      </c>
      <c r="G32" s="14">
        <f>等级规划!$F$5</f>
        <v>20</v>
      </c>
      <c r="H32" s="14">
        <f>等级规划!$G$5</f>
        <v>30</v>
      </c>
      <c r="I32" s="14">
        <f>等级规划!$I$5</f>
        <v>83.333333333333329</v>
      </c>
      <c r="J32" s="14">
        <f t="shared" si="0"/>
        <v>200</v>
      </c>
      <c r="K32" s="33">
        <f t="shared" si="1"/>
        <v>24.5</v>
      </c>
      <c r="L32" s="14">
        <f t="shared" si="2"/>
        <v>3</v>
      </c>
      <c r="M32" s="14">
        <f t="shared" si="3"/>
        <v>1.5</v>
      </c>
      <c r="N32" s="14">
        <f t="shared" si="4"/>
        <v>0</v>
      </c>
      <c r="O32" s="33">
        <f t="shared" si="6"/>
        <v>4.5</v>
      </c>
      <c r="P32" s="14">
        <f t="shared" si="7"/>
        <v>29</v>
      </c>
      <c r="Q32" s="40">
        <f t="shared" si="5"/>
        <v>1740</v>
      </c>
      <c r="R32" s="14">
        <f>(P32-O32)/(G32+H32+等级规划!$L$2)</f>
        <v>0.26249999999999996</v>
      </c>
      <c r="S32" s="14">
        <f>(P32-O32)/(G32+H32+等级规划!$M$2)</f>
        <v>0.21</v>
      </c>
      <c r="T32" s="14">
        <f>(P32-O32)/(G32+H32+等级规划!$N$2)</f>
        <v>0.1225</v>
      </c>
      <c r="U32" s="33">
        <f>SUM(R$5:R32)</f>
        <v>2.4375</v>
      </c>
      <c r="V32" s="33">
        <f>SUM(S$5:S32)</f>
        <v>1.9499999999999997</v>
      </c>
      <c r="W32" s="33">
        <f>SUM(T$5:T32)</f>
        <v>1.1375</v>
      </c>
      <c r="AA32" s="2">
        <v>28</v>
      </c>
      <c r="AB32" s="2">
        <f t="shared" si="8"/>
        <v>17</v>
      </c>
      <c r="AC32" s="2">
        <v>1</v>
      </c>
      <c r="AD32" s="2">
        <v>0.5</v>
      </c>
      <c r="AE32" s="2"/>
    </row>
    <row r="33" spans="2:31" x14ac:dyDescent="0.15">
      <c r="B33" s="2">
        <v>29</v>
      </c>
      <c r="C33" s="2">
        <v>60</v>
      </c>
      <c r="D33" s="2">
        <f>等级规划!C36</f>
        <v>16</v>
      </c>
      <c r="E33" s="14">
        <f>D33/等级规划!$M$2</f>
        <v>0.24</v>
      </c>
      <c r="F33" s="14">
        <f>等级规划!$E$5</f>
        <v>66.666666666666671</v>
      </c>
      <c r="G33" s="14">
        <f>等级规划!$F$5</f>
        <v>20</v>
      </c>
      <c r="H33" s="14">
        <f>等级规划!$G$5</f>
        <v>30</v>
      </c>
      <c r="I33" s="14">
        <f>等级规划!$I$5</f>
        <v>83.333333333333329</v>
      </c>
      <c r="J33" s="14">
        <f t="shared" si="0"/>
        <v>200</v>
      </c>
      <c r="K33" s="33">
        <f t="shared" si="1"/>
        <v>28</v>
      </c>
      <c r="L33" s="14">
        <f t="shared" si="2"/>
        <v>2</v>
      </c>
      <c r="M33" s="14">
        <f t="shared" si="3"/>
        <v>1</v>
      </c>
      <c r="N33" s="14">
        <f t="shared" si="4"/>
        <v>0</v>
      </c>
      <c r="O33" s="33">
        <f t="shared" si="6"/>
        <v>3</v>
      </c>
      <c r="P33" s="14">
        <f t="shared" si="7"/>
        <v>31</v>
      </c>
      <c r="Q33" s="40">
        <f t="shared" si="5"/>
        <v>1860</v>
      </c>
      <c r="R33" s="14">
        <f>(P33-O33)/(G33+H33+等级规划!$L$2)</f>
        <v>0.3</v>
      </c>
      <c r="S33" s="14">
        <f>(P33-O33)/(G33+H33+等级规划!$M$2)</f>
        <v>0.24</v>
      </c>
      <c r="T33" s="14">
        <f>(P33-O33)/(G33+H33+等级规划!$N$2)</f>
        <v>0.14000000000000001</v>
      </c>
      <c r="U33" s="33">
        <f>SUM(R$5:R33)</f>
        <v>2.7374999999999998</v>
      </c>
      <c r="V33" s="33">
        <f>SUM(S$5:S33)</f>
        <v>2.1899999999999995</v>
      </c>
      <c r="W33" s="33">
        <f>SUM(T$5:T33)</f>
        <v>1.2774999999999999</v>
      </c>
      <c r="AA33" s="2">
        <v>29</v>
      </c>
      <c r="AB33" s="2">
        <f t="shared" si="8"/>
        <v>17</v>
      </c>
      <c r="AC33" s="2">
        <v>1</v>
      </c>
      <c r="AD33" s="2">
        <v>0.5</v>
      </c>
      <c r="AE33" s="2"/>
    </row>
    <row r="34" spans="2:31" x14ac:dyDescent="0.15">
      <c r="B34" s="2">
        <v>30</v>
      </c>
      <c r="C34" s="2">
        <v>60</v>
      </c>
      <c r="D34" s="2">
        <f>等级规划!C37</f>
        <v>18</v>
      </c>
      <c r="E34" s="14">
        <f>D34/等级规划!$M$2</f>
        <v>0.26999999999999996</v>
      </c>
      <c r="F34" s="14">
        <f>等级规划!$E$5</f>
        <v>66.666666666666671</v>
      </c>
      <c r="G34" s="14">
        <f>等级规划!$F$5</f>
        <v>20</v>
      </c>
      <c r="H34" s="14">
        <f>等级规划!$G$5</f>
        <v>30</v>
      </c>
      <c r="I34" s="14">
        <f>等级规划!$I$5</f>
        <v>83.333333333333329</v>
      </c>
      <c r="J34" s="14">
        <f t="shared" si="0"/>
        <v>200</v>
      </c>
      <c r="K34" s="33">
        <f t="shared" si="1"/>
        <v>31.499999999999996</v>
      </c>
      <c r="L34" s="14">
        <f t="shared" si="2"/>
        <v>3</v>
      </c>
      <c r="M34" s="14">
        <f t="shared" si="3"/>
        <v>1.5</v>
      </c>
      <c r="N34" s="14">
        <f t="shared" si="4"/>
        <v>0</v>
      </c>
      <c r="O34" s="33">
        <f t="shared" si="6"/>
        <v>4.5</v>
      </c>
      <c r="P34" s="14">
        <f t="shared" si="7"/>
        <v>36</v>
      </c>
      <c r="Q34" s="40">
        <f t="shared" si="5"/>
        <v>2160</v>
      </c>
      <c r="R34" s="14">
        <f>(P34-O34)/(G34+H34+等级规划!$L$2)</f>
        <v>0.33749999999999997</v>
      </c>
      <c r="S34" s="14">
        <f>(P34-O34)/(G34+H34+等级规划!$M$2)</f>
        <v>0.26999999999999996</v>
      </c>
      <c r="T34" s="14">
        <f>(P34-O34)/(G34+H34+等级规划!$N$2)</f>
        <v>0.1575</v>
      </c>
      <c r="U34" s="33">
        <f>SUM(R$5:R34)</f>
        <v>3.0749999999999997</v>
      </c>
      <c r="V34" s="33">
        <f>SUM(S$5:S34)</f>
        <v>2.4599999999999995</v>
      </c>
      <c r="W34" s="33">
        <f>SUM(T$5:T34)</f>
        <v>1.4349999999999998</v>
      </c>
      <c r="AA34" s="2">
        <v>30</v>
      </c>
      <c r="AB34" s="2">
        <f t="shared" si="8"/>
        <v>18</v>
      </c>
      <c r="AC34" s="2">
        <v>1</v>
      </c>
      <c r="AD34" s="2">
        <v>0.5</v>
      </c>
      <c r="AE34" s="2"/>
    </row>
    <row r="35" spans="2:31" x14ac:dyDescent="0.15">
      <c r="B35" s="2">
        <v>31</v>
      </c>
      <c r="C35" s="2">
        <v>60</v>
      </c>
      <c r="D35" s="2">
        <f>等级规划!C38</f>
        <v>20</v>
      </c>
      <c r="E35" s="14">
        <f>D35/等级规划!$M$2</f>
        <v>0.3</v>
      </c>
      <c r="F35" s="14">
        <f>等级规划!$E$5</f>
        <v>66.666666666666671</v>
      </c>
      <c r="G35" s="14">
        <f>等级规划!$F$5</f>
        <v>20</v>
      </c>
      <c r="H35" s="14">
        <f>等级规划!$G$5</f>
        <v>30</v>
      </c>
      <c r="I35" s="14">
        <f>等级规划!$I$5</f>
        <v>83.333333333333329</v>
      </c>
      <c r="J35" s="14">
        <f t="shared" si="0"/>
        <v>200</v>
      </c>
      <c r="K35" s="33">
        <f t="shared" si="1"/>
        <v>35</v>
      </c>
      <c r="L35" s="14">
        <f t="shared" si="2"/>
        <v>2</v>
      </c>
      <c r="M35" s="14">
        <f t="shared" si="3"/>
        <v>1</v>
      </c>
      <c r="N35" s="14">
        <f t="shared" si="4"/>
        <v>0</v>
      </c>
      <c r="O35" s="33">
        <f t="shared" si="6"/>
        <v>3</v>
      </c>
      <c r="P35" s="14">
        <f t="shared" si="7"/>
        <v>38</v>
      </c>
      <c r="Q35" s="40">
        <f t="shared" si="5"/>
        <v>2280</v>
      </c>
      <c r="R35" s="14">
        <f>(P35-O35)/(G35+H35+等级规划!$L$2)</f>
        <v>0.37499999999999994</v>
      </c>
      <c r="S35" s="14">
        <f>(P35-O35)/(G35+H35+等级规划!$M$2)</f>
        <v>0.3</v>
      </c>
      <c r="T35" s="14">
        <f>(P35-O35)/(G35+H35+等级规划!$N$2)</f>
        <v>0.17499999999999999</v>
      </c>
      <c r="U35" s="33">
        <f>SUM(R$5:R35)</f>
        <v>3.4499999999999997</v>
      </c>
      <c r="V35" s="33">
        <f>SUM(S$5:S35)</f>
        <v>2.7599999999999993</v>
      </c>
      <c r="W35" s="33">
        <f>SUM(T$5:T35)</f>
        <v>1.6099999999999999</v>
      </c>
      <c r="AA35" s="2">
        <v>31</v>
      </c>
      <c r="AB35" s="2">
        <f t="shared" si="8"/>
        <v>18</v>
      </c>
      <c r="AC35" s="2">
        <v>1</v>
      </c>
      <c r="AD35" s="2">
        <v>0.5</v>
      </c>
      <c r="AE35" s="2"/>
    </row>
    <row r="36" spans="2:31" x14ac:dyDescent="0.15">
      <c r="B36" s="2">
        <v>32</v>
      </c>
      <c r="C36" s="2">
        <v>60</v>
      </c>
      <c r="D36" s="2">
        <f>等级规划!C39</f>
        <v>25</v>
      </c>
      <c r="E36" s="14">
        <f>D36/等级规划!$M$2</f>
        <v>0.375</v>
      </c>
      <c r="F36" s="14">
        <f>等级规划!$E$5</f>
        <v>66.666666666666671</v>
      </c>
      <c r="G36" s="14">
        <f>等级规划!$F$5</f>
        <v>20</v>
      </c>
      <c r="H36" s="14">
        <f>等级规划!$G$5</f>
        <v>30</v>
      </c>
      <c r="I36" s="14">
        <f>等级规划!$I$5</f>
        <v>83.333333333333329</v>
      </c>
      <c r="J36" s="14">
        <f t="shared" si="0"/>
        <v>200</v>
      </c>
      <c r="K36" s="33">
        <f t="shared" si="1"/>
        <v>43.75</v>
      </c>
      <c r="L36" s="14">
        <f t="shared" si="2"/>
        <v>3</v>
      </c>
      <c r="M36" s="14">
        <f t="shared" si="3"/>
        <v>1.5</v>
      </c>
      <c r="N36" s="14">
        <f t="shared" si="4"/>
        <v>0</v>
      </c>
      <c r="O36" s="33">
        <f t="shared" si="6"/>
        <v>4.5</v>
      </c>
      <c r="P36" s="14">
        <f t="shared" si="7"/>
        <v>48.25</v>
      </c>
      <c r="Q36" s="40">
        <f t="shared" si="5"/>
        <v>2895</v>
      </c>
      <c r="R36" s="14">
        <f>(P36-O36)/(G36+H36+等级规划!$L$2)</f>
        <v>0.46874999999999994</v>
      </c>
      <c r="S36" s="14">
        <f>(P36-O36)/(G36+H36+等级规划!$M$2)</f>
        <v>0.375</v>
      </c>
      <c r="T36" s="14">
        <f>(P36-O36)/(G36+H36+等级规划!$N$2)</f>
        <v>0.21875</v>
      </c>
      <c r="U36" s="33">
        <f>SUM(R$5:R36)</f>
        <v>3.9187499999999997</v>
      </c>
      <c r="V36" s="33">
        <f>SUM(S$5:S36)</f>
        <v>3.1349999999999993</v>
      </c>
      <c r="W36" s="33">
        <f>SUM(T$5:T36)</f>
        <v>1.8287499999999999</v>
      </c>
      <c r="AA36" s="2">
        <v>32</v>
      </c>
      <c r="AB36" s="2">
        <f t="shared" si="8"/>
        <v>18</v>
      </c>
      <c r="AC36" s="2">
        <v>1</v>
      </c>
      <c r="AD36" s="2">
        <v>0.5</v>
      </c>
      <c r="AE36" s="2"/>
    </row>
    <row r="37" spans="2:31" x14ac:dyDescent="0.15">
      <c r="B37" s="2">
        <v>33</v>
      </c>
      <c r="C37" s="2">
        <v>60</v>
      </c>
      <c r="D37" s="2">
        <f>等级规划!C40</f>
        <v>30</v>
      </c>
      <c r="E37" s="14">
        <f>D37/等级规划!$M$2</f>
        <v>0.44999999999999996</v>
      </c>
      <c r="F37" s="14">
        <f>等级规划!$E$5</f>
        <v>66.666666666666671</v>
      </c>
      <c r="G37" s="14">
        <f>等级规划!$F$5</f>
        <v>20</v>
      </c>
      <c r="H37" s="14">
        <f>等级规划!$G$5</f>
        <v>30</v>
      </c>
      <c r="I37" s="14">
        <f>等级规划!$I$5</f>
        <v>83.333333333333329</v>
      </c>
      <c r="J37" s="14">
        <f t="shared" ref="J37:J68" si="9">SUM(F37:I37)</f>
        <v>200</v>
      </c>
      <c r="K37" s="33">
        <f t="shared" ref="K37:K68" si="10">SUM(F37:H37)*E37</f>
        <v>52.5</v>
      </c>
      <c r="L37" s="14">
        <f t="shared" ref="L37:L68" si="11">SUMIF($AB$5:$AB$304,$B37,AC$5:AC$304)</f>
        <v>2</v>
      </c>
      <c r="M37" s="14">
        <f t="shared" ref="M37:M68" si="12">SUMIF($AB$5:$AB$304,$B37,AD$5:AD$304)</f>
        <v>1</v>
      </c>
      <c r="N37" s="14">
        <f t="shared" ref="N37:N68" si="13">SUMIF($AB$5:$AB$304,$B37,AE$5:AE$304)</f>
        <v>0</v>
      </c>
      <c r="O37" s="33">
        <f t="shared" si="6"/>
        <v>3</v>
      </c>
      <c r="P37" s="14">
        <f t="shared" si="7"/>
        <v>55.5</v>
      </c>
      <c r="Q37" s="40">
        <f t="shared" ref="Q37:Q68" si="14">ROUND(P37*C37,0)</f>
        <v>3330</v>
      </c>
      <c r="R37" s="14">
        <f>(P37-O37)/(G37+H37+等级规划!$L$2)</f>
        <v>0.56249999999999989</v>
      </c>
      <c r="S37" s="14">
        <f>(P37-O37)/(G37+H37+等级规划!$M$2)</f>
        <v>0.44999999999999996</v>
      </c>
      <c r="T37" s="14">
        <f>(P37-O37)/(G37+H37+等级规划!$N$2)</f>
        <v>0.26250000000000001</v>
      </c>
      <c r="U37" s="33">
        <f>SUM(R$5:R37)</f>
        <v>4.4812499999999993</v>
      </c>
      <c r="V37" s="33">
        <f>SUM(S$5:S37)</f>
        <v>3.5849999999999991</v>
      </c>
      <c r="W37" s="33">
        <f>SUM(T$5:T37)</f>
        <v>2.0912500000000001</v>
      </c>
      <c r="AA37" s="2">
        <v>33</v>
      </c>
      <c r="AB37" s="2">
        <f t="shared" si="8"/>
        <v>19</v>
      </c>
      <c r="AC37" s="2">
        <v>1</v>
      </c>
      <c r="AD37" s="2">
        <v>0.5</v>
      </c>
      <c r="AE37" s="2"/>
    </row>
    <row r="38" spans="2:31" x14ac:dyDescent="0.15">
      <c r="B38" s="2">
        <v>34</v>
      </c>
      <c r="C38" s="2">
        <v>60</v>
      </c>
      <c r="D38" s="2">
        <f>等级规划!C41</f>
        <v>35</v>
      </c>
      <c r="E38" s="14">
        <f>D38/等级规划!$M$2</f>
        <v>0.52499999999999991</v>
      </c>
      <c r="F38" s="14">
        <f>等级规划!$E$5</f>
        <v>66.666666666666671</v>
      </c>
      <c r="G38" s="14">
        <f>等级规划!$F$5</f>
        <v>20</v>
      </c>
      <c r="H38" s="14">
        <f>等级规划!$G$5</f>
        <v>30</v>
      </c>
      <c r="I38" s="14">
        <f>等级规划!$I$5</f>
        <v>83.333333333333329</v>
      </c>
      <c r="J38" s="14">
        <f t="shared" si="9"/>
        <v>200</v>
      </c>
      <c r="K38" s="33">
        <f t="shared" si="10"/>
        <v>61.249999999999993</v>
      </c>
      <c r="L38" s="14">
        <f t="shared" si="11"/>
        <v>3</v>
      </c>
      <c r="M38" s="14">
        <f t="shared" si="12"/>
        <v>1.5</v>
      </c>
      <c r="N38" s="14">
        <f t="shared" si="13"/>
        <v>0</v>
      </c>
      <c r="O38" s="33">
        <f t="shared" si="6"/>
        <v>4.5</v>
      </c>
      <c r="P38" s="14">
        <f t="shared" si="7"/>
        <v>65.75</v>
      </c>
      <c r="Q38" s="40">
        <f t="shared" si="14"/>
        <v>3945</v>
      </c>
      <c r="R38" s="14">
        <f>(P38-O38)/(G38+H38+等级规划!$L$2)</f>
        <v>0.65624999999999989</v>
      </c>
      <c r="S38" s="14">
        <f>(P38-O38)/(G38+H38+等级规划!$M$2)</f>
        <v>0.52500000000000002</v>
      </c>
      <c r="T38" s="14">
        <f>(P38-O38)/(G38+H38+等级规划!$N$2)</f>
        <v>0.30625000000000002</v>
      </c>
      <c r="U38" s="33">
        <f>SUM(R$5:R38)</f>
        <v>5.1374999999999993</v>
      </c>
      <c r="V38" s="33">
        <f>SUM(S$5:S38)</f>
        <v>4.1099999999999994</v>
      </c>
      <c r="W38" s="33">
        <f>SUM(T$5:T38)</f>
        <v>2.3975</v>
      </c>
      <c r="AA38" s="2">
        <v>34</v>
      </c>
      <c r="AB38" s="2">
        <f t="shared" si="8"/>
        <v>19</v>
      </c>
      <c r="AC38" s="2">
        <v>1</v>
      </c>
      <c r="AD38" s="2">
        <v>0.5</v>
      </c>
      <c r="AE38" s="2"/>
    </row>
    <row r="39" spans="2:31" x14ac:dyDescent="0.15">
      <c r="B39" s="2">
        <v>35</v>
      </c>
      <c r="C39" s="2">
        <v>60</v>
      </c>
      <c r="D39" s="2">
        <f>等级规划!C42</f>
        <v>40</v>
      </c>
      <c r="E39" s="14">
        <f>D39/等级规划!$M$2</f>
        <v>0.6</v>
      </c>
      <c r="F39" s="14">
        <f>等级规划!$E$5</f>
        <v>66.666666666666671</v>
      </c>
      <c r="G39" s="14">
        <f>等级规划!$F$5</f>
        <v>20</v>
      </c>
      <c r="H39" s="14">
        <f>等级规划!$G$5</f>
        <v>30</v>
      </c>
      <c r="I39" s="14">
        <f>等级规划!$I$5</f>
        <v>83.333333333333329</v>
      </c>
      <c r="J39" s="14">
        <f t="shared" si="9"/>
        <v>200</v>
      </c>
      <c r="K39" s="33">
        <f t="shared" si="10"/>
        <v>70</v>
      </c>
      <c r="L39" s="14">
        <f t="shared" si="11"/>
        <v>2</v>
      </c>
      <c r="M39" s="14">
        <f t="shared" si="12"/>
        <v>1</v>
      </c>
      <c r="N39" s="14">
        <f t="shared" si="13"/>
        <v>0</v>
      </c>
      <c r="O39" s="33">
        <f t="shared" si="6"/>
        <v>3</v>
      </c>
      <c r="P39" s="14">
        <f t="shared" si="7"/>
        <v>73</v>
      </c>
      <c r="Q39" s="40">
        <f t="shared" si="14"/>
        <v>4380</v>
      </c>
      <c r="R39" s="14">
        <f>(P39-O39)/(G39+H39+等级规划!$L$2)</f>
        <v>0.74999999999999989</v>
      </c>
      <c r="S39" s="14">
        <f>(P39-O39)/(G39+H39+等级规划!$M$2)</f>
        <v>0.6</v>
      </c>
      <c r="T39" s="14">
        <f>(P39-O39)/(G39+H39+等级规划!$N$2)</f>
        <v>0.35</v>
      </c>
      <c r="U39" s="33">
        <f>SUM(R$5:R39)</f>
        <v>5.8874999999999993</v>
      </c>
      <c r="V39" s="33">
        <f>SUM(S$5:S39)</f>
        <v>4.7099999999999991</v>
      </c>
      <c r="W39" s="33">
        <f>SUM(T$5:T39)</f>
        <v>2.7475000000000001</v>
      </c>
      <c r="AA39" s="2">
        <v>35</v>
      </c>
      <c r="AB39" s="2">
        <f t="shared" si="8"/>
        <v>20</v>
      </c>
      <c r="AC39" s="2">
        <v>1</v>
      </c>
      <c r="AD39" s="2">
        <v>0.5</v>
      </c>
      <c r="AE39" s="2"/>
    </row>
    <row r="40" spans="2:31" x14ac:dyDescent="0.15">
      <c r="B40" s="2">
        <v>36</v>
      </c>
      <c r="C40" s="2">
        <v>60</v>
      </c>
      <c r="D40" s="2">
        <f>等级规划!C43</f>
        <v>45</v>
      </c>
      <c r="E40" s="14">
        <f>D40/等级规划!$M$2</f>
        <v>0.67499999999999993</v>
      </c>
      <c r="F40" s="14">
        <f>等级规划!$E$5</f>
        <v>66.666666666666671</v>
      </c>
      <c r="G40" s="14">
        <f>等级规划!$F$5</f>
        <v>20</v>
      </c>
      <c r="H40" s="14">
        <f>等级规划!$G$5</f>
        <v>30</v>
      </c>
      <c r="I40" s="14">
        <f>等级规划!$I$5</f>
        <v>83.333333333333329</v>
      </c>
      <c r="J40" s="14">
        <f t="shared" si="9"/>
        <v>200</v>
      </c>
      <c r="K40" s="33">
        <f t="shared" si="10"/>
        <v>78.75</v>
      </c>
      <c r="L40" s="14">
        <f t="shared" si="11"/>
        <v>3</v>
      </c>
      <c r="M40" s="14">
        <f t="shared" si="12"/>
        <v>1.5</v>
      </c>
      <c r="N40" s="14">
        <f t="shared" si="13"/>
        <v>0</v>
      </c>
      <c r="O40" s="33">
        <f t="shared" si="6"/>
        <v>4.5</v>
      </c>
      <c r="P40" s="14">
        <f t="shared" si="7"/>
        <v>83.25</v>
      </c>
      <c r="Q40" s="40">
        <f t="shared" si="14"/>
        <v>4995</v>
      </c>
      <c r="R40" s="14">
        <f>(P40-O40)/(G40+H40+等级规划!$L$2)</f>
        <v>0.84374999999999989</v>
      </c>
      <c r="S40" s="14">
        <f>(P40-O40)/(G40+H40+等级规划!$M$2)</f>
        <v>0.67499999999999993</v>
      </c>
      <c r="T40" s="14">
        <f>(P40-O40)/(G40+H40+等级规划!$N$2)</f>
        <v>0.39374999999999999</v>
      </c>
      <c r="U40" s="33">
        <f>SUM(R$5:R40)</f>
        <v>6.7312499999999993</v>
      </c>
      <c r="V40" s="33">
        <f>SUM(S$5:S40)</f>
        <v>5.3849999999999989</v>
      </c>
      <c r="W40" s="33">
        <f>SUM(T$5:T40)</f>
        <v>3.1412499999999999</v>
      </c>
      <c r="AA40" s="2">
        <v>36</v>
      </c>
      <c r="AB40" s="2">
        <f t="shared" si="8"/>
        <v>20</v>
      </c>
      <c r="AC40" s="2">
        <v>1</v>
      </c>
      <c r="AD40" s="2">
        <v>0.5</v>
      </c>
      <c r="AE40" s="2"/>
    </row>
    <row r="41" spans="2:31" x14ac:dyDescent="0.15">
      <c r="B41" s="2">
        <v>37</v>
      </c>
      <c r="C41" s="2">
        <v>60</v>
      </c>
      <c r="D41" s="2">
        <f>等级规划!C44</f>
        <v>50</v>
      </c>
      <c r="E41" s="14">
        <f>D41/等级规划!$M$2</f>
        <v>0.75</v>
      </c>
      <c r="F41" s="14">
        <f>等级规划!$E$5</f>
        <v>66.666666666666671</v>
      </c>
      <c r="G41" s="14">
        <f>等级规划!$F$5</f>
        <v>20</v>
      </c>
      <c r="H41" s="14">
        <f>等级规划!$G$5</f>
        <v>30</v>
      </c>
      <c r="I41" s="14">
        <f>等级规划!$I$5</f>
        <v>83.333333333333329</v>
      </c>
      <c r="J41" s="14">
        <f t="shared" si="9"/>
        <v>200</v>
      </c>
      <c r="K41" s="33">
        <f t="shared" si="10"/>
        <v>87.5</v>
      </c>
      <c r="L41" s="14">
        <f t="shared" si="11"/>
        <v>2</v>
      </c>
      <c r="M41" s="14">
        <f t="shared" si="12"/>
        <v>1</v>
      </c>
      <c r="N41" s="14">
        <f t="shared" si="13"/>
        <v>0</v>
      </c>
      <c r="O41" s="33">
        <f t="shared" si="6"/>
        <v>3</v>
      </c>
      <c r="P41" s="14">
        <f t="shared" si="7"/>
        <v>90.5</v>
      </c>
      <c r="Q41" s="40">
        <f t="shared" si="14"/>
        <v>5430</v>
      </c>
      <c r="R41" s="14">
        <f>(P41-O41)/(G41+H41+等级规划!$L$2)</f>
        <v>0.93749999999999989</v>
      </c>
      <c r="S41" s="14">
        <f>(P41-O41)/(G41+H41+等级规划!$M$2)</f>
        <v>0.75</v>
      </c>
      <c r="T41" s="14">
        <f>(P41-O41)/(G41+H41+等级规划!$N$2)</f>
        <v>0.4375</v>
      </c>
      <c r="U41" s="33">
        <f>SUM(R$5:R41)</f>
        <v>7.6687499999999993</v>
      </c>
      <c r="V41" s="33">
        <f>SUM(S$5:S41)</f>
        <v>6.1349999999999989</v>
      </c>
      <c r="W41" s="33">
        <f>SUM(T$5:T41)</f>
        <v>3.5787499999999999</v>
      </c>
      <c r="AA41" s="2">
        <v>37</v>
      </c>
      <c r="AB41" s="2">
        <f t="shared" si="8"/>
        <v>20</v>
      </c>
      <c r="AC41" s="2">
        <v>1</v>
      </c>
      <c r="AD41" s="2">
        <v>0.5</v>
      </c>
      <c r="AE41" s="2"/>
    </row>
    <row r="42" spans="2:31" x14ac:dyDescent="0.15">
      <c r="B42" s="2">
        <v>38</v>
      </c>
      <c r="C42" s="2">
        <v>60</v>
      </c>
      <c r="D42" s="2">
        <f>等级规划!C45</f>
        <v>55</v>
      </c>
      <c r="E42" s="14">
        <f>D42/等级规划!$M$2</f>
        <v>0.82499999999999996</v>
      </c>
      <c r="F42" s="14">
        <f>等级规划!$E$5</f>
        <v>66.666666666666671</v>
      </c>
      <c r="G42" s="14">
        <f>等级规划!$F$5</f>
        <v>20</v>
      </c>
      <c r="H42" s="14">
        <f>等级规划!$G$5</f>
        <v>30</v>
      </c>
      <c r="I42" s="14">
        <f>等级规划!$I$5</f>
        <v>83.333333333333329</v>
      </c>
      <c r="J42" s="14">
        <f t="shared" si="9"/>
        <v>200</v>
      </c>
      <c r="K42" s="33">
        <f t="shared" si="10"/>
        <v>96.25</v>
      </c>
      <c r="L42" s="14">
        <f t="shared" si="11"/>
        <v>4</v>
      </c>
      <c r="M42" s="14">
        <f t="shared" si="12"/>
        <v>1.5</v>
      </c>
      <c r="N42" s="14">
        <f t="shared" si="13"/>
        <v>0</v>
      </c>
      <c r="O42" s="33">
        <f t="shared" si="6"/>
        <v>5.5</v>
      </c>
      <c r="P42" s="14">
        <f t="shared" si="7"/>
        <v>101.75</v>
      </c>
      <c r="Q42" s="40">
        <f t="shared" si="14"/>
        <v>6105</v>
      </c>
      <c r="R42" s="14">
        <f>(P42-O42)/(G42+H42+等级规划!$L$2)</f>
        <v>1.03125</v>
      </c>
      <c r="S42" s="14">
        <f>(P42-O42)/(G42+H42+等级规划!$M$2)</f>
        <v>0.82499999999999996</v>
      </c>
      <c r="T42" s="14">
        <f>(P42-O42)/(G42+H42+等级规划!$N$2)</f>
        <v>0.48125000000000001</v>
      </c>
      <c r="U42" s="33">
        <f>SUM(R$5:R42)</f>
        <v>8.6999999999999993</v>
      </c>
      <c r="V42" s="33">
        <f>SUM(S$5:S42)</f>
        <v>6.9599999999999991</v>
      </c>
      <c r="W42" s="33">
        <f>SUM(T$5:T42)</f>
        <v>4.0599999999999996</v>
      </c>
      <c r="AA42" s="2">
        <v>38</v>
      </c>
      <c r="AB42" s="2">
        <f t="shared" si="8"/>
        <v>21</v>
      </c>
      <c r="AC42" s="2">
        <v>1</v>
      </c>
      <c r="AD42" s="2">
        <v>0.5</v>
      </c>
      <c r="AE42" s="2"/>
    </row>
    <row r="43" spans="2:31" x14ac:dyDescent="0.15">
      <c r="B43" s="2">
        <v>39</v>
      </c>
      <c r="C43" s="2">
        <v>60</v>
      </c>
      <c r="D43" s="2">
        <f>等级规划!C46</f>
        <v>60</v>
      </c>
      <c r="E43" s="14">
        <f>D43/等级规划!$M$2</f>
        <v>0.89999999999999991</v>
      </c>
      <c r="F43" s="14">
        <f>等级规划!$E$5</f>
        <v>66.666666666666671</v>
      </c>
      <c r="G43" s="14">
        <f>等级规划!$F$5</f>
        <v>20</v>
      </c>
      <c r="H43" s="14">
        <f>等级规划!$G$5</f>
        <v>30</v>
      </c>
      <c r="I43" s="14">
        <f>等级规划!$I$5</f>
        <v>83.333333333333329</v>
      </c>
      <c r="J43" s="14">
        <f t="shared" si="9"/>
        <v>200</v>
      </c>
      <c r="K43" s="33">
        <f t="shared" si="10"/>
        <v>105</v>
      </c>
      <c r="L43" s="14">
        <f t="shared" si="11"/>
        <v>3</v>
      </c>
      <c r="M43" s="14">
        <f t="shared" si="12"/>
        <v>1</v>
      </c>
      <c r="N43" s="14">
        <f t="shared" si="13"/>
        <v>0</v>
      </c>
      <c r="O43" s="33">
        <f t="shared" si="6"/>
        <v>4</v>
      </c>
      <c r="P43" s="14">
        <f t="shared" si="7"/>
        <v>109</v>
      </c>
      <c r="Q43" s="40">
        <f t="shared" si="14"/>
        <v>6540</v>
      </c>
      <c r="R43" s="14">
        <f>(P43-O43)/(G43+H43+等级规划!$L$2)</f>
        <v>1.1249999999999998</v>
      </c>
      <c r="S43" s="14">
        <f>(P43-O43)/(G43+H43+等级规划!$M$2)</f>
        <v>0.89999999999999991</v>
      </c>
      <c r="T43" s="14">
        <f>(P43-O43)/(G43+H43+等级规划!$N$2)</f>
        <v>0.52500000000000002</v>
      </c>
      <c r="U43" s="33">
        <f>SUM(R$5:R43)</f>
        <v>9.8249999999999993</v>
      </c>
      <c r="V43" s="33">
        <f>SUM(S$5:S43)</f>
        <v>7.8599999999999994</v>
      </c>
      <c r="W43" s="33">
        <f>SUM(T$5:T43)</f>
        <v>4.585</v>
      </c>
      <c r="AA43" s="2">
        <v>39</v>
      </c>
      <c r="AB43" s="2">
        <f t="shared" si="8"/>
        <v>21</v>
      </c>
      <c r="AC43" s="2">
        <v>1</v>
      </c>
      <c r="AD43" s="2">
        <v>0.5</v>
      </c>
      <c r="AE43" s="2"/>
    </row>
    <row r="44" spans="2:31" x14ac:dyDescent="0.15">
      <c r="B44" s="2">
        <v>40</v>
      </c>
      <c r="C44" s="2">
        <v>60</v>
      </c>
      <c r="D44" s="2">
        <f>等级规划!C47</f>
        <v>65</v>
      </c>
      <c r="E44" s="14">
        <f>D44/等级规划!$M$2</f>
        <v>0.97499999999999998</v>
      </c>
      <c r="F44" s="14">
        <f>等级规划!$E$5</f>
        <v>66.666666666666671</v>
      </c>
      <c r="G44" s="14">
        <f>等级规划!$F$5</f>
        <v>20</v>
      </c>
      <c r="H44" s="14">
        <f>等级规划!$G$5</f>
        <v>30</v>
      </c>
      <c r="I44" s="14">
        <f>等级规划!$I$5</f>
        <v>83.333333333333329</v>
      </c>
      <c r="J44" s="14">
        <f t="shared" si="9"/>
        <v>200</v>
      </c>
      <c r="K44" s="33">
        <f t="shared" si="10"/>
        <v>113.75</v>
      </c>
      <c r="L44" s="14">
        <f t="shared" si="11"/>
        <v>4.5</v>
      </c>
      <c r="M44" s="14">
        <f t="shared" si="12"/>
        <v>1.5</v>
      </c>
      <c r="N44" s="14">
        <f t="shared" si="13"/>
        <v>0</v>
      </c>
      <c r="O44" s="33">
        <f t="shared" si="6"/>
        <v>6</v>
      </c>
      <c r="P44" s="14">
        <f t="shared" si="7"/>
        <v>119.75</v>
      </c>
      <c r="Q44" s="40">
        <f t="shared" si="14"/>
        <v>7185</v>
      </c>
      <c r="R44" s="14">
        <f>(P44-O44)/(G44+H44+等级规划!$L$2)</f>
        <v>1.2187499999999998</v>
      </c>
      <c r="S44" s="14">
        <f>(P44-O44)/(G44+H44+等级规划!$M$2)</f>
        <v>0.97499999999999998</v>
      </c>
      <c r="T44" s="14">
        <f>(P44-O44)/(G44+H44+等级规划!$N$2)</f>
        <v>0.56874999999999998</v>
      </c>
      <c r="U44" s="33">
        <f>SUM(R$5:R44)</f>
        <v>11.043749999999999</v>
      </c>
      <c r="V44" s="33">
        <f>SUM(S$5:S44)</f>
        <v>8.8349999999999991</v>
      </c>
      <c r="W44" s="33">
        <f>SUM(T$5:T44)</f>
        <v>5.1537499999999996</v>
      </c>
      <c r="AA44" s="2">
        <v>40</v>
      </c>
      <c r="AB44" s="2">
        <f t="shared" si="8"/>
        <v>22</v>
      </c>
      <c r="AC44" s="2">
        <v>1</v>
      </c>
      <c r="AD44" s="2">
        <v>0.5</v>
      </c>
      <c r="AE44" s="2"/>
    </row>
    <row r="45" spans="2:31" x14ac:dyDescent="0.15">
      <c r="B45" s="2">
        <v>41</v>
      </c>
      <c r="C45" s="2">
        <v>60</v>
      </c>
      <c r="D45" s="2">
        <f>等级规划!C48</f>
        <v>70</v>
      </c>
      <c r="E45" s="14">
        <f>D45/等级规划!$M$2</f>
        <v>1.0499999999999998</v>
      </c>
      <c r="F45" s="14">
        <f>等级规划!$E$5</f>
        <v>66.666666666666671</v>
      </c>
      <c r="G45" s="14">
        <f>等级规划!$F$5</f>
        <v>20</v>
      </c>
      <c r="H45" s="14">
        <f>等级规划!$G$5</f>
        <v>30</v>
      </c>
      <c r="I45" s="14">
        <f>等级规划!$I$5</f>
        <v>83.333333333333329</v>
      </c>
      <c r="J45" s="14">
        <f t="shared" si="9"/>
        <v>200</v>
      </c>
      <c r="K45" s="33">
        <f t="shared" si="10"/>
        <v>122.49999999999999</v>
      </c>
      <c r="L45" s="14">
        <f t="shared" si="11"/>
        <v>3</v>
      </c>
      <c r="M45" s="14">
        <f t="shared" si="12"/>
        <v>1</v>
      </c>
      <c r="N45" s="14">
        <f t="shared" si="13"/>
        <v>0</v>
      </c>
      <c r="O45" s="33">
        <f t="shared" si="6"/>
        <v>4</v>
      </c>
      <c r="P45" s="14">
        <f t="shared" si="7"/>
        <v>126.49999999999999</v>
      </c>
      <c r="Q45" s="40">
        <f t="shared" si="14"/>
        <v>7590</v>
      </c>
      <c r="R45" s="14">
        <f>(P45-O45)/(G45+H45+等级规划!$L$2)</f>
        <v>1.3124999999999998</v>
      </c>
      <c r="S45" s="14">
        <f>(P45-O45)/(G45+H45+等级规划!$M$2)</f>
        <v>1.0499999999999998</v>
      </c>
      <c r="T45" s="14">
        <f>(P45-O45)/(G45+H45+等级规划!$N$2)</f>
        <v>0.61249999999999993</v>
      </c>
      <c r="U45" s="33">
        <f>SUM(R$5:R45)</f>
        <v>12.356249999999999</v>
      </c>
      <c r="V45" s="33">
        <f>SUM(S$5:S45)</f>
        <v>9.884999999999998</v>
      </c>
      <c r="W45" s="33">
        <f>SUM(T$5:T45)</f>
        <v>5.7662499999999994</v>
      </c>
      <c r="AA45" s="2">
        <v>41</v>
      </c>
      <c r="AB45" s="2">
        <f t="shared" si="8"/>
        <v>22</v>
      </c>
      <c r="AC45" s="2">
        <v>1</v>
      </c>
      <c r="AD45" s="2">
        <v>0.5</v>
      </c>
      <c r="AE45" s="2"/>
    </row>
    <row r="46" spans="2:31" x14ac:dyDescent="0.15">
      <c r="B46" s="2">
        <v>42</v>
      </c>
      <c r="C46" s="2">
        <v>60</v>
      </c>
      <c r="D46" s="2">
        <f>等级规划!C49</f>
        <v>80</v>
      </c>
      <c r="E46" s="14">
        <f>D46/等级规划!$M$2</f>
        <v>1.2</v>
      </c>
      <c r="F46" s="14">
        <f>等级规划!$E$5</f>
        <v>66.666666666666671</v>
      </c>
      <c r="G46" s="14">
        <f>等级规划!$F$5</f>
        <v>20</v>
      </c>
      <c r="H46" s="14">
        <f>等级规划!$G$5</f>
        <v>30</v>
      </c>
      <c r="I46" s="14">
        <f>等级规划!$I$5</f>
        <v>83.333333333333329</v>
      </c>
      <c r="J46" s="14">
        <f t="shared" si="9"/>
        <v>200</v>
      </c>
      <c r="K46" s="33">
        <f t="shared" si="10"/>
        <v>140</v>
      </c>
      <c r="L46" s="14">
        <f t="shared" si="11"/>
        <v>4.5</v>
      </c>
      <c r="M46" s="14">
        <f t="shared" si="12"/>
        <v>1.5</v>
      </c>
      <c r="N46" s="14">
        <f t="shared" si="13"/>
        <v>0</v>
      </c>
      <c r="O46" s="33">
        <f t="shared" si="6"/>
        <v>6</v>
      </c>
      <c r="P46" s="14">
        <f t="shared" si="7"/>
        <v>146</v>
      </c>
      <c r="Q46" s="40">
        <f t="shared" si="14"/>
        <v>8760</v>
      </c>
      <c r="R46" s="14">
        <f>(P46-O46)/(G46+H46+等级规划!$L$2)</f>
        <v>1.4999999999999998</v>
      </c>
      <c r="S46" s="14">
        <f>(P46-O46)/(G46+H46+等级规划!$M$2)</f>
        <v>1.2</v>
      </c>
      <c r="T46" s="14">
        <f>(P46-O46)/(G46+H46+等级规划!$N$2)</f>
        <v>0.7</v>
      </c>
      <c r="U46" s="33">
        <f>SUM(R$5:R46)</f>
        <v>13.856249999999999</v>
      </c>
      <c r="V46" s="33">
        <f>SUM(S$5:S46)</f>
        <v>11.084999999999997</v>
      </c>
      <c r="W46" s="33">
        <f>SUM(T$5:T46)</f>
        <v>6.4662499999999996</v>
      </c>
      <c r="AA46" s="2">
        <v>42</v>
      </c>
      <c r="AB46" s="2">
        <f t="shared" si="8"/>
        <v>22</v>
      </c>
      <c r="AC46" s="2">
        <v>1</v>
      </c>
      <c r="AD46" s="2">
        <v>0.5</v>
      </c>
      <c r="AE46" s="2"/>
    </row>
    <row r="47" spans="2:31" x14ac:dyDescent="0.15">
      <c r="B47" s="2">
        <v>43</v>
      </c>
      <c r="C47" s="2">
        <v>60</v>
      </c>
      <c r="D47" s="2">
        <f>等级规划!C50</f>
        <v>90</v>
      </c>
      <c r="E47" s="14">
        <f>D47/等级规划!$M$2</f>
        <v>1.3499999999999999</v>
      </c>
      <c r="F47" s="14">
        <f>等级规划!$E$5</f>
        <v>66.666666666666671</v>
      </c>
      <c r="G47" s="14">
        <f>等级规划!$F$5</f>
        <v>20</v>
      </c>
      <c r="H47" s="14">
        <f>等级规划!$G$5</f>
        <v>30</v>
      </c>
      <c r="I47" s="14">
        <f>等级规划!$I$5</f>
        <v>83.333333333333329</v>
      </c>
      <c r="J47" s="14">
        <f t="shared" si="9"/>
        <v>200</v>
      </c>
      <c r="K47" s="33">
        <f t="shared" si="10"/>
        <v>157.5</v>
      </c>
      <c r="L47" s="14">
        <f t="shared" si="11"/>
        <v>3</v>
      </c>
      <c r="M47" s="14">
        <f t="shared" si="12"/>
        <v>1</v>
      </c>
      <c r="N47" s="14">
        <f t="shared" si="13"/>
        <v>0</v>
      </c>
      <c r="O47" s="33">
        <f t="shared" si="6"/>
        <v>4</v>
      </c>
      <c r="P47" s="14">
        <f t="shared" si="7"/>
        <v>161.5</v>
      </c>
      <c r="Q47" s="40">
        <f t="shared" si="14"/>
        <v>9690</v>
      </c>
      <c r="R47" s="14">
        <f>(P47-O47)/(G47+H47+等级规划!$L$2)</f>
        <v>1.6874999999999998</v>
      </c>
      <c r="S47" s="14">
        <f>(P47-O47)/(G47+H47+等级规划!$M$2)</f>
        <v>1.3499999999999999</v>
      </c>
      <c r="T47" s="14">
        <f>(P47-O47)/(G47+H47+等级规划!$N$2)</f>
        <v>0.78749999999999998</v>
      </c>
      <c r="U47" s="33">
        <f>SUM(R$5:R47)</f>
        <v>15.543749999999999</v>
      </c>
      <c r="V47" s="33">
        <f>SUM(S$5:S47)</f>
        <v>12.434999999999997</v>
      </c>
      <c r="W47" s="33">
        <f>SUM(T$5:T47)</f>
        <v>7.2537499999999993</v>
      </c>
      <c r="AA47" s="2">
        <v>43</v>
      </c>
      <c r="AB47" s="2">
        <f t="shared" si="8"/>
        <v>23</v>
      </c>
      <c r="AC47" s="2">
        <v>1</v>
      </c>
      <c r="AD47" s="2">
        <v>0.5</v>
      </c>
      <c r="AE47" s="2"/>
    </row>
    <row r="48" spans="2:31" x14ac:dyDescent="0.15">
      <c r="B48" s="2">
        <v>44</v>
      </c>
      <c r="C48" s="2">
        <v>60</v>
      </c>
      <c r="D48" s="2">
        <f>等级规划!C51</f>
        <v>100</v>
      </c>
      <c r="E48" s="14">
        <f>D48/等级规划!$M$2</f>
        <v>1.5</v>
      </c>
      <c r="F48" s="14">
        <f>等级规划!$E$5</f>
        <v>66.666666666666671</v>
      </c>
      <c r="G48" s="14">
        <f>等级规划!$F$5</f>
        <v>20</v>
      </c>
      <c r="H48" s="14">
        <f>等级规划!$G$5</f>
        <v>30</v>
      </c>
      <c r="I48" s="14">
        <f>等级规划!$I$5</f>
        <v>83.333333333333329</v>
      </c>
      <c r="J48" s="14">
        <f t="shared" si="9"/>
        <v>200</v>
      </c>
      <c r="K48" s="33">
        <f t="shared" si="10"/>
        <v>175</v>
      </c>
      <c r="L48" s="14">
        <f t="shared" si="11"/>
        <v>4.5</v>
      </c>
      <c r="M48" s="14">
        <f t="shared" si="12"/>
        <v>1.5</v>
      </c>
      <c r="N48" s="14">
        <f t="shared" si="13"/>
        <v>0</v>
      </c>
      <c r="O48" s="33">
        <f t="shared" si="6"/>
        <v>6</v>
      </c>
      <c r="P48" s="14">
        <f t="shared" si="7"/>
        <v>181</v>
      </c>
      <c r="Q48" s="40">
        <f t="shared" si="14"/>
        <v>10860</v>
      </c>
      <c r="R48" s="14">
        <f>(P48-O48)/(G48+H48+等级规划!$L$2)</f>
        <v>1.8749999999999998</v>
      </c>
      <c r="S48" s="14">
        <f>(P48-O48)/(G48+H48+等级规划!$M$2)</f>
        <v>1.5</v>
      </c>
      <c r="T48" s="14">
        <f>(P48-O48)/(G48+H48+等级规划!$N$2)</f>
        <v>0.875</v>
      </c>
      <c r="U48" s="33">
        <f>SUM(R$5:R48)</f>
        <v>17.418749999999999</v>
      </c>
      <c r="V48" s="33">
        <f>SUM(S$5:S48)</f>
        <v>13.934999999999997</v>
      </c>
      <c r="W48" s="33">
        <f>SUM(T$5:T48)</f>
        <v>8.1287500000000001</v>
      </c>
      <c r="AA48" s="2">
        <v>44</v>
      </c>
      <c r="AB48" s="2">
        <f t="shared" si="8"/>
        <v>23</v>
      </c>
      <c r="AC48" s="2">
        <v>1</v>
      </c>
      <c r="AD48" s="2">
        <v>0.5</v>
      </c>
      <c r="AE48" s="2"/>
    </row>
    <row r="49" spans="2:31" x14ac:dyDescent="0.15">
      <c r="B49" s="2">
        <v>45</v>
      </c>
      <c r="C49" s="2">
        <v>60</v>
      </c>
      <c r="D49" s="2">
        <f>等级规划!C52</f>
        <v>110</v>
      </c>
      <c r="E49" s="14">
        <f>D49/等级规划!$M$2</f>
        <v>1.65</v>
      </c>
      <c r="F49" s="14">
        <f>等级规划!$E$5</f>
        <v>66.666666666666671</v>
      </c>
      <c r="G49" s="14">
        <f>等级规划!$F$5</f>
        <v>20</v>
      </c>
      <c r="H49" s="14">
        <f>等级规划!$G$5</f>
        <v>30</v>
      </c>
      <c r="I49" s="14">
        <f>等级规划!$I$5</f>
        <v>83.333333333333329</v>
      </c>
      <c r="J49" s="14">
        <f t="shared" si="9"/>
        <v>200</v>
      </c>
      <c r="K49" s="33">
        <f t="shared" si="10"/>
        <v>192.5</v>
      </c>
      <c r="L49" s="14">
        <f t="shared" si="11"/>
        <v>3</v>
      </c>
      <c r="M49" s="14">
        <f t="shared" si="12"/>
        <v>1</v>
      </c>
      <c r="N49" s="14">
        <f t="shared" si="13"/>
        <v>0</v>
      </c>
      <c r="O49" s="33">
        <f t="shared" si="6"/>
        <v>4</v>
      </c>
      <c r="P49" s="14">
        <f t="shared" si="7"/>
        <v>196.5</v>
      </c>
      <c r="Q49" s="40">
        <f t="shared" si="14"/>
        <v>11790</v>
      </c>
      <c r="R49" s="14">
        <f>(P49-O49)/(G49+H49+等级规划!$L$2)</f>
        <v>2.0625</v>
      </c>
      <c r="S49" s="14">
        <f>(P49-O49)/(G49+H49+等级规划!$M$2)</f>
        <v>1.65</v>
      </c>
      <c r="T49" s="14">
        <f>(P49-O49)/(G49+H49+等级规划!$N$2)</f>
        <v>0.96250000000000002</v>
      </c>
      <c r="U49" s="33">
        <f>SUM(R$5:R49)</f>
        <v>19.481249999999999</v>
      </c>
      <c r="V49" s="33">
        <f>SUM(S$5:S49)</f>
        <v>15.584999999999997</v>
      </c>
      <c r="W49" s="33">
        <f>SUM(T$5:T49)</f>
        <v>9.0912500000000005</v>
      </c>
      <c r="AA49" s="2">
        <v>45</v>
      </c>
      <c r="AB49" s="2">
        <f t="shared" si="8"/>
        <v>24</v>
      </c>
      <c r="AC49" s="2">
        <v>1</v>
      </c>
      <c r="AD49" s="2">
        <v>0.5</v>
      </c>
      <c r="AE49" s="2"/>
    </row>
    <row r="50" spans="2:31" x14ac:dyDescent="0.15">
      <c r="B50" s="2">
        <v>46</v>
      </c>
      <c r="C50" s="2">
        <v>60</v>
      </c>
      <c r="D50" s="2">
        <f>等级规划!C53</f>
        <v>125</v>
      </c>
      <c r="E50" s="14">
        <f>D50/等级规划!$M$2</f>
        <v>1.8749999999999998</v>
      </c>
      <c r="F50" s="14">
        <f>等级规划!$E$5</f>
        <v>66.666666666666671</v>
      </c>
      <c r="G50" s="14">
        <f>等级规划!$F$5</f>
        <v>20</v>
      </c>
      <c r="H50" s="14">
        <f>等级规划!$G$5</f>
        <v>30</v>
      </c>
      <c r="I50" s="14">
        <f>等级规划!$I$5</f>
        <v>83.333333333333329</v>
      </c>
      <c r="J50" s="14">
        <f t="shared" si="9"/>
        <v>200</v>
      </c>
      <c r="K50" s="33">
        <f t="shared" si="10"/>
        <v>218.74999999999997</v>
      </c>
      <c r="L50" s="14">
        <f t="shared" si="11"/>
        <v>4.5</v>
      </c>
      <c r="M50" s="14">
        <f t="shared" si="12"/>
        <v>1.5</v>
      </c>
      <c r="N50" s="14">
        <f t="shared" si="13"/>
        <v>0</v>
      </c>
      <c r="O50" s="33">
        <f t="shared" si="6"/>
        <v>6</v>
      </c>
      <c r="P50" s="14">
        <f t="shared" si="7"/>
        <v>224.74999999999997</v>
      </c>
      <c r="Q50" s="40">
        <f t="shared" si="14"/>
        <v>13485</v>
      </c>
      <c r="R50" s="14">
        <f>(P50-O50)/(G50+H50+等级规划!$L$2)</f>
        <v>2.3437499999999996</v>
      </c>
      <c r="S50" s="14">
        <f>(P50-O50)/(G50+H50+等级规划!$M$2)</f>
        <v>1.8749999999999998</v>
      </c>
      <c r="T50" s="14">
        <f>(P50-O50)/(G50+H50+等级规划!$N$2)</f>
        <v>1.0937499999999998</v>
      </c>
      <c r="U50" s="33">
        <f>SUM(R$5:R50)</f>
        <v>21.824999999999999</v>
      </c>
      <c r="V50" s="33">
        <f>SUM(S$5:S50)</f>
        <v>17.459999999999997</v>
      </c>
      <c r="W50" s="33">
        <f>SUM(T$5:T50)</f>
        <v>10.185</v>
      </c>
      <c r="AA50" s="2">
        <v>46</v>
      </c>
      <c r="AB50" s="2">
        <f t="shared" si="8"/>
        <v>24</v>
      </c>
      <c r="AC50" s="2">
        <v>1</v>
      </c>
      <c r="AD50" s="2">
        <v>0.5</v>
      </c>
      <c r="AE50" s="2"/>
    </row>
    <row r="51" spans="2:31" x14ac:dyDescent="0.15">
      <c r="B51" s="2">
        <v>47</v>
      </c>
      <c r="C51" s="2">
        <v>60</v>
      </c>
      <c r="D51" s="2">
        <f>等级规划!C54</f>
        <v>140</v>
      </c>
      <c r="E51" s="14">
        <f>D51/等级规划!$M$2</f>
        <v>2.0999999999999996</v>
      </c>
      <c r="F51" s="14">
        <f>等级规划!$E$5</f>
        <v>66.666666666666671</v>
      </c>
      <c r="G51" s="14">
        <f>等级规划!$F$5</f>
        <v>20</v>
      </c>
      <c r="H51" s="14">
        <f>等级规划!$G$5</f>
        <v>30</v>
      </c>
      <c r="I51" s="14">
        <f>等级规划!$I$5</f>
        <v>83.333333333333329</v>
      </c>
      <c r="J51" s="14">
        <f t="shared" si="9"/>
        <v>200</v>
      </c>
      <c r="K51" s="33">
        <f t="shared" si="10"/>
        <v>244.99999999999997</v>
      </c>
      <c r="L51" s="14">
        <f t="shared" si="11"/>
        <v>3</v>
      </c>
      <c r="M51" s="14">
        <f t="shared" si="12"/>
        <v>1</v>
      </c>
      <c r="N51" s="14">
        <f t="shared" si="13"/>
        <v>0</v>
      </c>
      <c r="O51" s="33">
        <f t="shared" si="6"/>
        <v>4</v>
      </c>
      <c r="P51" s="14">
        <f t="shared" si="7"/>
        <v>248.99999999999997</v>
      </c>
      <c r="Q51" s="40">
        <f t="shared" si="14"/>
        <v>14940</v>
      </c>
      <c r="R51" s="14">
        <f>(P51-O51)/(G51+H51+等级规划!$L$2)</f>
        <v>2.6249999999999996</v>
      </c>
      <c r="S51" s="14">
        <f>(P51-O51)/(G51+H51+等级规划!$M$2)</f>
        <v>2.0999999999999996</v>
      </c>
      <c r="T51" s="14">
        <f>(P51-O51)/(G51+H51+等级规划!$N$2)</f>
        <v>1.2249999999999999</v>
      </c>
      <c r="U51" s="33">
        <f>SUM(R$5:R51)</f>
        <v>24.45</v>
      </c>
      <c r="V51" s="33">
        <f>SUM(S$5:S51)</f>
        <v>19.559999999999995</v>
      </c>
      <c r="W51" s="33">
        <f>SUM(T$5:T51)</f>
        <v>11.41</v>
      </c>
      <c r="AA51" s="2">
        <v>47</v>
      </c>
      <c r="AB51" s="2">
        <f t="shared" si="8"/>
        <v>24</v>
      </c>
      <c r="AC51" s="2">
        <v>1</v>
      </c>
      <c r="AD51" s="2">
        <v>0.5</v>
      </c>
      <c r="AE51" s="2"/>
    </row>
    <row r="52" spans="2:31" x14ac:dyDescent="0.15">
      <c r="B52" s="2">
        <v>48</v>
      </c>
      <c r="C52" s="2">
        <v>60</v>
      </c>
      <c r="D52" s="2">
        <f>等级规划!C55</f>
        <v>160</v>
      </c>
      <c r="E52" s="14">
        <f>D52/等级规划!$M$2</f>
        <v>2.4</v>
      </c>
      <c r="F52" s="14">
        <f>等级规划!$E$5</f>
        <v>66.666666666666671</v>
      </c>
      <c r="G52" s="14">
        <f>等级规划!$F$5</f>
        <v>20</v>
      </c>
      <c r="H52" s="14">
        <f>等级规划!$G$5</f>
        <v>30</v>
      </c>
      <c r="I52" s="14">
        <f>等级规划!$I$5</f>
        <v>83.333333333333329</v>
      </c>
      <c r="J52" s="14">
        <f t="shared" si="9"/>
        <v>200</v>
      </c>
      <c r="K52" s="33">
        <f t="shared" si="10"/>
        <v>280</v>
      </c>
      <c r="L52" s="14">
        <f t="shared" si="11"/>
        <v>4.5</v>
      </c>
      <c r="M52" s="14">
        <f t="shared" si="12"/>
        <v>1.5</v>
      </c>
      <c r="N52" s="14">
        <f t="shared" si="13"/>
        <v>0</v>
      </c>
      <c r="O52" s="33">
        <f t="shared" si="6"/>
        <v>6</v>
      </c>
      <c r="P52" s="14">
        <f t="shared" si="7"/>
        <v>286</v>
      </c>
      <c r="Q52" s="40">
        <f t="shared" si="14"/>
        <v>17160</v>
      </c>
      <c r="R52" s="14">
        <f>(P52-O52)/(G52+H52+等级规划!$L$2)</f>
        <v>2.9999999999999996</v>
      </c>
      <c r="S52" s="14">
        <f>(P52-O52)/(G52+H52+等级规划!$M$2)</f>
        <v>2.4</v>
      </c>
      <c r="T52" s="14">
        <f>(P52-O52)/(G52+H52+等级规划!$N$2)</f>
        <v>1.4</v>
      </c>
      <c r="U52" s="33">
        <f>SUM(R$5:R52)</f>
        <v>27.45</v>
      </c>
      <c r="V52" s="33">
        <f>SUM(S$5:S52)</f>
        <v>21.959999999999994</v>
      </c>
      <c r="W52" s="33">
        <f>SUM(T$5:T52)</f>
        <v>12.81</v>
      </c>
      <c r="AA52" s="2">
        <v>48</v>
      </c>
      <c r="AB52" s="2">
        <f t="shared" si="8"/>
        <v>25</v>
      </c>
      <c r="AC52" s="2">
        <v>1</v>
      </c>
      <c r="AD52" s="2">
        <v>0.5</v>
      </c>
      <c r="AE52" s="2"/>
    </row>
    <row r="53" spans="2:31" x14ac:dyDescent="0.15">
      <c r="B53" s="2">
        <v>49</v>
      </c>
      <c r="C53" s="2">
        <v>60</v>
      </c>
      <c r="D53" s="2">
        <f>等级规划!C56</f>
        <v>180</v>
      </c>
      <c r="E53" s="14">
        <f>D53/等级规划!$M$2</f>
        <v>2.6999999999999997</v>
      </c>
      <c r="F53" s="14">
        <f>等级规划!$E$5</f>
        <v>66.666666666666671</v>
      </c>
      <c r="G53" s="14">
        <f>等级规划!$F$5</f>
        <v>20</v>
      </c>
      <c r="H53" s="14">
        <f>等级规划!$G$5</f>
        <v>30</v>
      </c>
      <c r="I53" s="14">
        <f>等级规划!$I$5</f>
        <v>83.333333333333329</v>
      </c>
      <c r="J53" s="14">
        <f t="shared" si="9"/>
        <v>200</v>
      </c>
      <c r="K53" s="33">
        <f t="shared" si="10"/>
        <v>315</v>
      </c>
      <c r="L53" s="14">
        <f t="shared" si="11"/>
        <v>3</v>
      </c>
      <c r="M53" s="14">
        <f t="shared" si="12"/>
        <v>1</v>
      </c>
      <c r="N53" s="14">
        <f t="shared" si="13"/>
        <v>0</v>
      </c>
      <c r="O53" s="33">
        <f t="shared" si="6"/>
        <v>4</v>
      </c>
      <c r="P53" s="14">
        <f t="shared" si="7"/>
        <v>319</v>
      </c>
      <c r="Q53" s="40">
        <f t="shared" si="14"/>
        <v>19140</v>
      </c>
      <c r="R53" s="14">
        <f>(P53-O53)/(G53+H53+等级规划!$L$2)</f>
        <v>3.3749999999999996</v>
      </c>
      <c r="S53" s="14">
        <f>(P53-O53)/(G53+H53+等级规划!$M$2)</f>
        <v>2.6999999999999997</v>
      </c>
      <c r="T53" s="14">
        <f>(P53-O53)/(G53+H53+等级规划!$N$2)</f>
        <v>1.575</v>
      </c>
      <c r="U53" s="33">
        <f>SUM(R$5:R53)</f>
        <v>30.824999999999999</v>
      </c>
      <c r="V53" s="33">
        <f>SUM(S$5:S53)</f>
        <v>24.659999999999993</v>
      </c>
      <c r="W53" s="33">
        <f>SUM(T$5:T53)</f>
        <v>14.385</v>
      </c>
      <c r="AA53" s="2">
        <v>49</v>
      </c>
      <c r="AB53" s="2">
        <f t="shared" si="8"/>
        <v>25</v>
      </c>
      <c r="AC53" s="2">
        <v>1</v>
      </c>
      <c r="AD53" s="2">
        <v>0.5</v>
      </c>
      <c r="AE53" s="2"/>
    </row>
    <row r="54" spans="2:31" x14ac:dyDescent="0.15">
      <c r="B54" s="2">
        <v>50</v>
      </c>
      <c r="C54" s="2">
        <v>60</v>
      </c>
      <c r="D54" s="2">
        <f>等级规划!C57</f>
        <v>200</v>
      </c>
      <c r="E54" s="14">
        <f>D54/等级规划!$M$2</f>
        <v>3</v>
      </c>
      <c r="F54" s="14">
        <f>等级规划!$E$5</f>
        <v>66.666666666666671</v>
      </c>
      <c r="G54" s="14">
        <f>等级规划!$F$5</f>
        <v>20</v>
      </c>
      <c r="H54" s="14">
        <f>等级规划!$G$5</f>
        <v>30</v>
      </c>
      <c r="I54" s="14">
        <f>等级规划!$I$5</f>
        <v>83.333333333333329</v>
      </c>
      <c r="J54" s="14">
        <f t="shared" si="9"/>
        <v>200</v>
      </c>
      <c r="K54" s="33">
        <f t="shared" si="10"/>
        <v>350</v>
      </c>
      <c r="L54" s="14">
        <f t="shared" si="11"/>
        <v>4.5</v>
      </c>
      <c r="M54" s="14">
        <f t="shared" si="12"/>
        <v>1.5</v>
      </c>
      <c r="N54" s="14">
        <f t="shared" si="13"/>
        <v>0</v>
      </c>
      <c r="O54" s="33">
        <f t="shared" si="6"/>
        <v>6</v>
      </c>
      <c r="P54" s="14">
        <f t="shared" si="7"/>
        <v>356</v>
      </c>
      <c r="Q54" s="40">
        <f t="shared" si="14"/>
        <v>21360</v>
      </c>
      <c r="R54" s="14">
        <f>(P54-O54)/(G54+H54+等级规划!$L$2)</f>
        <v>3.7499999999999996</v>
      </c>
      <c r="S54" s="14">
        <f>(P54-O54)/(G54+H54+等级规划!$M$2)</f>
        <v>3</v>
      </c>
      <c r="T54" s="14">
        <f>(P54-O54)/(G54+H54+等级规划!$N$2)</f>
        <v>1.75</v>
      </c>
      <c r="U54" s="33">
        <f>SUM(R$5:R54)</f>
        <v>34.574999999999996</v>
      </c>
      <c r="V54" s="33">
        <f>SUM(S$5:S54)</f>
        <v>27.659999999999993</v>
      </c>
      <c r="W54" s="33">
        <f>SUM(T$5:T54)</f>
        <v>16.134999999999998</v>
      </c>
      <c r="AA54" s="2">
        <v>50</v>
      </c>
      <c r="AB54" s="2">
        <f t="shared" si="8"/>
        <v>26</v>
      </c>
      <c r="AC54" s="2">
        <v>1</v>
      </c>
      <c r="AD54" s="2">
        <v>0.5</v>
      </c>
      <c r="AE54" s="2"/>
    </row>
    <row r="55" spans="2:31" x14ac:dyDescent="0.15">
      <c r="B55" s="2">
        <v>51</v>
      </c>
      <c r="C55" s="2">
        <v>60</v>
      </c>
      <c r="D55" s="2">
        <f>等级规划!C58</f>
        <v>220</v>
      </c>
      <c r="E55" s="14">
        <f>D55/等级规划!$M$2</f>
        <v>3.3</v>
      </c>
      <c r="F55" s="14">
        <f>等级规划!$E$5</f>
        <v>66.666666666666671</v>
      </c>
      <c r="G55" s="14">
        <f>等级规划!$F$5</f>
        <v>20</v>
      </c>
      <c r="H55" s="14">
        <f>等级规划!$G$5</f>
        <v>30</v>
      </c>
      <c r="I55" s="14">
        <f>等级规划!$I$5</f>
        <v>83.333333333333329</v>
      </c>
      <c r="J55" s="14">
        <f t="shared" si="9"/>
        <v>200</v>
      </c>
      <c r="K55" s="33">
        <f t="shared" si="10"/>
        <v>385</v>
      </c>
      <c r="L55" s="14">
        <f t="shared" si="11"/>
        <v>3</v>
      </c>
      <c r="M55" s="14">
        <f t="shared" si="12"/>
        <v>1</v>
      </c>
      <c r="N55" s="14">
        <f t="shared" si="13"/>
        <v>0</v>
      </c>
      <c r="O55" s="33">
        <f t="shared" si="6"/>
        <v>4</v>
      </c>
      <c r="P55" s="14">
        <f t="shared" si="7"/>
        <v>389</v>
      </c>
      <c r="Q55" s="40">
        <f t="shared" si="14"/>
        <v>23340</v>
      </c>
      <c r="R55" s="14">
        <f>(P55-O55)/(G55+H55+等级规划!$L$2)</f>
        <v>4.125</v>
      </c>
      <c r="S55" s="14">
        <f>(P55-O55)/(G55+H55+等级规划!$M$2)</f>
        <v>3.3</v>
      </c>
      <c r="T55" s="14">
        <f>(P55-O55)/(G55+H55+等级规划!$N$2)</f>
        <v>1.925</v>
      </c>
      <c r="U55" s="33">
        <f>SUM(R$5:R55)</f>
        <v>38.699999999999996</v>
      </c>
      <c r="V55" s="33">
        <f>SUM(S$5:S55)</f>
        <v>30.959999999999994</v>
      </c>
      <c r="W55" s="33">
        <f>SUM(T$5:T55)</f>
        <v>18.059999999999999</v>
      </c>
      <c r="AA55" s="2">
        <v>51</v>
      </c>
      <c r="AB55" s="2">
        <f t="shared" si="8"/>
        <v>26</v>
      </c>
      <c r="AC55" s="2">
        <v>1</v>
      </c>
      <c r="AD55" s="2">
        <v>0.5</v>
      </c>
      <c r="AE55" s="2"/>
    </row>
    <row r="56" spans="2:31" x14ac:dyDescent="0.15">
      <c r="B56" s="2">
        <v>52</v>
      </c>
      <c r="C56" s="2">
        <v>60</v>
      </c>
      <c r="D56" s="2">
        <f>等级规划!C59</f>
        <v>240</v>
      </c>
      <c r="E56" s="14">
        <f>D56/等级规划!$M$2</f>
        <v>3.5999999999999996</v>
      </c>
      <c r="F56" s="14">
        <f>等级规划!$E$5</f>
        <v>66.666666666666671</v>
      </c>
      <c r="G56" s="14">
        <f>等级规划!$F$5</f>
        <v>20</v>
      </c>
      <c r="H56" s="14">
        <f>等级规划!$G$5</f>
        <v>30</v>
      </c>
      <c r="I56" s="14">
        <f>等级规划!$I$5</f>
        <v>83.333333333333329</v>
      </c>
      <c r="J56" s="14">
        <f t="shared" si="9"/>
        <v>200</v>
      </c>
      <c r="K56" s="33">
        <f t="shared" si="10"/>
        <v>420</v>
      </c>
      <c r="L56" s="14">
        <f t="shared" si="11"/>
        <v>4.5</v>
      </c>
      <c r="M56" s="14">
        <f t="shared" si="12"/>
        <v>1.5</v>
      </c>
      <c r="N56" s="14">
        <f t="shared" si="13"/>
        <v>0</v>
      </c>
      <c r="O56" s="33">
        <f t="shared" si="6"/>
        <v>6</v>
      </c>
      <c r="P56" s="14">
        <f t="shared" si="7"/>
        <v>426</v>
      </c>
      <c r="Q56" s="40">
        <f t="shared" si="14"/>
        <v>25560</v>
      </c>
      <c r="R56" s="14">
        <f>(P56-O56)/(G56+H56+等级规划!$L$2)</f>
        <v>4.4999999999999991</v>
      </c>
      <c r="S56" s="14">
        <f>(P56-O56)/(G56+H56+等级规划!$M$2)</f>
        <v>3.5999999999999996</v>
      </c>
      <c r="T56" s="14">
        <f>(P56-O56)/(G56+H56+等级规划!$N$2)</f>
        <v>2.1</v>
      </c>
      <c r="U56" s="33">
        <f>SUM(R$5:R56)</f>
        <v>43.199999999999996</v>
      </c>
      <c r="V56" s="33">
        <f>SUM(S$5:S56)</f>
        <v>34.559999999999995</v>
      </c>
      <c r="W56" s="33">
        <f>SUM(T$5:T56)</f>
        <v>20.16</v>
      </c>
      <c r="AA56" s="2">
        <v>52</v>
      </c>
      <c r="AB56" s="2">
        <f t="shared" si="8"/>
        <v>26</v>
      </c>
      <c r="AC56" s="2">
        <v>1</v>
      </c>
      <c r="AD56" s="2">
        <v>0.5</v>
      </c>
      <c r="AE56" s="2"/>
    </row>
    <row r="57" spans="2:31" x14ac:dyDescent="0.15">
      <c r="B57" s="2">
        <v>53</v>
      </c>
      <c r="C57" s="2">
        <v>60</v>
      </c>
      <c r="D57" s="2">
        <f>等级规划!C60</f>
        <v>260</v>
      </c>
      <c r="E57" s="14">
        <f>D57/等级规划!$M$2</f>
        <v>3.9</v>
      </c>
      <c r="F57" s="14">
        <f>等级规划!$E$5</f>
        <v>66.666666666666671</v>
      </c>
      <c r="G57" s="14">
        <f>等级规划!$F$5</f>
        <v>20</v>
      </c>
      <c r="H57" s="14">
        <f>等级规划!$G$5</f>
        <v>30</v>
      </c>
      <c r="I57" s="14">
        <f>等级规划!$I$5</f>
        <v>83.333333333333329</v>
      </c>
      <c r="J57" s="14">
        <f t="shared" si="9"/>
        <v>200</v>
      </c>
      <c r="K57" s="33">
        <f t="shared" si="10"/>
        <v>455</v>
      </c>
      <c r="L57" s="14">
        <f t="shared" si="11"/>
        <v>3</v>
      </c>
      <c r="M57" s="14">
        <f t="shared" si="12"/>
        <v>1</v>
      </c>
      <c r="N57" s="14">
        <f t="shared" si="13"/>
        <v>0</v>
      </c>
      <c r="O57" s="33">
        <f t="shared" si="6"/>
        <v>4</v>
      </c>
      <c r="P57" s="14">
        <f t="shared" si="7"/>
        <v>459</v>
      </c>
      <c r="Q57" s="40">
        <f t="shared" si="14"/>
        <v>27540</v>
      </c>
      <c r="R57" s="14">
        <f>(P57-O57)/(G57+H57+等级规划!$L$2)</f>
        <v>4.8749999999999991</v>
      </c>
      <c r="S57" s="14">
        <f>(P57-O57)/(G57+H57+等级规划!$M$2)</f>
        <v>3.9</v>
      </c>
      <c r="T57" s="14">
        <f>(P57-O57)/(G57+H57+等级规划!$N$2)</f>
        <v>2.2749999999999999</v>
      </c>
      <c r="U57" s="33">
        <f>SUM(R$5:R57)</f>
        <v>48.074999999999996</v>
      </c>
      <c r="V57" s="33">
        <f>SUM(S$5:S57)</f>
        <v>38.459999999999994</v>
      </c>
      <c r="W57" s="33">
        <f>SUM(T$5:T57)</f>
        <v>22.434999999999999</v>
      </c>
      <c r="AA57" s="2">
        <v>53</v>
      </c>
      <c r="AB57" s="2">
        <f t="shared" si="8"/>
        <v>27</v>
      </c>
      <c r="AC57" s="2">
        <v>1</v>
      </c>
      <c r="AD57" s="2">
        <v>0.5</v>
      </c>
      <c r="AE57" s="2"/>
    </row>
    <row r="58" spans="2:31" x14ac:dyDescent="0.15">
      <c r="B58" s="2">
        <v>54</v>
      </c>
      <c r="C58" s="2">
        <v>60</v>
      </c>
      <c r="D58" s="2">
        <f>等级规划!C61</f>
        <v>280</v>
      </c>
      <c r="E58" s="14">
        <f>D58/等级规划!$M$2</f>
        <v>4.1999999999999993</v>
      </c>
      <c r="F58" s="14">
        <f>等级规划!$E$5</f>
        <v>66.666666666666671</v>
      </c>
      <c r="G58" s="14">
        <f>等级规划!$F$5</f>
        <v>20</v>
      </c>
      <c r="H58" s="14">
        <f>等级规划!$G$5</f>
        <v>30</v>
      </c>
      <c r="I58" s="14">
        <f>等级规划!$I$5</f>
        <v>83.333333333333329</v>
      </c>
      <c r="J58" s="14">
        <f t="shared" si="9"/>
        <v>200</v>
      </c>
      <c r="K58" s="33">
        <f t="shared" si="10"/>
        <v>489.99999999999994</v>
      </c>
      <c r="L58" s="14">
        <f t="shared" si="11"/>
        <v>4.5</v>
      </c>
      <c r="M58" s="14">
        <f t="shared" si="12"/>
        <v>1.5</v>
      </c>
      <c r="N58" s="14">
        <f t="shared" si="13"/>
        <v>0</v>
      </c>
      <c r="O58" s="33">
        <f t="shared" si="6"/>
        <v>6</v>
      </c>
      <c r="P58" s="14">
        <f t="shared" si="7"/>
        <v>495.99999999999994</v>
      </c>
      <c r="Q58" s="40">
        <f t="shared" si="14"/>
        <v>29760</v>
      </c>
      <c r="R58" s="14">
        <f>(P58-O58)/(G58+H58+等级规划!$L$2)</f>
        <v>5.2499999999999991</v>
      </c>
      <c r="S58" s="14">
        <f>(P58-O58)/(G58+H58+等级规划!$M$2)</f>
        <v>4.1999999999999993</v>
      </c>
      <c r="T58" s="14">
        <f>(P58-O58)/(G58+H58+等级规划!$N$2)</f>
        <v>2.4499999999999997</v>
      </c>
      <c r="U58" s="33">
        <f>SUM(R$5:R58)</f>
        <v>53.324999999999996</v>
      </c>
      <c r="V58" s="33">
        <f>SUM(S$5:S58)</f>
        <v>42.66</v>
      </c>
      <c r="W58" s="33">
        <f>SUM(T$5:T58)</f>
        <v>24.884999999999998</v>
      </c>
      <c r="AA58" s="2">
        <v>54</v>
      </c>
      <c r="AB58" s="2">
        <f t="shared" si="8"/>
        <v>27</v>
      </c>
      <c r="AC58" s="2">
        <v>1</v>
      </c>
      <c r="AD58" s="2">
        <v>0.5</v>
      </c>
      <c r="AE58" s="2"/>
    </row>
    <row r="59" spans="2:31" x14ac:dyDescent="0.15">
      <c r="B59" s="2">
        <v>55</v>
      </c>
      <c r="C59" s="2">
        <v>60</v>
      </c>
      <c r="D59" s="2">
        <f>等级规划!C62</f>
        <v>300</v>
      </c>
      <c r="E59" s="14">
        <f>D59/等级规划!$M$2</f>
        <v>4.5</v>
      </c>
      <c r="F59" s="14">
        <f>等级规划!$E$5</f>
        <v>66.666666666666671</v>
      </c>
      <c r="G59" s="14">
        <f>等级规划!$F$5</f>
        <v>20</v>
      </c>
      <c r="H59" s="14">
        <f>等级规划!$G$5</f>
        <v>30</v>
      </c>
      <c r="I59" s="14">
        <f>等级规划!$I$5</f>
        <v>83.333333333333329</v>
      </c>
      <c r="J59" s="14">
        <f t="shared" si="9"/>
        <v>200</v>
      </c>
      <c r="K59" s="33">
        <f t="shared" si="10"/>
        <v>525</v>
      </c>
      <c r="L59" s="14">
        <f t="shared" si="11"/>
        <v>3</v>
      </c>
      <c r="M59" s="14">
        <f t="shared" si="12"/>
        <v>1</v>
      </c>
      <c r="N59" s="14">
        <f t="shared" si="13"/>
        <v>0</v>
      </c>
      <c r="O59" s="33">
        <f t="shared" si="6"/>
        <v>4</v>
      </c>
      <c r="P59" s="14">
        <f t="shared" si="7"/>
        <v>529</v>
      </c>
      <c r="Q59" s="40">
        <f t="shared" si="14"/>
        <v>31740</v>
      </c>
      <c r="R59" s="14">
        <f>(P59-O59)/(G59+H59+等级规划!$L$2)</f>
        <v>5.6249999999999991</v>
      </c>
      <c r="S59" s="14">
        <f>(P59-O59)/(G59+H59+等级规划!$M$2)</f>
        <v>4.5</v>
      </c>
      <c r="T59" s="14">
        <f>(P59-O59)/(G59+H59+等级规划!$N$2)</f>
        <v>2.625</v>
      </c>
      <c r="U59" s="33">
        <f>SUM(R$5:R59)</f>
        <v>58.949999999999996</v>
      </c>
      <c r="V59" s="33">
        <f>SUM(S$5:S59)</f>
        <v>47.16</v>
      </c>
      <c r="W59" s="33">
        <f>SUM(T$5:T59)</f>
        <v>27.509999999999998</v>
      </c>
      <c r="AA59" s="2">
        <v>55</v>
      </c>
      <c r="AB59" s="2">
        <f t="shared" si="8"/>
        <v>28</v>
      </c>
      <c r="AC59" s="2">
        <v>1</v>
      </c>
      <c r="AD59" s="2">
        <v>0.5</v>
      </c>
      <c r="AE59" s="2"/>
    </row>
    <row r="60" spans="2:31" x14ac:dyDescent="0.15">
      <c r="B60" s="2">
        <v>56</v>
      </c>
      <c r="C60" s="2">
        <v>60</v>
      </c>
      <c r="D60" s="2">
        <f>等级规划!C63</f>
        <v>320</v>
      </c>
      <c r="E60" s="14">
        <f>D60/等级规划!$M$2</f>
        <v>4.8</v>
      </c>
      <c r="F60" s="14">
        <f>等级规划!$E$5</f>
        <v>66.666666666666671</v>
      </c>
      <c r="G60" s="14">
        <f>等级规划!$F$5</f>
        <v>20</v>
      </c>
      <c r="H60" s="14">
        <f>等级规划!$G$5</f>
        <v>30</v>
      </c>
      <c r="I60" s="14">
        <f>等级规划!$I$5</f>
        <v>83.333333333333329</v>
      </c>
      <c r="J60" s="14">
        <f t="shared" si="9"/>
        <v>200</v>
      </c>
      <c r="K60" s="33">
        <f t="shared" si="10"/>
        <v>560</v>
      </c>
      <c r="L60" s="14">
        <f t="shared" si="11"/>
        <v>4.5</v>
      </c>
      <c r="M60" s="14">
        <f t="shared" si="12"/>
        <v>1.5</v>
      </c>
      <c r="N60" s="14">
        <f t="shared" si="13"/>
        <v>0</v>
      </c>
      <c r="O60" s="33">
        <f t="shared" si="6"/>
        <v>6</v>
      </c>
      <c r="P60" s="14">
        <f t="shared" si="7"/>
        <v>566</v>
      </c>
      <c r="Q60" s="40">
        <f t="shared" si="14"/>
        <v>33960</v>
      </c>
      <c r="R60" s="14">
        <f>(P60-O60)/(G60+H60+等级规划!$L$2)</f>
        <v>5.9999999999999991</v>
      </c>
      <c r="S60" s="14">
        <f>(P60-O60)/(G60+H60+等级规划!$M$2)</f>
        <v>4.8</v>
      </c>
      <c r="T60" s="14">
        <f>(P60-O60)/(G60+H60+等级规划!$N$2)</f>
        <v>2.8</v>
      </c>
      <c r="U60" s="33">
        <f>SUM(R$5:R60)</f>
        <v>64.949999999999989</v>
      </c>
      <c r="V60" s="33">
        <f>SUM(S$5:S60)</f>
        <v>51.959999999999994</v>
      </c>
      <c r="W60" s="33">
        <f>SUM(T$5:T60)</f>
        <v>30.31</v>
      </c>
      <c r="AA60" s="2">
        <v>56</v>
      </c>
      <c r="AB60" s="2">
        <f t="shared" si="8"/>
        <v>28</v>
      </c>
      <c r="AC60" s="2">
        <v>1</v>
      </c>
      <c r="AD60" s="2">
        <v>0.5</v>
      </c>
      <c r="AE60" s="2"/>
    </row>
    <row r="61" spans="2:31" x14ac:dyDescent="0.15">
      <c r="B61" s="2">
        <v>57</v>
      </c>
      <c r="C61" s="2">
        <v>60</v>
      </c>
      <c r="D61" s="2">
        <f>等级规划!C64</f>
        <v>340</v>
      </c>
      <c r="E61" s="14">
        <f>D61/等级规划!$M$2</f>
        <v>5.0999999999999996</v>
      </c>
      <c r="F61" s="14">
        <f>等级规划!$E$5</f>
        <v>66.666666666666671</v>
      </c>
      <c r="G61" s="14">
        <f>等级规划!$F$5</f>
        <v>20</v>
      </c>
      <c r="H61" s="14">
        <f>等级规划!$G$5</f>
        <v>30</v>
      </c>
      <c r="I61" s="14">
        <f>等级规划!$I$5</f>
        <v>83.333333333333329</v>
      </c>
      <c r="J61" s="14">
        <f t="shared" si="9"/>
        <v>200</v>
      </c>
      <c r="K61" s="33">
        <f t="shared" si="10"/>
        <v>595</v>
      </c>
      <c r="L61" s="14">
        <f t="shared" si="11"/>
        <v>3</v>
      </c>
      <c r="M61" s="14">
        <f t="shared" si="12"/>
        <v>1</v>
      </c>
      <c r="N61" s="14">
        <f t="shared" si="13"/>
        <v>0</v>
      </c>
      <c r="O61" s="33">
        <f t="shared" si="6"/>
        <v>4</v>
      </c>
      <c r="P61" s="14">
        <f t="shared" si="7"/>
        <v>599</v>
      </c>
      <c r="Q61" s="40">
        <f t="shared" si="14"/>
        <v>35940</v>
      </c>
      <c r="R61" s="14">
        <f>(P61-O61)/(G61+H61+等级规划!$L$2)</f>
        <v>6.3749999999999991</v>
      </c>
      <c r="S61" s="14">
        <f>(P61-O61)/(G61+H61+等级规划!$M$2)</f>
        <v>5.0999999999999996</v>
      </c>
      <c r="T61" s="14">
        <f>(P61-O61)/(G61+H61+等级规划!$N$2)</f>
        <v>2.9750000000000001</v>
      </c>
      <c r="U61" s="33">
        <f>SUM(R$5:R61)</f>
        <v>71.324999999999989</v>
      </c>
      <c r="V61" s="33">
        <f>SUM(S$5:S61)</f>
        <v>57.059999999999995</v>
      </c>
      <c r="W61" s="33">
        <f>SUM(T$5:T61)</f>
        <v>33.284999999999997</v>
      </c>
      <c r="AA61" s="2">
        <v>57</v>
      </c>
      <c r="AB61" s="2">
        <f t="shared" si="8"/>
        <v>28</v>
      </c>
      <c r="AC61" s="2">
        <v>1</v>
      </c>
      <c r="AD61" s="2">
        <v>0.5</v>
      </c>
      <c r="AE61" s="2"/>
    </row>
    <row r="62" spans="2:31" x14ac:dyDescent="0.15">
      <c r="B62" s="2">
        <v>58</v>
      </c>
      <c r="C62" s="2">
        <v>60</v>
      </c>
      <c r="D62" s="2">
        <f>等级规划!C65</f>
        <v>360</v>
      </c>
      <c r="E62" s="14">
        <f>D62/等级规划!$M$2</f>
        <v>5.3999999999999995</v>
      </c>
      <c r="F62" s="14">
        <f>等级规划!$E$5</f>
        <v>66.666666666666671</v>
      </c>
      <c r="G62" s="14">
        <f>等级规划!$F$5</f>
        <v>20</v>
      </c>
      <c r="H62" s="14">
        <f>等级规划!$G$5</f>
        <v>30</v>
      </c>
      <c r="I62" s="14">
        <f>等级规划!$I$5</f>
        <v>83.333333333333329</v>
      </c>
      <c r="J62" s="14">
        <f t="shared" si="9"/>
        <v>200</v>
      </c>
      <c r="K62" s="33">
        <f t="shared" si="10"/>
        <v>630</v>
      </c>
      <c r="L62" s="14">
        <f t="shared" si="11"/>
        <v>4.5</v>
      </c>
      <c r="M62" s="14">
        <f t="shared" si="12"/>
        <v>1.5</v>
      </c>
      <c r="N62" s="14">
        <f t="shared" si="13"/>
        <v>0</v>
      </c>
      <c r="O62" s="33">
        <f t="shared" si="6"/>
        <v>6</v>
      </c>
      <c r="P62" s="14">
        <f t="shared" si="7"/>
        <v>636</v>
      </c>
      <c r="Q62" s="40">
        <f t="shared" si="14"/>
        <v>38160</v>
      </c>
      <c r="R62" s="14">
        <f>(P62-O62)/(G62+H62+等级规划!$L$2)</f>
        <v>6.7499999999999991</v>
      </c>
      <c r="S62" s="14">
        <f>(P62-O62)/(G62+H62+等级规划!$M$2)</f>
        <v>5.3999999999999995</v>
      </c>
      <c r="T62" s="14">
        <f>(P62-O62)/(G62+H62+等级规划!$N$2)</f>
        <v>3.15</v>
      </c>
      <c r="U62" s="33">
        <f>SUM(R$5:R62)</f>
        <v>78.074999999999989</v>
      </c>
      <c r="V62" s="33">
        <f>SUM(S$5:S62)</f>
        <v>62.459999999999994</v>
      </c>
      <c r="W62" s="33">
        <f>SUM(T$5:T62)</f>
        <v>36.434999999999995</v>
      </c>
      <c r="AA62" s="2">
        <v>58</v>
      </c>
      <c r="AB62" s="2">
        <f t="shared" si="8"/>
        <v>29</v>
      </c>
      <c r="AC62" s="2">
        <v>1</v>
      </c>
      <c r="AD62" s="2">
        <v>0.5</v>
      </c>
      <c r="AE62" s="2"/>
    </row>
    <row r="63" spans="2:31" x14ac:dyDescent="0.15">
      <c r="B63" s="2">
        <v>59</v>
      </c>
      <c r="C63" s="2">
        <v>60</v>
      </c>
      <c r="D63" s="2">
        <f>等级规划!C66</f>
        <v>380</v>
      </c>
      <c r="E63" s="14">
        <f>D63/等级规划!$M$2</f>
        <v>5.6999999999999993</v>
      </c>
      <c r="F63" s="14">
        <f>等级规划!$E$5</f>
        <v>66.666666666666671</v>
      </c>
      <c r="G63" s="14">
        <f>等级规划!$F$5</f>
        <v>20</v>
      </c>
      <c r="H63" s="14">
        <f>等级规划!$G$5</f>
        <v>30</v>
      </c>
      <c r="I63" s="14">
        <f>等级规划!$I$5</f>
        <v>83.333333333333329</v>
      </c>
      <c r="J63" s="14">
        <f t="shared" si="9"/>
        <v>200</v>
      </c>
      <c r="K63" s="33">
        <f t="shared" si="10"/>
        <v>665</v>
      </c>
      <c r="L63" s="14">
        <f t="shared" si="11"/>
        <v>3</v>
      </c>
      <c r="M63" s="14">
        <f t="shared" si="12"/>
        <v>1</v>
      </c>
      <c r="N63" s="14">
        <f t="shared" si="13"/>
        <v>0</v>
      </c>
      <c r="O63" s="33">
        <f t="shared" si="6"/>
        <v>4</v>
      </c>
      <c r="P63" s="14">
        <f t="shared" si="7"/>
        <v>669</v>
      </c>
      <c r="Q63" s="40">
        <f t="shared" si="14"/>
        <v>40140</v>
      </c>
      <c r="R63" s="14">
        <f>(P63-O63)/(G63+H63+等级规划!$L$2)</f>
        <v>7.1249999999999991</v>
      </c>
      <c r="S63" s="14">
        <f>(P63-O63)/(G63+H63+等级规划!$M$2)</f>
        <v>5.7</v>
      </c>
      <c r="T63" s="14">
        <f>(P63-O63)/(G63+H63+等级规划!$N$2)</f>
        <v>3.3250000000000002</v>
      </c>
      <c r="U63" s="33">
        <f>SUM(R$5:R63)</f>
        <v>85.199999999999989</v>
      </c>
      <c r="V63" s="33">
        <f>SUM(S$5:S63)</f>
        <v>68.16</v>
      </c>
      <c r="W63" s="33">
        <f>SUM(T$5:T63)</f>
        <v>39.76</v>
      </c>
      <c r="AA63" s="2">
        <v>59</v>
      </c>
      <c r="AB63" s="2">
        <f t="shared" si="8"/>
        <v>29</v>
      </c>
      <c r="AC63" s="2">
        <v>1</v>
      </c>
      <c r="AD63" s="2">
        <v>0.5</v>
      </c>
      <c r="AE63" s="2"/>
    </row>
    <row r="64" spans="2:31" s="38" customFormat="1" ht="12" thickBot="1" x14ac:dyDescent="0.2">
      <c r="B64" s="26">
        <v>60</v>
      </c>
      <c r="C64" s="26">
        <v>60</v>
      </c>
      <c r="D64" s="26">
        <f>等级规划!C67</f>
        <v>400</v>
      </c>
      <c r="E64" s="28">
        <f>D64/等级规划!$M$2</f>
        <v>6</v>
      </c>
      <c r="F64" s="28">
        <f>等级规划!$E$5</f>
        <v>66.666666666666671</v>
      </c>
      <c r="G64" s="28">
        <f>等级规划!$F$5</f>
        <v>20</v>
      </c>
      <c r="H64" s="28">
        <f>等级规划!$G$5</f>
        <v>30</v>
      </c>
      <c r="I64" s="28">
        <f>等级规划!$I$5</f>
        <v>83.333333333333329</v>
      </c>
      <c r="J64" s="28">
        <f t="shared" si="9"/>
        <v>200</v>
      </c>
      <c r="K64" s="34">
        <f t="shared" si="10"/>
        <v>700</v>
      </c>
      <c r="L64" s="28">
        <f t="shared" si="11"/>
        <v>4.5</v>
      </c>
      <c r="M64" s="28">
        <f t="shared" si="12"/>
        <v>1.5</v>
      </c>
      <c r="N64" s="28">
        <f t="shared" si="13"/>
        <v>0</v>
      </c>
      <c r="O64" s="34">
        <f t="shared" si="6"/>
        <v>6</v>
      </c>
      <c r="P64" s="28">
        <f t="shared" si="7"/>
        <v>706</v>
      </c>
      <c r="Q64" s="42">
        <f t="shared" si="14"/>
        <v>42360</v>
      </c>
      <c r="R64" s="28">
        <f>(P64-O64)/(G64+H64+等级规划!$L$2)</f>
        <v>7.4999999999999991</v>
      </c>
      <c r="S64" s="28">
        <f>(P64-O64)/(G64+H64+等级规划!$M$2)</f>
        <v>6</v>
      </c>
      <c r="T64" s="28">
        <f>(P64-O64)/(G64+H64+等级规划!$N$2)</f>
        <v>3.5</v>
      </c>
      <c r="U64" s="34">
        <f>SUM(R$5:R64)</f>
        <v>92.699999999999989</v>
      </c>
      <c r="V64" s="34">
        <f>SUM(S$5:S64)</f>
        <v>74.16</v>
      </c>
      <c r="W64" s="34">
        <f>SUM(T$5:T64)</f>
        <v>43.26</v>
      </c>
      <c r="AA64" s="26">
        <v>60</v>
      </c>
      <c r="AB64" s="26">
        <f t="shared" si="8"/>
        <v>30</v>
      </c>
      <c r="AC64" s="26">
        <v>1</v>
      </c>
      <c r="AD64" s="26">
        <v>0.5</v>
      </c>
      <c r="AE64" s="26"/>
    </row>
    <row r="65" spans="2:31" x14ac:dyDescent="0.15">
      <c r="B65" s="21">
        <v>61</v>
      </c>
      <c r="C65" s="21">
        <v>60</v>
      </c>
      <c r="D65" s="21">
        <f>等级规划!C68</f>
        <v>420</v>
      </c>
      <c r="E65" s="22">
        <f>D65/等级规划!$M$2</f>
        <v>6.3</v>
      </c>
      <c r="F65" s="22">
        <f>等级规划!$E$5</f>
        <v>66.666666666666671</v>
      </c>
      <c r="G65" s="22">
        <f>等级规划!$F$5</f>
        <v>20</v>
      </c>
      <c r="H65" s="22">
        <f>等级规划!$G$5</f>
        <v>30</v>
      </c>
      <c r="I65" s="22">
        <f>等级规划!$I$5</f>
        <v>83.333333333333329</v>
      </c>
      <c r="J65" s="22">
        <f t="shared" si="9"/>
        <v>200</v>
      </c>
      <c r="K65" s="37">
        <f t="shared" si="10"/>
        <v>735</v>
      </c>
      <c r="L65" s="22">
        <f t="shared" si="11"/>
        <v>3</v>
      </c>
      <c r="M65" s="22">
        <f t="shared" si="12"/>
        <v>1</v>
      </c>
      <c r="N65" s="22">
        <f t="shared" si="13"/>
        <v>0</v>
      </c>
      <c r="O65" s="37">
        <f t="shared" si="6"/>
        <v>4</v>
      </c>
      <c r="P65" s="22">
        <f t="shared" si="7"/>
        <v>739</v>
      </c>
      <c r="Q65" s="41">
        <f t="shared" si="14"/>
        <v>44340</v>
      </c>
      <c r="R65" s="22">
        <f>(P65-O65)/(G65+H65+等级规划!$L$2)</f>
        <v>7.8749999999999991</v>
      </c>
      <c r="S65" s="22">
        <f>(P65-O65)/(G65+H65+等级规划!$M$2)</f>
        <v>6.3</v>
      </c>
      <c r="T65" s="22">
        <f>(P65-O65)/(G65+H65+等级规划!$N$2)</f>
        <v>3.6749999999999998</v>
      </c>
      <c r="U65" s="37">
        <f>SUM(R$5:R65)</f>
        <v>100.57499999999999</v>
      </c>
      <c r="V65" s="37">
        <f>SUM(S$5:S65)</f>
        <v>80.459999999999994</v>
      </c>
      <c r="W65" s="37">
        <f>SUM(T$5:T65)</f>
        <v>46.934999999999995</v>
      </c>
      <c r="AA65" s="21">
        <v>61</v>
      </c>
      <c r="AB65" s="21">
        <f t="shared" si="8"/>
        <v>30</v>
      </c>
      <c r="AC65" s="21">
        <v>1</v>
      </c>
      <c r="AD65" s="21">
        <v>0.5</v>
      </c>
      <c r="AE65" s="21"/>
    </row>
    <row r="66" spans="2:31" x14ac:dyDescent="0.15">
      <c r="B66" s="2">
        <v>62</v>
      </c>
      <c r="C66" s="2">
        <v>60</v>
      </c>
      <c r="D66" s="2">
        <f>等级规划!C69</f>
        <v>440</v>
      </c>
      <c r="E66" s="14">
        <f>D66/等级规划!$M$2</f>
        <v>6.6</v>
      </c>
      <c r="F66" s="14">
        <f>等级规划!$E$5</f>
        <v>66.666666666666671</v>
      </c>
      <c r="G66" s="14">
        <f>等级规划!$F$5</f>
        <v>20</v>
      </c>
      <c r="H66" s="14">
        <f>等级规划!$G$5</f>
        <v>30</v>
      </c>
      <c r="I66" s="14">
        <f>等级规划!$I$5</f>
        <v>83.333333333333329</v>
      </c>
      <c r="J66" s="14">
        <f t="shared" si="9"/>
        <v>200</v>
      </c>
      <c r="K66" s="33">
        <f t="shared" si="10"/>
        <v>770</v>
      </c>
      <c r="L66" s="14">
        <f t="shared" si="11"/>
        <v>4.5</v>
      </c>
      <c r="M66" s="14">
        <f t="shared" si="12"/>
        <v>1.5</v>
      </c>
      <c r="N66" s="14">
        <f t="shared" si="13"/>
        <v>0</v>
      </c>
      <c r="O66" s="33">
        <f t="shared" si="6"/>
        <v>6</v>
      </c>
      <c r="P66" s="14">
        <f t="shared" si="7"/>
        <v>776</v>
      </c>
      <c r="Q66" s="40">
        <f t="shared" si="14"/>
        <v>46560</v>
      </c>
      <c r="R66" s="14">
        <f>(P66-O66)/(G66+H66+等级规划!$L$2)</f>
        <v>8.25</v>
      </c>
      <c r="S66" s="14">
        <f>(P66-O66)/(G66+H66+等级规划!$M$2)</f>
        <v>6.6</v>
      </c>
      <c r="T66" s="14">
        <f>(P66-O66)/(G66+H66+等级规划!$N$2)</f>
        <v>3.85</v>
      </c>
      <c r="U66" s="33">
        <f>SUM(R$5:R66)</f>
        <v>108.82499999999999</v>
      </c>
      <c r="V66" s="33">
        <f>SUM(S$5:S66)</f>
        <v>87.059999999999988</v>
      </c>
      <c r="W66" s="33">
        <f>SUM(T$5:T66)</f>
        <v>50.784999999999997</v>
      </c>
      <c r="AA66" s="2">
        <v>62</v>
      </c>
      <c r="AB66" s="2">
        <f t="shared" si="8"/>
        <v>30</v>
      </c>
      <c r="AC66" s="2">
        <v>1</v>
      </c>
      <c r="AD66" s="2">
        <v>0.5</v>
      </c>
      <c r="AE66" s="2"/>
    </row>
    <row r="67" spans="2:31" x14ac:dyDescent="0.15">
      <c r="B67" s="2">
        <v>63</v>
      </c>
      <c r="C67" s="2">
        <v>60</v>
      </c>
      <c r="D67" s="2">
        <f>等级规划!C70</f>
        <v>460</v>
      </c>
      <c r="E67" s="14">
        <f>D67/等级规划!$M$2</f>
        <v>6.8999999999999995</v>
      </c>
      <c r="F67" s="14">
        <f>等级规划!$E$5</f>
        <v>66.666666666666671</v>
      </c>
      <c r="G67" s="14">
        <f>等级规划!$F$5</f>
        <v>20</v>
      </c>
      <c r="H67" s="14">
        <f>等级规划!$G$5</f>
        <v>30</v>
      </c>
      <c r="I67" s="14">
        <f>等级规划!$I$5</f>
        <v>83.333333333333329</v>
      </c>
      <c r="J67" s="14">
        <f t="shared" si="9"/>
        <v>200</v>
      </c>
      <c r="K67" s="33">
        <f t="shared" si="10"/>
        <v>805</v>
      </c>
      <c r="L67" s="14">
        <f t="shared" si="11"/>
        <v>3</v>
      </c>
      <c r="M67" s="14">
        <f t="shared" si="12"/>
        <v>1</v>
      </c>
      <c r="N67" s="14">
        <f t="shared" si="13"/>
        <v>0</v>
      </c>
      <c r="O67" s="33">
        <f t="shared" si="6"/>
        <v>4</v>
      </c>
      <c r="P67" s="14">
        <f t="shared" si="7"/>
        <v>809</v>
      </c>
      <c r="Q67" s="40">
        <f t="shared" si="14"/>
        <v>48540</v>
      </c>
      <c r="R67" s="14">
        <f>(P67-O67)/(G67+H67+等级规划!$L$2)</f>
        <v>8.625</v>
      </c>
      <c r="S67" s="14">
        <f>(P67-O67)/(G67+H67+等级规划!$M$2)</f>
        <v>6.8999999999999995</v>
      </c>
      <c r="T67" s="14">
        <f>(P67-O67)/(G67+H67+等级规划!$N$2)</f>
        <v>4.0250000000000004</v>
      </c>
      <c r="U67" s="33">
        <f>SUM(R$5:R67)</f>
        <v>117.44999999999999</v>
      </c>
      <c r="V67" s="33">
        <f>SUM(S$5:S67)</f>
        <v>93.96</v>
      </c>
      <c r="W67" s="33">
        <f>SUM(T$5:T67)</f>
        <v>54.809999999999995</v>
      </c>
      <c r="AA67" s="2">
        <v>63</v>
      </c>
      <c r="AB67" s="2">
        <f t="shared" si="8"/>
        <v>31</v>
      </c>
      <c r="AC67" s="2">
        <v>1</v>
      </c>
      <c r="AD67" s="2">
        <v>0.5</v>
      </c>
      <c r="AE67" s="2"/>
    </row>
    <row r="68" spans="2:31" x14ac:dyDescent="0.15">
      <c r="B68" s="2">
        <v>64</v>
      </c>
      <c r="C68" s="2">
        <v>60</v>
      </c>
      <c r="D68" s="2">
        <f>等级规划!C71</f>
        <v>490</v>
      </c>
      <c r="E68" s="14">
        <f>D68/等级规划!$M$2</f>
        <v>7.35</v>
      </c>
      <c r="F68" s="14">
        <f>等级规划!$E$5</f>
        <v>66.666666666666671</v>
      </c>
      <c r="G68" s="14">
        <f>等级规划!$F$5</f>
        <v>20</v>
      </c>
      <c r="H68" s="14">
        <f>等级规划!$G$5</f>
        <v>30</v>
      </c>
      <c r="I68" s="14">
        <f>等级规划!$I$5</f>
        <v>83.333333333333329</v>
      </c>
      <c r="J68" s="14">
        <f t="shared" si="9"/>
        <v>200</v>
      </c>
      <c r="K68" s="33">
        <f t="shared" si="10"/>
        <v>857.5</v>
      </c>
      <c r="L68" s="14">
        <f t="shared" si="11"/>
        <v>4.5</v>
      </c>
      <c r="M68" s="14">
        <f t="shared" si="12"/>
        <v>1.5</v>
      </c>
      <c r="N68" s="14">
        <f t="shared" si="13"/>
        <v>0</v>
      </c>
      <c r="O68" s="33">
        <f t="shared" si="6"/>
        <v>6</v>
      </c>
      <c r="P68" s="14">
        <f t="shared" si="7"/>
        <v>863.5</v>
      </c>
      <c r="Q68" s="40">
        <f t="shared" si="14"/>
        <v>51810</v>
      </c>
      <c r="R68" s="14">
        <f>(P68-O68)/(G68+H68+等级规划!$L$2)</f>
        <v>9.1874999999999982</v>
      </c>
      <c r="S68" s="14">
        <f>(P68-O68)/(G68+H68+等级规划!$M$2)</f>
        <v>7.35</v>
      </c>
      <c r="T68" s="14">
        <f>(P68-O68)/(G68+H68+等级规划!$N$2)</f>
        <v>4.2874999999999996</v>
      </c>
      <c r="U68" s="33">
        <f>SUM(R$5:R68)</f>
        <v>126.63749999999999</v>
      </c>
      <c r="V68" s="33">
        <f>SUM(S$5:S68)</f>
        <v>101.30999999999999</v>
      </c>
      <c r="W68" s="33">
        <f>SUM(T$5:T68)</f>
        <v>59.097499999999997</v>
      </c>
      <c r="AA68" s="2">
        <v>64</v>
      </c>
      <c r="AB68" s="2">
        <f t="shared" si="8"/>
        <v>31</v>
      </c>
      <c r="AC68" s="2">
        <v>1</v>
      </c>
      <c r="AD68" s="2">
        <v>0.5</v>
      </c>
      <c r="AE68" s="2"/>
    </row>
    <row r="69" spans="2:31" x14ac:dyDescent="0.15">
      <c r="B69" s="2">
        <v>65</v>
      </c>
      <c r="C69" s="2">
        <v>60</v>
      </c>
      <c r="D69" s="2">
        <f>等级规划!C72</f>
        <v>520</v>
      </c>
      <c r="E69" s="14">
        <f>D69/等级规划!$M$2</f>
        <v>7.8</v>
      </c>
      <c r="F69" s="14">
        <f>等级规划!$E$5</f>
        <v>66.666666666666671</v>
      </c>
      <c r="G69" s="14">
        <f>等级规划!$F$5</f>
        <v>20</v>
      </c>
      <c r="H69" s="14">
        <f>等级规划!$G$5</f>
        <v>30</v>
      </c>
      <c r="I69" s="14">
        <f>等级规划!$I$5</f>
        <v>83.333333333333329</v>
      </c>
      <c r="J69" s="14">
        <f t="shared" ref="J69:J100" si="15">SUM(F69:I69)</f>
        <v>200</v>
      </c>
      <c r="K69" s="33">
        <f t="shared" ref="K69:K104" si="16">SUM(F69:H69)*E69</f>
        <v>910</v>
      </c>
      <c r="L69" s="14">
        <f t="shared" ref="L69:L104" si="17">SUMIF($AB$5:$AB$304,$B69,AC$5:AC$304)</f>
        <v>3</v>
      </c>
      <c r="M69" s="14">
        <f t="shared" ref="M69:M104" si="18">SUMIF($AB$5:$AB$304,$B69,AD$5:AD$304)</f>
        <v>1</v>
      </c>
      <c r="N69" s="14">
        <f t="shared" ref="N69:N104" si="19">SUMIF($AB$5:$AB$304,$B69,AE$5:AE$304)</f>
        <v>0</v>
      </c>
      <c r="O69" s="33">
        <f t="shared" si="6"/>
        <v>4</v>
      </c>
      <c r="P69" s="14">
        <f t="shared" si="7"/>
        <v>914</v>
      </c>
      <c r="Q69" s="40">
        <f t="shared" ref="Q69:Q100" si="20">ROUND(P69*C69,0)</f>
        <v>54840</v>
      </c>
      <c r="R69" s="14">
        <f>(P69-O69)/(G69+H69+等级规划!$L$2)</f>
        <v>9.7499999999999982</v>
      </c>
      <c r="S69" s="14">
        <f>(P69-O69)/(G69+H69+等级规划!$M$2)</f>
        <v>7.8</v>
      </c>
      <c r="T69" s="14">
        <f>(P69-O69)/(G69+H69+等级规划!$N$2)</f>
        <v>4.55</v>
      </c>
      <c r="U69" s="33">
        <f>SUM(R$5:R69)</f>
        <v>136.38749999999999</v>
      </c>
      <c r="V69" s="33">
        <f>SUM(S$5:S69)</f>
        <v>109.10999999999999</v>
      </c>
      <c r="W69" s="33">
        <f>SUM(T$5:T69)</f>
        <v>63.647499999999994</v>
      </c>
      <c r="AA69" s="2">
        <v>65</v>
      </c>
      <c r="AB69" s="2">
        <f t="shared" si="8"/>
        <v>32</v>
      </c>
      <c r="AC69" s="2">
        <v>1</v>
      </c>
      <c r="AD69" s="2">
        <v>0.5</v>
      </c>
      <c r="AE69" s="2"/>
    </row>
    <row r="70" spans="2:31" x14ac:dyDescent="0.15">
      <c r="B70" s="2">
        <v>66</v>
      </c>
      <c r="C70" s="2">
        <v>60</v>
      </c>
      <c r="D70" s="2">
        <f>等级规划!C73</f>
        <v>550</v>
      </c>
      <c r="E70" s="14">
        <f>D70/等级规划!$M$2</f>
        <v>8.25</v>
      </c>
      <c r="F70" s="14">
        <f>等级规划!$E$5</f>
        <v>66.666666666666671</v>
      </c>
      <c r="G70" s="14">
        <f>等级规划!$F$5</f>
        <v>20</v>
      </c>
      <c r="H70" s="14">
        <f>等级规划!$G$5</f>
        <v>30</v>
      </c>
      <c r="I70" s="14">
        <f>等级规划!$I$5</f>
        <v>83.333333333333329</v>
      </c>
      <c r="J70" s="14">
        <f t="shared" si="15"/>
        <v>200</v>
      </c>
      <c r="K70" s="33">
        <f t="shared" si="16"/>
        <v>962.5</v>
      </c>
      <c r="L70" s="14">
        <f t="shared" si="17"/>
        <v>4.5</v>
      </c>
      <c r="M70" s="14">
        <f t="shared" si="18"/>
        <v>1.5</v>
      </c>
      <c r="N70" s="14">
        <f t="shared" si="19"/>
        <v>0</v>
      </c>
      <c r="O70" s="33">
        <f t="shared" ref="O70:O104" si="21">SUM(L70:N70)</f>
        <v>6</v>
      </c>
      <c r="P70" s="14">
        <f t="shared" ref="P70:P104" si="22">K70+O70</f>
        <v>968.5</v>
      </c>
      <c r="Q70" s="40">
        <f t="shared" si="20"/>
        <v>58110</v>
      </c>
      <c r="R70" s="14">
        <f>(P70-O70)/(G70+H70+等级规划!$L$2)</f>
        <v>10.312499999999998</v>
      </c>
      <c r="S70" s="14">
        <f>(P70-O70)/(G70+H70+等级规划!$M$2)</f>
        <v>8.25</v>
      </c>
      <c r="T70" s="14">
        <f>(P70-O70)/(G70+H70+等级规划!$N$2)</f>
        <v>4.8125</v>
      </c>
      <c r="U70" s="33">
        <f>SUM(R$5:R70)</f>
        <v>146.69999999999999</v>
      </c>
      <c r="V70" s="33">
        <f>SUM(S$5:S70)</f>
        <v>117.35999999999999</v>
      </c>
      <c r="W70" s="33">
        <f>SUM(T$5:T70)</f>
        <v>68.459999999999994</v>
      </c>
      <c r="AA70" s="2">
        <v>66</v>
      </c>
      <c r="AB70" s="2">
        <f t="shared" si="8"/>
        <v>32</v>
      </c>
      <c r="AC70" s="2">
        <v>1</v>
      </c>
      <c r="AD70" s="2">
        <v>0.5</v>
      </c>
      <c r="AE70" s="2"/>
    </row>
    <row r="71" spans="2:31" x14ac:dyDescent="0.15">
      <c r="B71" s="2">
        <v>67</v>
      </c>
      <c r="C71" s="2">
        <v>60</v>
      </c>
      <c r="D71" s="2">
        <f>等级规划!C74</f>
        <v>580</v>
      </c>
      <c r="E71" s="14">
        <f>D71/等级规划!$M$2</f>
        <v>8.6999999999999993</v>
      </c>
      <c r="F71" s="14">
        <f>等级规划!$E$5</f>
        <v>66.666666666666671</v>
      </c>
      <c r="G71" s="14">
        <f>等级规划!$F$5</f>
        <v>20</v>
      </c>
      <c r="H71" s="14">
        <f>等级规划!$G$5</f>
        <v>30</v>
      </c>
      <c r="I71" s="14">
        <f>等级规划!$I$5</f>
        <v>83.333333333333329</v>
      </c>
      <c r="J71" s="14">
        <f t="shared" si="15"/>
        <v>200</v>
      </c>
      <c r="K71" s="33">
        <f t="shared" si="16"/>
        <v>1015</v>
      </c>
      <c r="L71" s="14">
        <f t="shared" si="17"/>
        <v>3</v>
      </c>
      <c r="M71" s="14">
        <f t="shared" si="18"/>
        <v>1</v>
      </c>
      <c r="N71" s="14">
        <f t="shared" si="19"/>
        <v>0</v>
      </c>
      <c r="O71" s="33">
        <f t="shared" si="21"/>
        <v>4</v>
      </c>
      <c r="P71" s="14">
        <f t="shared" si="22"/>
        <v>1019</v>
      </c>
      <c r="Q71" s="40">
        <f t="shared" si="20"/>
        <v>61140</v>
      </c>
      <c r="R71" s="14">
        <f>(P71-O71)/(G71+H71+等级规划!$L$2)</f>
        <v>10.874999999999998</v>
      </c>
      <c r="S71" s="14">
        <f>(P71-O71)/(G71+H71+等级规划!$M$2)</f>
        <v>8.6999999999999993</v>
      </c>
      <c r="T71" s="14">
        <f>(P71-O71)/(G71+H71+等级规划!$N$2)</f>
        <v>5.0750000000000002</v>
      </c>
      <c r="U71" s="33">
        <f>SUM(R$5:R71)</f>
        <v>157.57499999999999</v>
      </c>
      <c r="V71" s="33">
        <f>SUM(S$5:S71)</f>
        <v>126.05999999999999</v>
      </c>
      <c r="W71" s="33">
        <f>SUM(T$5:T71)</f>
        <v>73.534999999999997</v>
      </c>
      <c r="AA71" s="2">
        <v>67</v>
      </c>
      <c r="AB71" s="2">
        <f t="shared" si="8"/>
        <v>32</v>
      </c>
      <c r="AC71" s="2">
        <v>1</v>
      </c>
      <c r="AD71" s="2">
        <v>0.5</v>
      </c>
      <c r="AE71" s="2"/>
    </row>
    <row r="72" spans="2:31" x14ac:dyDescent="0.15">
      <c r="B72" s="2">
        <v>68</v>
      </c>
      <c r="C72" s="2">
        <v>60</v>
      </c>
      <c r="D72" s="2">
        <f>等级规划!C75</f>
        <v>620</v>
      </c>
      <c r="E72" s="14">
        <f>D72/等级规划!$M$2</f>
        <v>9.2999999999999989</v>
      </c>
      <c r="F72" s="14">
        <f>等级规划!$E$5</f>
        <v>66.666666666666671</v>
      </c>
      <c r="G72" s="14">
        <f>等级规划!$F$5</f>
        <v>20</v>
      </c>
      <c r="H72" s="14">
        <f>等级规划!$G$5</f>
        <v>30</v>
      </c>
      <c r="I72" s="14">
        <f>等级规划!$I$5</f>
        <v>83.333333333333329</v>
      </c>
      <c r="J72" s="14">
        <f t="shared" si="15"/>
        <v>200</v>
      </c>
      <c r="K72" s="33">
        <f t="shared" si="16"/>
        <v>1085</v>
      </c>
      <c r="L72" s="14">
        <f t="shared" si="17"/>
        <v>4.5</v>
      </c>
      <c r="M72" s="14">
        <f t="shared" si="18"/>
        <v>1.5</v>
      </c>
      <c r="N72" s="14">
        <f t="shared" si="19"/>
        <v>0</v>
      </c>
      <c r="O72" s="33">
        <f t="shared" si="21"/>
        <v>6</v>
      </c>
      <c r="P72" s="14">
        <f t="shared" si="22"/>
        <v>1091</v>
      </c>
      <c r="Q72" s="40">
        <f t="shared" si="20"/>
        <v>65460</v>
      </c>
      <c r="R72" s="14">
        <f>(P72-O72)/(G72+H72+等级规划!$L$2)</f>
        <v>11.624999999999998</v>
      </c>
      <c r="S72" s="14">
        <f>(P72-O72)/(G72+H72+等级规划!$M$2)</f>
        <v>9.2999999999999989</v>
      </c>
      <c r="T72" s="14">
        <f>(P72-O72)/(G72+H72+等级规划!$N$2)</f>
        <v>5.4249999999999998</v>
      </c>
      <c r="U72" s="33">
        <f>SUM(R$5:R72)</f>
        <v>169.2</v>
      </c>
      <c r="V72" s="33">
        <f>SUM(S$5:S72)</f>
        <v>135.35999999999999</v>
      </c>
      <c r="W72" s="33">
        <f>SUM(T$5:T72)</f>
        <v>78.959999999999994</v>
      </c>
      <c r="AA72" s="2">
        <v>68</v>
      </c>
      <c r="AB72" s="2">
        <f t="shared" si="8"/>
        <v>33</v>
      </c>
      <c r="AC72" s="2">
        <v>1</v>
      </c>
      <c r="AD72" s="2">
        <v>0.5</v>
      </c>
      <c r="AE72" s="2"/>
    </row>
    <row r="73" spans="2:31" x14ac:dyDescent="0.15">
      <c r="B73" s="2">
        <v>69</v>
      </c>
      <c r="C73" s="2">
        <v>60</v>
      </c>
      <c r="D73" s="2">
        <f>等级规划!C76</f>
        <v>660</v>
      </c>
      <c r="E73" s="14">
        <f>D73/等级规划!$M$2</f>
        <v>9.8999999999999986</v>
      </c>
      <c r="F73" s="14">
        <f>等级规划!$E$5</f>
        <v>66.666666666666671</v>
      </c>
      <c r="G73" s="14">
        <f>等级规划!$F$5</f>
        <v>20</v>
      </c>
      <c r="H73" s="14">
        <f>等级规划!$G$5</f>
        <v>30</v>
      </c>
      <c r="I73" s="14">
        <f>等级规划!$I$5</f>
        <v>83.333333333333329</v>
      </c>
      <c r="J73" s="14">
        <f t="shared" si="15"/>
        <v>200</v>
      </c>
      <c r="K73" s="33">
        <f t="shared" si="16"/>
        <v>1154.9999999999998</v>
      </c>
      <c r="L73" s="14">
        <f t="shared" si="17"/>
        <v>3</v>
      </c>
      <c r="M73" s="14">
        <f t="shared" si="18"/>
        <v>1</v>
      </c>
      <c r="N73" s="14">
        <f t="shared" si="19"/>
        <v>0</v>
      </c>
      <c r="O73" s="33">
        <f t="shared" si="21"/>
        <v>4</v>
      </c>
      <c r="P73" s="14">
        <f t="shared" si="22"/>
        <v>1158.9999999999998</v>
      </c>
      <c r="Q73" s="40">
        <f t="shared" si="20"/>
        <v>69540</v>
      </c>
      <c r="R73" s="14">
        <f>(P73-O73)/(G73+H73+等级规划!$L$2)</f>
        <v>12.374999999999996</v>
      </c>
      <c r="S73" s="14">
        <f>(P73-O73)/(G73+H73+等级规划!$M$2)</f>
        <v>9.8999999999999968</v>
      </c>
      <c r="T73" s="14">
        <f>(P73-O73)/(G73+H73+等级规划!$N$2)</f>
        <v>5.7749999999999986</v>
      </c>
      <c r="U73" s="33">
        <f>SUM(R$5:R73)</f>
        <v>181.57499999999999</v>
      </c>
      <c r="V73" s="33">
        <f>SUM(S$5:S73)</f>
        <v>145.26</v>
      </c>
      <c r="W73" s="33">
        <f>SUM(T$5:T73)</f>
        <v>84.734999999999985</v>
      </c>
      <c r="AA73" s="2">
        <v>69</v>
      </c>
      <c r="AB73" s="2">
        <f t="shared" si="8"/>
        <v>33</v>
      </c>
      <c r="AC73" s="2">
        <v>1</v>
      </c>
      <c r="AD73" s="2">
        <v>0.5</v>
      </c>
      <c r="AE73" s="2"/>
    </row>
    <row r="74" spans="2:31" x14ac:dyDescent="0.15">
      <c r="B74" s="2">
        <v>70</v>
      </c>
      <c r="C74" s="2">
        <v>60</v>
      </c>
      <c r="D74" s="2">
        <f>等级规划!C77</f>
        <v>700</v>
      </c>
      <c r="E74" s="14">
        <f>D74/等级规划!$M$2</f>
        <v>10.5</v>
      </c>
      <c r="F74" s="14">
        <f>等级规划!$E$5</f>
        <v>66.666666666666671</v>
      </c>
      <c r="G74" s="14">
        <f>等级规划!$F$5</f>
        <v>20</v>
      </c>
      <c r="H74" s="14">
        <f>等级规划!$G$5</f>
        <v>30</v>
      </c>
      <c r="I74" s="14">
        <f>等级规划!$I$5</f>
        <v>83.333333333333329</v>
      </c>
      <c r="J74" s="14">
        <f t="shared" si="15"/>
        <v>200</v>
      </c>
      <c r="K74" s="33">
        <f t="shared" si="16"/>
        <v>1225</v>
      </c>
      <c r="L74" s="14">
        <f t="shared" si="17"/>
        <v>4.5</v>
      </c>
      <c r="M74" s="14">
        <f t="shared" si="18"/>
        <v>1.5</v>
      </c>
      <c r="N74" s="14">
        <f t="shared" si="19"/>
        <v>0</v>
      </c>
      <c r="O74" s="33">
        <f t="shared" si="21"/>
        <v>6</v>
      </c>
      <c r="P74" s="14">
        <f t="shared" si="22"/>
        <v>1231</v>
      </c>
      <c r="Q74" s="40">
        <f t="shared" si="20"/>
        <v>73860</v>
      </c>
      <c r="R74" s="14">
        <f>(P74-O74)/(G74+H74+等级规划!$L$2)</f>
        <v>13.124999999999998</v>
      </c>
      <c r="S74" s="14">
        <f>(P74-O74)/(G74+H74+等级规划!$M$2)</f>
        <v>10.5</v>
      </c>
      <c r="T74" s="14">
        <f>(P74-O74)/(G74+H74+等级规划!$N$2)</f>
        <v>6.125</v>
      </c>
      <c r="U74" s="33">
        <f>SUM(R$5:R74)</f>
        <v>194.7</v>
      </c>
      <c r="V74" s="33">
        <f>SUM(S$5:S74)</f>
        <v>155.76</v>
      </c>
      <c r="W74" s="33">
        <f>SUM(T$5:T74)</f>
        <v>90.859999999999985</v>
      </c>
      <c r="AA74" s="2">
        <v>70</v>
      </c>
      <c r="AB74" s="2">
        <f t="shared" si="8"/>
        <v>34</v>
      </c>
      <c r="AC74" s="2">
        <v>1</v>
      </c>
      <c r="AD74" s="2">
        <v>0.5</v>
      </c>
      <c r="AE74" s="2"/>
    </row>
    <row r="75" spans="2:31" x14ac:dyDescent="0.15">
      <c r="B75" s="2">
        <v>71</v>
      </c>
      <c r="C75" s="2">
        <v>60</v>
      </c>
      <c r="D75" s="2">
        <f>等级规划!C78</f>
        <v>740</v>
      </c>
      <c r="E75" s="14">
        <f>D75/等级规划!$M$2</f>
        <v>11.1</v>
      </c>
      <c r="F75" s="14">
        <f>等级规划!$E$5</f>
        <v>66.666666666666671</v>
      </c>
      <c r="G75" s="14">
        <f>等级规划!$F$5</f>
        <v>20</v>
      </c>
      <c r="H75" s="14">
        <f>等级规划!$G$5</f>
        <v>30</v>
      </c>
      <c r="I75" s="14">
        <f>等级规划!$I$5</f>
        <v>83.333333333333329</v>
      </c>
      <c r="J75" s="14">
        <f t="shared" si="15"/>
        <v>200</v>
      </c>
      <c r="K75" s="33">
        <f t="shared" si="16"/>
        <v>1295</v>
      </c>
      <c r="L75" s="14">
        <f t="shared" si="17"/>
        <v>3</v>
      </c>
      <c r="M75" s="14">
        <f t="shared" si="18"/>
        <v>1</v>
      </c>
      <c r="N75" s="14">
        <f t="shared" si="19"/>
        <v>0</v>
      </c>
      <c r="O75" s="33">
        <f t="shared" si="21"/>
        <v>4</v>
      </c>
      <c r="P75" s="14">
        <f t="shared" si="22"/>
        <v>1299</v>
      </c>
      <c r="Q75" s="40">
        <f t="shared" si="20"/>
        <v>77940</v>
      </c>
      <c r="R75" s="14">
        <f>(P75-O75)/(G75+H75+等级规划!$L$2)</f>
        <v>13.874999999999998</v>
      </c>
      <c r="S75" s="14">
        <f>(P75-O75)/(G75+H75+等级规划!$M$2)</f>
        <v>11.1</v>
      </c>
      <c r="T75" s="14">
        <f>(P75-O75)/(G75+H75+等级规划!$N$2)</f>
        <v>6.4749999999999996</v>
      </c>
      <c r="U75" s="33">
        <f>SUM(R$5:R75)</f>
        <v>208.57499999999999</v>
      </c>
      <c r="V75" s="33">
        <f>SUM(S$5:S75)</f>
        <v>166.85999999999999</v>
      </c>
      <c r="W75" s="33">
        <f>SUM(T$5:T75)</f>
        <v>97.33499999999998</v>
      </c>
      <c r="AA75" s="2">
        <v>71</v>
      </c>
      <c r="AB75" s="2">
        <f t="shared" si="8"/>
        <v>34</v>
      </c>
      <c r="AC75" s="2">
        <v>1</v>
      </c>
      <c r="AD75" s="2">
        <v>0.5</v>
      </c>
      <c r="AE75" s="2"/>
    </row>
    <row r="76" spans="2:31" x14ac:dyDescent="0.15">
      <c r="B76" s="2">
        <v>72</v>
      </c>
      <c r="C76" s="2">
        <v>60</v>
      </c>
      <c r="D76" s="2">
        <f>等级规划!C79</f>
        <v>780</v>
      </c>
      <c r="E76" s="14">
        <f>D76/等级规划!$M$2</f>
        <v>11.7</v>
      </c>
      <c r="F76" s="14">
        <f>等级规划!$E$5</f>
        <v>66.666666666666671</v>
      </c>
      <c r="G76" s="14">
        <f>等级规划!$F$5</f>
        <v>20</v>
      </c>
      <c r="H76" s="14">
        <f>等级规划!$G$5</f>
        <v>30</v>
      </c>
      <c r="I76" s="14">
        <f>等级规划!$I$5</f>
        <v>83.333333333333329</v>
      </c>
      <c r="J76" s="14">
        <f t="shared" si="15"/>
        <v>200</v>
      </c>
      <c r="K76" s="33">
        <f t="shared" si="16"/>
        <v>1365</v>
      </c>
      <c r="L76" s="14">
        <f t="shared" si="17"/>
        <v>4.5</v>
      </c>
      <c r="M76" s="14">
        <f t="shared" si="18"/>
        <v>1.5</v>
      </c>
      <c r="N76" s="14">
        <f t="shared" si="19"/>
        <v>0</v>
      </c>
      <c r="O76" s="33">
        <f t="shared" si="21"/>
        <v>6</v>
      </c>
      <c r="P76" s="14">
        <f t="shared" si="22"/>
        <v>1371</v>
      </c>
      <c r="Q76" s="40">
        <f t="shared" si="20"/>
        <v>82260</v>
      </c>
      <c r="R76" s="14">
        <f>(P76-O76)/(G76+H76+等级规划!$L$2)</f>
        <v>14.624999999999998</v>
      </c>
      <c r="S76" s="14">
        <f>(P76-O76)/(G76+H76+等级规划!$M$2)</f>
        <v>11.7</v>
      </c>
      <c r="T76" s="14">
        <f>(P76-O76)/(G76+H76+等级规划!$N$2)</f>
        <v>6.8250000000000002</v>
      </c>
      <c r="U76" s="33">
        <f>SUM(R$5:R76)</f>
        <v>223.2</v>
      </c>
      <c r="V76" s="33">
        <f>SUM(S$5:S76)</f>
        <v>178.55999999999997</v>
      </c>
      <c r="W76" s="33">
        <f>SUM(T$5:T76)</f>
        <v>104.15999999999998</v>
      </c>
      <c r="AA76" s="2">
        <v>72</v>
      </c>
      <c r="AB76" s="2">
        <f t="shared" si="8"/>
        <v>34</v>
      </c>
      <c r="AC76" s="2">
        <v>1</v>
      </c>
      <c r="AD76" s="2">
        <v>0.5</v>
      </c>
      <c r="AE76" s="2"/>
    </row>
    <row r="77" spans="2:31" x14ac:dyDescent="0.15">
      <c r="B77" s="2">
        <v>73</v>
      </c>
      <c r="C77" s="2">
        <v>60</v>
      </c>
      <c r="D77" s="2">
        <f>等级规划!C80</f>
        <v>820</v>
      </c>
      <c r="E77" s="14">
        <f>D77/等级规划!$M$2</f>
        <v>12.299999999999999</v>
      </c>
      <c r="F77" s="14">
        <f>等级规划!$E$5</f>
        <v>66.666666666666671</v>
      </c>
      <c r="G77" s="14">
        <f>等级规划!$F$5</f>
        <v>20</v>
      </c>
      <c r="H77" s="14">
        <f>等级规划!$G$5</f>
        <v>30</v>
      </c>
      <c r="I77" s="14">
        <f>等级规划!$I$5</f>
        <v>83.333333333333329</v>
      </c>
      <c r="J77" s="14">
        <f t="shared" si="15"/>
        <v>200</v>
      </c>
      <c r="K77" s="33">
        <f t="shared" si="16"/>
        <v>1435</v>
      </c>
      <c r="L77" s="14">
        <f t="shared" si="17"/>
        <v>3</v>
      </c>
      <c r="M77" s="14">
        <f t="shared" si="18"/>
        <v>1</v>
      </c>
      <c r="N77" s="14">
        <f t="shared" si="19"/>
        <v>0</v>
      </c>
      <c r="O77" s="33">
        <f t="shared" si="21"/>
        <v>4</v>
      </c>
      <c r="P77" s="14">
        <f t="shared" si="22"/>
        <v>1439</v>
      </c>
      <c r="Q77" s="40">
        <f t="shared" si="20"/>
        <v>86340</v>
      </c>
      <c r="R77" s="14">
        <f>(P77-O77)/(G77+H77+等级规划!$L$2)</f>
        <v>15.374999999999998</v>
      </c>
      <c r="S77" s="14">
        <f>(P77-O77)/(G77+H77+等级规划!$M$2)</f>
        <v>12.299999999999999</v>
      </c>
      <c r="T77" s="14">
        <f>(P77-O77)/(G77+H77+等级规划!$N$2)</f>
        <v>7.1749999999999998</v>
      </c>
      <c r="U77" s="33">
        <f>SUM(R$5:R77)</f>
        <v>238.57499999999999</v>
      </c>
      <c r="V77" s="33">
        <f>SUM(S$5:S77)</f>
        <v>190.85999999999999</v>
      </c>
      <c r="W77" s="33">
        <f>SUM(T$5:T77)</f>
        <v>111.33499999999998</v>
      </c>
      <c r="AA77" s="2">
        <v>73</v>
      </c>
      <c r="AB77" s="2">
        <f t="shared" si="8"/>
        <v>35</v>
      </c>
      <c r="AC77" s="2">
        <v>1</v>
      </c>
      <c r="AD77" s="2">
        <v>0.5</v>
      </c>
      <c r="AE77" s="2"/>
    </row>
    <row r="78" spans="2:31" x14ac:dyDescent="0.15">
      <c r="B78" s="2">
        <v>74</v>
      </c>
      <c r="C78" s="2">
        <v>60</v>
      </c>
      <c r="D78" s="2">
        <f>等级规划!C81</f>
        <v>860</v>
      </c>
      <c r="E78" s="14">
        <f>D78/等级规划!$M$2</f>
        <v>12.899999999999999</v>
      </c>
      <c r="F78" s="14">
        <f>等级规划!$E$5</f>
        <v>66.666666666666671</v>
      </c>
      <c r="G78" s="14">
        <f>等级规划!$F$5</f>
        <v>20</v>
      </c>
      <c r="H78" s="14">
        <f>等级规划!$G$5</f>
        <v>30</v>
      </c>
      <c r="I78" s="14">
        <f>等级规划!$I$5</f>
        <v>83.333333333333329</v>
      </c>
      <c r="J78" s="14">
        <f t="shared" si="15"/>
        <v>200</v>
      </c>
      <c r="K78" s="33">
        <f t="shared" si="16"/>
        <v>1505</v>
      </c>
      <c r="L78" s="14">
        <f t="shared" si="17"/>
        <v>4.5</v>
      </c>
      <c r="M78" s="14">
        <f t="shared" si="18"/>
        <v>1.5</v>
      </c>
      <c r="N78" s="14">
        <f t="shared" si="19"/>
        <v>0</v>
      </c>
      <c r="O78" s="33">
        <f t="shared" si="21"/>
        <v>6</v>
      </c>
      <c r="P78" s="14">
        <f t="shared" si="22"/>
        <v>1511</v>
      </c>
      <c r="Q78" s="40">
        <f t="shared" si="20"/>
        <v>90660</v>
      </c>
      <c r="R78" s="14">
        <f>(P78-O78)/(G78+H78+等级规划!$L$2)</f>
        <v>16.125</v>
      </c>
      <c r="S78" s="14">
        <f>(P78-O78)/(G78+H78+等级规划!$M$2)</f>
        <v>12.9</v>
      </c>
      <c r="T78" s="14">
        <f>(P78-O78)/(G78+H78+等级规划!$N$2)</f>
        <v>7.5250000000000004</v>
      </c>
      <c r="U78" s="33">
        <f>SUM(R$5:R78)</f>
        <v>254.7</v>
      </c>
      <c r="V78" s="33">
        <f>SUM(S$5:S78)</f>
        <v>203.76</v>
      </c>
      <c r="W78" s="33">
        <f>SUM(T$5:T78)</f>
        <v>118.85999999999999</v>
      </c>
      <c r="AA78" s="2">
        <v>74</v>
      </c>
      <c r="AB78" s="2">
        <f t="shared" si="8"/>
        <v>35</v>
      </c>
      <c r="AC78" s="2">
        <v>1</v>
      </c>
      <c r="AD78" s="2">
        <v>0.5</v>
      </c>
      <c r="AE78" s="2"/>
    </row>
    <row r="79" spans="2:31" x14ac:dyDescent="0.15">
      <c r="B79" s="2">
        <v>75</v>
      </c>
      <c r="C79" s="2">
        <v>60</v>
      </c>
      <c r="D79" s="2">
        <f>等级规划!C82</f>
        <v>900</v>
      </c>
      <c r="E79" s="14">
        <f>D79/等级规划!$M$2</f>
        <v>13.499999999999998</v>
      </c>
      <c r="F79" s="14">
        <f>等级规划!$E$5</f>
        <v>66.666666666666671</v>
      </c>
      <c r="G79" s="14">
        <f>等级规划!$F$5</f>
        <v>20</v>
      </c>
      <c r="H79" s="14">
        <f>等级规划!$G$5</f>
        <v>30</v>
      </c>
      <c r="I79" s="14">
        <f>等级规划!$I$5</f>
        <v>83.333333333333329</v>
      </c>
      <c r="J79" s="14">
        <f t="shared" si="15"/>
        <v>200</v>
      </c>
      <c r="K79" s="33">
        <f t="shared" si="16"/>
        <v>1574.9999999999998</v>
      </c>
      <c r="L79" s="14">
        <f t="shared" si="17"/>
        <v>3</v>
      </c>
      <c r="M79" s="14">
        <f t="shared" si="18"/>
        <v>1</v>
      </c>
      <c r="N79" s="14">
        <f t="shared" si="19"/>
        <v>0</v>
      </c>
      <c r="O79" s="33">
        <f t="shared" si="21"/>
        <v>4</v>
      </c>
      <c r="P79" s="14">
        <f t="shared" si="22"/>
        <v>1578.9999999999998</v>
      </c>
      <c r="Q79" s="40">
        <f t="shared" si="20"/>
        <v>94740</v>
      </c>
      <c r="R79" s="14">
        <f>(P79-O79)/(G79+H79+等级规划!$L$2)</f>
        <v>16.874999999999996</v>
      </c>
      <c r="S79" s="14">
        <f>(P79-O79)/(G79+H79+等级规划!$M$2)</f>
        <v>13.499999999999998</v>
      </c>
      <c r="T79" s="14">
        <f>(P79-O79)/(G79+H79+等级规划!$N$2)</f>
        <v>7.8749999999999991</v>
      </c>
      <c r="U79" s="33">
        <f>SUM(R$5:R79)</f>
        <v>271.57499999999999</v>
      </c>
      <c r="V79" s="33">
        <f>SUM(S$5:S79)</f>
        <v>217.26</v>
      </c>
      <c r="W79" s="33">
        <f>SUM(T$5:T79)</f>
        <v>126.73499999999999</v>
      </c>
      <c r="AA79" s="2">
        <v>75</v>
      </c>
      <c r="AB79" s="2">
        <f t="shared" si="8"/>
        <v>36</v>
      </c>
      <c r="AC79" s="2">
        <v>1</v>
      </c>
      <c r="AD79" s="2">
        <v>0.5</v>
      </c>
      <c r="AE79" s="2"/>
    </row>
    <row r="80" spans="2:31" x14ac:dyDescent="0.15">
      <c r="B80" s="2">
        <v>76</v>
      </c>
      <c r="C80" s="2">
        <v>60</v>
      </c>
      <c r="D80" s="2">
        <f>等级规划!C83</f>
        <v>940</v>
      </c>
      <c r="E80" s="14">
        <f>D80/等级规划!$M$2</f>
        <v>14.1</v>
      </c>
      <c r="F80" s="14">
        <f>等级规划!$E$5</f>
        <v>66.666666666666671</v>
      </c>
      <c r="G80" s="14">
        <f>等级规划!$F$5</f>
        <v>20</v>
      </c>
      <c r="H80" s="14">
        <f>等级规划!$G$5</f>
        <v>30</v>
      </c>
      <c r="I80" s="14">
        <f>等级规划!$I$5</f>
        <v>83.333333333333329</v>
      </c>
      <c r="J80" s="14">
        <f t="shared" si="15"/>
        <v>200</v>
      </c>
      <c r="K80" s="33">
        <f t="shared" si="16"/>
        <v>1645</v>
      </c>
      <c r="L80" s="14">
        <f t="shared" si="17"/>
        <v>4.5</v>
      </c>
      <c r="M80" s="14">
        <f t="shared" si="18"/>
        <v>1.5</v>
      </c>
      <c r="N80" s="14">
        <f t="shared" si="19"/>
        <v>0</v>
      </c>
      <c r="O80" s="33">
        <f t="shared" si="21"/>
        <v>6</v>
      </c>
      <c r="P80" s="14">
        <f t="shared" si="22"/>
        <v>1651</v>
      </c>
      <c r="Q80" s="40">
        <f t="shared" si="20"/>
        <v>99060</v>
      </c>
      <c r="R80" s="14">
        <f>(P80-O80)/(G80+H80+等级规划!$L$2)</f>
        <v>17.624999999999996</v>
      </c>
      <c r="S80" s="14">
        <f>(P80-O80)/(G80+H80+等级规划!$M$2)</f>
        <v>14.1</v>
      </c>
      <c r="T80" s="14">
        <f>(P80-O80)/(G80+H80+等级规划!$N$2)</f>
        <v>8.2249999999999996</v>
      </c>
      <c r="U80" s="33">
        <f>SUM(R$5:R80)</f>
        <v>289.2</v>
      </c>
      <c r="V80" s="33">
        <f>SUM(S$5:S80)</f>
        <v>231.35999999999999</v>
      </c>
      <c r="W80" s="33">
        <f>SUM(T$5:T80)</f>
        <v>134.95999999999998</v>
      </c>
      <c r="AA80" s="2">
        <v>76</v>
      </c>
      <c r="AB80" s="2">
        <f t="shared" si="8"/>
        <v>36</v>
      </c>
      <c r="AC80" s="2">
        <v>1</v>
      </c>
      <c r="AD80" s="2">
        <v>0.5</v>
      </c>
      <c r="AE80" s="2"/>
    </row>
    <row r="81" spans="2:31" x14ac:dyDescent="0.15">
      <c r="B81" s="2">
        <v>77</v>
      </c>
      <c r="C81" s="2">
        <v>60</v>
      </c>
      <c r="D81" s="2">
        <f>等级规划!C84</f>
        <v>980</v>
      </c>
      <c r="E81" s="14">
        <f>D81/等级规划!$M$2</f>
        <v>14.7</v>
      </c>
      <c r="F81" s="14">
        <f>等级规划!$E$5</f>
        <v>66.666666666666671</v>
      </c>
      <c r="G81" s="14">
        <f>等级规划!$F$5</f>
        <v>20</v>
      </c>
      <c r="H81" s="14">
        <f>等级规划!$G$5</f>
        <v>30</v>
      </c>
      <c r="I81" s="14">
        <f>等级规划!$I$5</f>
        <v>83.333333333333329</v>
      </c>
      <c r="J81" s="14">
        <f t="shared" si="15"/>
        <v>200</v>
      </c>
      <c r="K81" s="33">
        <f t="shared" si="16"/>
        <v>1715</v>
      </c>
      <c r="L81" s="14">
        <f t="shared" si="17"/>
        <v>3</v>
      </c>
      <c r="M81" s="14">
        <f t="shared" si="18"/>
        <v>1</v>
      </c>
      <c r="N81" s="14">
        <f t="shared" si="19"/>
        <v>0</v>
      </c>
      <c r="O81" s="33">
        <f t="shared" si="21"/>
        <v>4</v>
      </c>
      <c r="P81" s="14">
        <f t="shared" si="22"/>
        <v>1719</v>
      </c>
      <c r="Q81" s="40">
        <f t="shared" si="20"/>
        <v>103140</v>
      </c>
      <c r="R81" s="14">
        <f>(P81-O81)/(G81+H81+等级规划!$L$2)</f>
        <v>18.374999999999996</v>
      </c>
      <c r="S81" s="14">
        <f>(P81-O81)/(G81+H81+等级规划!$M$2)</f>
        <v>14.7</v>
      </c>
      <c r="T81" s="14">
        <f>(P81-O81)/(G81+H81+等级规划!$N$2)</f>
        <v>8.5749999999999993</v>
      </c>
      <c r="U81" s="33">
        <f>SUM(R$5:R81)</f>
        <v>307.57499999999999</v>
      </c>
      <c r="V81" s="33">
        <f>SUM(S$5:S81)</f>
        <v>246.05999999999997</v>
      </c>
      <c r="W81" s="33">
        <f>SUM(T$5:T81)</f>
        <v>143.53499999999997</v>
      </c>
      <c r="AA81" s="2">
        <v>77</v>
      </c>
      <c r="AB81" s="2">
        <f t="shared" si="8"/>
        <v>36</v>
      </c>
      <c r="AC81" s="2">
        <v>1</v>
      </c>
      <c r="AD81" s="2">
        <v>0.5</v>
      </c>
      <c r="AE81" s="2"/>
    </row>
    <row r="82" spans="2:31" x14ac:dyDescent="0.15">
      <c r="B82" s="2">
        <v>78</v>
      </c>
      <c r="C82" s="2">
        <v>60</v>
      </c>
      <c r="D82" s="2">
        <f>等级规划!C85</f>
        <v>1030</v>
      </c>
      <c r="E82" s="14">
        <f>D82/等级规划!$M$2</f>
        <v>15.45</v>
      </c>
      <c r="F82" s="14">
        <f>等级规划!$E$5</f>
        <v>66.666666666666671</v>
      </c>
      <c r="G82" s="14">
        <f>等级规划!$F$5</f>
        <v>20</v>
      </c>
      <c r="H82" s="14">
        <f>等级规划!$G$5</f>
        <v>30</v>
      </c>
      <c r="I82" s="14">
        <f>等级规划!$I$5</f>
        <v>83.333333333333329</v>
      </c>
      <c r="J82" s="14">
        <f t="shared" si="15"/>
        <v>200</v>
      </c>
      <c r="K82" s="33">
        <f t="shared" si="16"/>
        <v>1802.5</v>
      </c>
      <c r="L82" s="14">
        <f t="shared" si="17"/>
        <v>4.5</v>
      </c>
      <c r="M82" s="14">
        <f t="shared" si="18"/>
        <v>1.5</v>
      </c>
      <c r="N82" s="14">
        <f t="shared" si="19"/>
        <v>0</v>
      </c>
      <c r="O82" s="33">
        <f t="shared" si="21"/>
        <v>6</v>
      </c>
      <c r="P82" s="14">
        <f t="shared" si="22"/>
        <v>1808.5</v>
      </c>
      <c r="Q82" s="40">
        <f t="shared" si="20"/>
        <v>108510</v>
      </c>
      <c r="R82" s="14">
        <f>(P82-O82)/(G82+H82+等级规划!$L$2)</f>
        <v>19.312499999999996</v>
      </c>
      <c r="S82" s="14">
        <f>(P82-O82)/(G82+H82+等级规划!$M$2)</f>
        <v>15.45</v>
      </c>
      <c r="T82" s="14">
        <f>(P82-O82)/(G82+H82+等级规划!$N$2)</f>
        <v>9.0124999999999993</v>
      </c>
      <c r="U82" s="33">
        <f>SUM(R$5:R82)</f>
        <v>326.88749999999999</v>
      </c>
      <c r="V82" s="33">
        <f>SUM(S$5:S82)</f>
        <v>261.51</v>
      </c>
      <c r="W82" s="33">
        <f>SUM(T$5:T82)</f>
        <v>152.54749999999996</v>
      </c>
      <c r="AA82" s="2">
        <v>78</v>
      </c>
      <c r="AB82" s="2">
        <f t="shared" si="8"/>
        <v>37</v>
      </c>
      <c r="AC82" s="2">
        <v>1</v>
      </c>
      <c r="AD82" s="2">
        <v>0.5</v>
      </c>
      <c r="AE82" s="2"/>
    </row>
    <row r="83" spans="2:31" x14ac:dyDescent="0.15">
      <c r="B83" s="2">
        <v>79</v>
      </c>
      <c r="C83" s="2">
        <v>60</v>
      </c>
      <c r="D83" s="2">
        <f>等级规划!C86</f>
        <v>1080</v>
      </c>
      <c r="E83" s="14">
        <f>D83/等级规划!$M$2</f>
        <v>16.2</v>
      </c>
      <c r="F83" s="14">
        <f>等级规划!$E$5</f>
        <v>66.666666666666671</v>
      </c>
      <c r="G83" s="14">
        <f>等级规划!$F$5</f>
        <v>20</v>
      </c>
      <c r="H83" s="14">
        <f>等级规划!$G$5</f>
        <v>30</v>
      </c>
      <c r="I83" s="14">
        <f>等级规划!$I$5</f>
        <v>83.333333333333329</v>
      </c>
      <c r="J83" s="14">
        <f t="shared" si="15"/>
        <v>200</v>
      </c>
      <c r="K83" s="33">
        <f t="shared" si="16"/>
        <v>1890</v>
      </c>
      <c r="L83" s="14">
        <f t="shared" si="17"/>
        <v>3</v>
      </c>
      <c r="M83" s="14">
        <f t="shared" si="18"/>
        <v>1</v>
      </c>
      <c r="N83" s="14">
        <f t="shared" si="19"/>
        <v>0</v>
      </c>
      <c r="O83" s="33">
        <f t="shared" si="21"/>
        <v>4</v>
      </c>
      <c r="P83" s="14">
        <f t="shared" si="22"/>
        <v>1894</v>
      </c>
      <c r="Q83" s="40">
        <f t="shared" si="20"/>
        <v>113640</v>
      </c>
      <c r="R83" s="14">
        <f>(P83-O83)/(G83+H83+等级规划!$L$2)</f>
        <v>20.249999999999996</v>
      </c>
      <c r="S83" s="14">
        <f>(P83-O83)/(G83+H83+等级规划!$M$2)</f>
        <v>16.2</v>
      </c>
      <c r="T83" s="14">
        <f>(P83-O83)/(G83+H83+等级规划!$N$2)</f>
        <v>9.4499999999999993</v>
      </c>
      <c r="U83" s="33">
        <f>SUM(R$5:R83)</f>
        <v>347.13749999999999</v>
      </c>
      <c r="V83" s="33">
        <f>SUM(S$5:S83)</f>
        <v>277.70999999999998</v>
      </c>
      <c r="W83" s="33">
        <f>SUM(T$5:T83)</f>
        <v>161.99749999999995</v>
      </c>
      <c r="AA83" s="2">
        <v>79</v>
      </c>
      <c r="AB83" s="2">
        <f t="shared" si="8"/>
        <v>37</v>
      </c>
      <c r="AC83" s="2">
        <v>1</v>
      </c>
      <c r="AD83" s="2">
        <v>0.5</v>
      </c>
      <c r="AE83" s="2"/>
    </row>
    <row r="84" spans="2:31" x14ac:dyDescent="0.15">
      <c r="B84" s="2">
        <v>80</v>
      </c>
      <c r="C84" s="2">
        <v>60</v>
      </c>
      <c r="D84" s="2">
        <f>等级规划!C87</f>
        <v>1130</v>
      </c>
      <c r="E84" s="14">
        <f>D84/等级规划!$M$2</f>
        <v>16.95</v>
      </c>
      <c r="F84" s="14">
        <f>等级规划!$E$5</f>
        <v>66.666666666666671</v>
      </c>
      <c r="G84" s="14">
        <f>等级规划!$F$5</f>
        <v>20</v>
      </c>
      <c r="H84" s="14">
        <f>等级规划!$G$5</f>
        <v>30</v>
      </c>
      <c r="I84" s="14">
        <f>等级规划!$I$5</f>
        <v>83.333333333333329</v>
      </c>
      <c r="J84" s="14">
        <f t="shared" si="15"/>
        <v>200</v>
      </c>
      <c r="K84" s="33">
        <f t="shared" si="16"/>
        <v>1977.5</v>
      </c>
      <c r="L84" s="14">
        <f t="shared" si="17"/>
        <v>4.5</v>
      </c>
      <c r="M84" s="14">
        <f t="shared" si="18"/>
        <v>1.5</v>
      </c>
      <c r="N84" s="14">
        <f t="shared" si="19"/>
        <v>0</v>
      </c>
      <c r="O84" s="33">
        <f t="shared" si="21"/>
        <v>6</v>
      </c>
      <c r="P84" s="14">
        <f t="shared" si="22"/>
        <v>1983.5</v>
      </c>
      <c r="Q84" s="40">
        <f t="shared" si="20"/>
        <v>119010</v>
      </c>
      <c r="R84" s="14">
        <f>(P84-O84)/(G84+H84+等级规划!$L$2)</f>
        <v>21.187499999999996</v>
      </c>
      <c r="S84" s="14">
        <f>(P84-O84)/(G84+H84+等级规划!$M$2)</f>
        <v>16.95</v>
      </c>
      <c r="T84" s="14">
        <f>(P84-O84)/(G84+H84+等级规划!$N$2)</f>
        <v>9.8874999999999993</v>
      </c>
      <c r="U84" s="33">
        <f>SUM(R$5:R84)</f>
        <v>368.32499999999999</v>
      </c>
      <c r="V84" s="33">
        <f>SUM(S$5:S84)</f>
        <v>294.65999999999997</v>
      </c>
      <c r="W84" s="33">
        <f>SUM(T$5:T84)</f>
        <v>171.88499999999993</v>
      </c>
      <c r="AA84" s="2">
        <v>80</v>
      </c>
      <c r="AB84" s="2">
        <f t="shared" si="8"/>
        <v>38</v>
      </c>
      <c r="AC84" s="2">
        <v>1</v>
      </c>
      <c r="AD84" s="2">
        <v>0.5</v>
      </c>
      <c r="AE84" s="2"/>
    </row>
    <row r="85" spans="2:31" x14ac:dyDescent="0.15">
      <c r="B85" s="2">
        <v>81</v>
      </c>
      <c r="C85" s="2">
        <v>60</v>
      </c>
      <c r="D85" s="2">
        <f>等级规划!C88</f>
        <v>1180</v>
      </c>
      <c r="E85" s="14">
        <f>D85/等级规划!$M$2</f>
        <v>17.7</v>
      </c>
      <c r="F85" s="14">
        <f>等级规划!$E$5</f>
        <v>66.666666666666671</v>
      </c>
      <c r="G85" s="14">
        <f>等级规划!$F$5</f>
        <v>20</v>
      </c>
      <c r="H85" s="14">
        <f>等级规划!$G$5</f>
        <v>30</v>
      </c>
      <c r="I85" s="14">
        <f>等级规划!$I$5</f>
        <v>83.333333333333329</v>
      </c>
      <c r="J85" s="14">
        <f t="shared" si="15"/>
        <v>200</v>
      </c>
      <c r="K85" s="33">
        <f t="shared" si="16"/>
        <v>2065</v>
      </c>
      <c r="L85" s="14">
        <f t="shared" si="17"/>
        <v>3</v>
      </c>
      <c r="M85" s="14">
        <f t="shared" si="18"/>
        <v>1</v>
      </c>
      <c r="N85" s="14">
        <f t="shared" si="19"/>
        <v>0</v>
      </c>
      <c r="O85" s="33">
        <f t="shared" si="21"/>
        <v>4</v>
      </c>
      <c r="P85" s="14">
        <f t="shared" si="22"/>
        <v>2069</v>
      </c>
      <c r="Q85" s="40">
        <f t="shared" si="20"/>
        <v>124140</v>
      </c>
      <c r="R85" s="14">
        <f>(P85-O85)/(G85+H85+等级规划!$L$2)</f>
        <v>22.124999999999996</v>
      </c>
      <c r="S85" s="14">
        <f>(P85-O85)/(G85+H85+等级规划!$M$2)</f>
        <v>17.7</v>
      </c>
      <c r="T85" s="14">
        <f>(P85-O85)/(G85+H85+等级规划!$N$2)</f>
        <v>10.324999999999999</v>
      </c>
      <c r="U85" s="33">
        <f>SUM(R$5:R85)</f>
        <v>390.45</v>
      </c>
      <c r="V85" s="33">
        <f>SUM(S$5:S85)</f>
        <v>312.35999999999996</v>
      </c>
      <c r="W85" s="33">
        <f>SUM(T$5:T85)</f>
        <v>182.20999999999992</v>
      </c>
      <c r="AA85" s="2">
        <v>81</v>
      </c>
      <c r="AB85" s="2">
        <f t="shared" si="8"/>
        <v>38</v>
      </c>
      <c r="AC85" s="2">
        <v>1.5</v>
      </c>
      <c r="AD85" s="2">
        <v>0.5</v>
      </c>
      <c r="AE85" s="2"/>
    </row>
    <row r="86" spans="2:31" x14ac:dyDescent="0.15">
      <c r="B86" s="2">
        <v>82</v>
      </c>
      <c r="C86" s="2">
        <v>60</v>
      </c>
      <c r="D86" s="2">
        <f>等级规划!C89</f>
        <v>1230</v>
      </c>
      <c r="E86" s="14">
        <f>D86/等级规划!$M$2</f>
        <v>18.45</v>
      </c>
      <c r="F86" s="14">
        <f>等级规划!$E$5</f>
        <v>66.666666666666671</v>
      </c>
      <c r="G86" s="14">
        <f>等级规划!$F$5</f>
        <v>20</v>
      </c>
      <c r="H86" s="14">
        <f>等级规划!$G$5</f>
        <v>30</v>
      </c>
      <c r="I86" s="14">
        <f>等级规划!$I$5</f>
        <v>83.333333333333329</v>
      </c>
      <c r="J86" s="14">
        <f t="shared" si="15"/>
        <v>200</v>
      </c>
      <c r="K86" s="33">
        <f t="shared" si="16"/>
        <v>2152.5</v>
      </c>
      <c r="L86" s="14">
        <f t="shared" si="17"/>
        <v>4.5</v>
      </c>
      <c r="M86" s="14">
        <f t="shared" si="18"/>
        <v>1.5</v>
      </c>
      <c r="N86" s="14">
        <f t="shared" si="19"/>
        <v>0</v>
      </c>
      <c r="O86" s="33">
        <f t="shared" si="21"/>
        <v>6</v>
      </c>
      <c r="P86" s="14">
        <f t="shared" si="22"/>
        <v>2158.5</v>
      </c>
      <c r="Q86" s="40">
        <f t="shared" si="20"/>
        <v>129510</v>
      </c>
      <c r="R86" s="14">
        <f>(P86-O86)/(G86+H86+等级规划!$L$2)</f>
        <v>23.062499999999996</v>
      </c>
      <c r="S86" s="14">
        <f>(P86-O86)/(G86+H86+等级规划!$M$2)</f>
        <v>18.45</v>
      </c>
      <c r="T86" s="14">
        <f>(P86-O86)/(G86+H86+等级规划!$N$2)</f>
        <v>10.762499999999999</v>
      </c>
      <c r="U86" s="33">
        <f>SUM(R$5:R86)</f>
        <v>413.51249999999999</v>
      </c>
      <c r="V86" s="33">
        <f>SUM(S$5:S86)</f>
        <v>330.80999999999995</v>
      </c>
      <c r="W86" s="33">
        <f>SUM(T$5:T86)</f>
        <v>192.97249999999991</v>
      </c>
      <c r="AA86" s="2">
        <v>82</v>
      </c>
      <c r="AB86" s="2">
        <f t="shared" si="8"/>
        <v>38</v>
      </c>
      <c r="AC86" s="2">
        <v>1.5</v>
      </c>
      <c r="AD86" s="2">
        <v>0.5</v>
      </c>
      <c r="AE86" s="2"/>
    </row>
    <row r="87" spans="2:31" x14ac:dyDescent="0.15">
      <c r="B87" s="2">
        <v>83</v>
      </c>
      <c r="C87" s="2">
        <v>60</v>
      </c>
      <c r="D87" s="2">
        <f>等级规划!C90</f>
        <v>1280</v>
      </c>
      <c r="E87" s="14">
        <f>D87/等级规划!$M$2</f>
        <v>19.2</v>
      </c>
      <c r="F87" s="14">
        <f>等级规划!$E$5</f>
        <v>66.666666666666671</v>
      </c>
      <c r="G87" s="14">
        <f>等级规划!$F$5</f>
        <v>20</v>
      </c>
      <c r="H87" s="14">
        <f>等级规划!$G$5</f>
        <v>30</v>
      </c>
      <c r="I87" s="14">
        <f>等级规划!$I$5</f>
        <v>83.333333333333329</v>
      </c>
      <c r="J87" s="14">
        <f t="shared" si="15"/>
        <v>200</v>
      </c>
      <c r="K87" s="33">
        <f t="shared" si="16"/>
        <v>2240</v>
      </c>
      <c r="L87" s="14">
        <f t="shared" si="17"/>
        <v>3</v>
      </c>
      <c r="M87" s="14">
        <f t="shared" si="18"/>
        <v>1</v>
      </c>
      <c r="N87" s="14">
        <f t="shared" si="19"/>
        <v>0</v>
      </c>
      <c r="O87" s="33">
        <f t="shared" si="21"/>
        <v>4</v>
      </c>
      <c r="P87" s="14">
        <f t="shared" si="22"/>
        <v>2244</v>
      </c>
      <c r="Q87" s="40">
        <f t="shared" si="20"/>
        <v>134640</v>
      </c>
      <c r="R87" s="14">
        <f>(P87-O87)/(G87+H87+等级规划!$L$2)</f>
        <v>23.999999999999996</v>
      </c>
      <c r="S87" s="14">
        <f>(P87-O87)/(G87+H87+等级规划!$M$2)</f>
        <v>19.2</v>
      </c>
      <c r="T87" s="14">
        <f>(P87-O87)/(G87+H87+等级规划!$N$2)</f>
        <v>11.2</v>
      </c>
      <c r="U87" s="33">
        <f>SUM(R$5:R87)</f>
        <v>437.51249999999999</v>
      </c>
      <c r="V87" s="33">
        <f>SUM(S$5:S87)</f>
        <v>350.00999999999993</v>
      </c>
      <c r="W87" s="33">
        <f>SUM(T$5:T87)</f>
        <v>204.1724999999999</v>
      </c>
      <c r="AA87" s="2">
        <v>83</v>
      </c>
      <c r="AB87" s="2">
        <f t="shared" si="8"/>
        <v>39</v>
      </c>
      <c r="AC87" s="2">
        <v>1.5</v>
      </c>
      <c r="AD87" s="2">
        <v>0.5</v>
      </c>
      <c r="AE87" s="2"/>
    </row>
    <row r="88" spans="2:31" x14ac:dyDescent="0.15">
      <c r="B88" s="2">
        <v>84</v>
      </c>
      <c r="C88" s="2">
        <v>60</v>
      </c>
      <c r="D88" s="2">
        <f>等级规划!C91</f>
        <v>1330</v>
      </c>
      <c r="E88" s="14">
        <f>D88/等级规划!$M$2</f>
        <v>19.95</v>
      </c>
      <c r="F88" s="14">
        <f>等级规划!$E$5</f>
        <v>66.666666666666671</v>
      </c>
      <c r="G88" s="14">
        <f>等级规划!$F$5</f>
        <v>20</v>
      </c>
      <c r="H88" s="14">
        <f>等级规划!$G$5</f>
        <v>30</v>
      </c>
      <c r="I88" s="14">
        <f>等级规划!$I$5</f>
        <v>83.333333333333329</v>
      </c>
      <c r="J88" s="14">
        <f t="shared" si="15"/>
        <v>200</v>
      </c>
      <c r="K88" s="33">
        <f t="shared" si="16"/>
        <v>2327.5</v>
      </c>
      <c r="L88" s="14">
        <f t="shared" si="17"/>
        <v>4.5</v>
      </c>
      <c r="M88" s="14">
        <f t="shared" si="18"/>
        <v>1.5</v>
      </c>
      <c r="N88" s="14">
        <f t="shared" si="19"/>
        <v>0</v>
      </c>
      <c r="O88" s="33">
        <f t="shared" si="21"/>
        <v>6</v>
      </c>
      <c r="P88" s="14">
        <f t="shared" si="22"/>
        <v>2333.5</v>
      </c>
      <c r="Q88" s="40">
        <f t="shared" si="20"/>
        <v>140010</v>
      </c>
      <c r="R88" s="14">
        <f>(P88-O88)/(G88+H88+等级规划!$L$2)</f>
        <v>24.937499999999996</v>
      </c>
      <c r="S88" s="14">
        <f>(P88-O88)/(G88+H88+等级规划!$M$2)</f>
        <v>19.95</v>
      </c>
      <c r="T88" s="14">
        <f>(P88-O88)/(G88+H88+等级规划!$N$2)</f>
        <v>11.637499999999999</v>
      </c>
      <c r="U88" s="33">
        <f>SUM(R$5:R88)</f>
        <v>462.45</v>
      </c>
      <c r="V88" s="33">
        <f>SUM(S$5:S88)</f>
        <v>369.95999999999992</v>
      </c>
      <c r="W88" s="33">
        <f>SUM(T$5:T88)</f>
        <v>215.80999999999989</v>
      </c>
      <c r="AA88" s="2">
        <v>84</v>
      </c>
      <c r="AB88" s="2">
        <f t="shared" si="8"/>
        <v>39</v>
      </c>
      <c r="AC88" s="2">
        <v>1.5</v>
      </c>
      <c r="AD88" s="2">
        <v>0.5</v>
      </c>
      <c r="AE88" s="2"/>
    </row>
    <row r="89" spans="2:31" x14ac:dyDescent="0.15">
      <c r="B89" s="2">
        <v>85</v>
      </c>
      <c r="C89" s="2">
        <v>60</v>
      </c>
      <c r="D89" s="2">
        <f>等级规划!C92</f>
        <v>1380</v>
      </c>
      <c r="E89" s="14">
        <f>D89/等级规划!$M$2</f>
        <v>20.7</v>
      </c>
      <c r="F89" s="14">
        <f>等级规划!$E$5</f>
        <v>66.666666666666671</v>
      </c>
      <c r="G89" s="14">
        <f>等级规划!$F$5</f>
        <v>20</v>
      </c>
      <c r="H89" s="14">
        <f>等级规划!$G$5</f>
        <v>30</v>
      </c>
      <c r="I89" s="14">
        <f>等级规划!$I$5</f>
        <v>83.333333333333329</v>
      </c>
      <c r="J89" s="14">
        <f t="shared" si="15"/>
        <v>200</v>
      </c>
      <c r="K89" s="33">
        <f t="shared" si="16"/>
        <v>2415</v>
      </c>
      <c r="L89" s="14">
        <f t="shared" si="17"/>
        <v>3</v>
      </c>
      <c r="M89" s="14">
        <f t="shared" si="18"/>
        <v>1</v>
      </c>
      <c r="N89" s="14">
        <f t="shared" si="19"/>
        <v>0</v>
      </c>
      <c r="O89" s="33">
        <f t="shared" si="21"/>
        <v>4</v>
      </c>
      <c r="P89" s="14">
        <f t="shared" si="22"/>
        <v>2419</v>
      </c>
      <c r="Q89" s="40">
        <f t="shared" si="20"/>
        <v>145140</v>
      </c>
      <c r="R89" s="14">
        <f>(P89-O89)/(G89+H89+等级规划!$L$2)</f>
        <v>25.874999999999996</v>
      </c>
      <c r="S89" s="14">
        <f>(P89-O89)/(G89+H89+等级规划!$M$2)</f>
        <v>20.7</v>
      </c>
      <c r="T89" s="14">
        <f>(P89-O89)/(G89+H89+等级规划!$N$2)</f>
        <v>12.074999999999999</v>
      </c>
      <c r="U89" s="33">
        <f>SUM(R$5:R89)</f>
        <v>488.32499999999999</v>
      </c>
      <c r="V89" s="33">
        <f>SUM(S$5:S89)</f>
        <v>390.65999999999991</v>
      </c>
      <c r="W89" s="33">
        <f>SUM(T$5:T89)</f>
        <v>227.88499999999988</v>
      </c>
      <c r="AA89" s="2">
        <v>85</v>
      </c>
      <c r="AB89" s="2">
        <f t="shared" ref="AB89:AB152" si="23">AB79+4</f>
        <v>40</v>
      </c>
      <c r="AC89" s="2">
        <v>1.5</v>
      </c>
      <c r="AD89" s="2">
        <v>0.5</v>
      </c>
      <c r="AE89" s="2"/>
    </row>
    <row r="90" spans="2:31" x14ac:dyDescent="0.15">
      <c r="B90" s="2">
        <v>86</v>
      </c>
      <c r="C90" s="2">
        <v>60</v>
      </c>
      <c r="D90" s="2">
        <f>等级规划!C93</f>
        <v>1430</v>
      </c>
      <c r="E90" s="14">
        <f>D90/等级规划!$M$2</f>
        <v>21.45</v>
      </c>
      <c r="F90" s="14">
        <f>等级规划!$E$5</f>
        <v>66.666666666666671</v>
      </c>
      <c r="G90" s="14">
        <f>等级规划!$F$5</f>
        <v>20</v>
      </c>
      <c r="H90" s="14">
        <f>等级规划!$G$5</f>
        <v>30</v>
      </c>
      <c r="I90" s="14">
        <f>等级规划!$I$5</f>
        <v>83.333333333333329</v>
      </c>
      <c r="J90" s="14">
        <f t="shared" si="15"/>
        <v>200</v>
      </c>
      <c r="K90" s="33">
        <f t="shared" si="16"/>
        <v>2502.5</v>
      </c>
      <c r="L90" s="14">
        <f t="shared" si="17"/>
        <v>4.5</v>
      </c>
      <c r="M90" s="14">
        <f t="shared" si="18"/>
        <v>1.5</v>
      </c>
      <c r="N90" s="14">
        <f t="shared" si="19"/>
        <v>0</v>
      </c>
      <c r="O90" s="33">
        <f t="shared" si="21"/>
        <v>6</v>
      </c>
      <c r="P90" s="14">
        <f t="shared" si="22"/>
        <v>2508.5</v>
      </c>
      <c r="Q90" s="40">
        <f t="shared" si="20"/>
        <v>150510</v>
      </c>
      <c r="R90" s="14">
        <f>(P90-O90)/(G90+H90+等级规划!$L$2)</f>
        <v>26.812499999999996</v>
      </c>
      <c r="S90" s="14">
        <f>(P90-O90)/(G90+H90+等级规划!$M$2)</f>
        <v>21.45</v>
      </c>
      <c r="T90" s="14">
        <f>(P90-O90)/(G90+H90+等级规划!$N$2)</f>
        <v>12.512499999999999</v>
      </c>
      <c r="U90" s="33">
        <f>SUM(R$5:R90)</f>
        <v>515.13749999999993</v>
      </c>
      <c r="V90" s="33">
        <f>SUM(S$5:S90)</f>
        <v>412.1099999999999</v>
      </c>
      <c r="W90" s="33">
        <f>SUM(T$5:T90)</f>
        <v>240.39749999999987</v>
      </c>
      <c r="AA90" s="2">
        <v>86</v>
      </c>
      <c r="AB90" s="2">
        <f t="shared" si="23"/>
        <v>40</v>
      </c>
      <c r="AC90" s="2">
        <v>1.5</v>
      </c>
      <c r="AD90" s="2">
        <v>0.5</v>
      </c>
      <c r="AE90" s="2"/>
    </row>
    <row r="91" spans="2:31" x14ac:dyDescent="0.15">
      <c r="B91" s="2">
        <v>87</v>
      </c>
      <c r="C91" s="2">
        <v>60</v>
      </c>
      <c r="D91" s="2">
        <f>等级规划!C94</f>
        <v>1480</v>
      </c>
      <c r="E91" s="14">
        <f>D91/等级规划!$M$2</f>
        <v>22.2</v>
      </c>
      <c r="F91" s="14">
        <f>等级规划!$E$5</f>
        <v>66.666666666666671</v>
      </c>
      <c r="G91" s="14">
        <f>等级规划!$F$5</f>
        <v>20</v>
      </c>
      <c r="H91" s="14">
        <f>等级规划!$G$5</f>
        <v>30</v>
      </c>
      <c r="I91" s="14">
        <f>等级规划!$I$5</f>
        <v>83.333333333333329</v>
      </c>
      <c r="J91" s="14">
        <f t="shared" si="15"/>
        <v>200</v>
      </c>
      <c r="K91" s="33">
        <f t="shared" si="16"/>
        <v>2590</v>
      </c>
      <c r="L91" s="14">
        <f t="shared" si="17"/>
        <v>3</v>
      </c>
      <c r="M91" s="14">
        <f t="shared" si="18"/>
        <v>1</v>
      </c>
      <c r="N91" s="14">
        <f t="shared" si="19"/>
        <v>0</v>
      </c>
      <c r="O91" s="33">
        <f t="shared" si="21"/>
        <v>4</v>
      </c>
      <c r="P91" s="14">
        <f t="shared" si="22"/>
        <v>2594</v>
      </c>
      <c r="Q91" s="40">
        <f t="shared" si="20"/>
        <v>155640</v>
      </c>
      <c r="R91" s="14">
        <f>(P91-O91)/(G91+H91+等级规划!$L$2)</f>
        <v>27.749999999999996</v>
      </c>
      <c r="S91" s="14">
        <f>(P91-O91)/(G91+H91+等级规划!$M$2)</f>
        <v>22.2</v>
      </c>
      <c r="T91" s="14">
        <f>(P91-O91)/(G91+H91+等级规划!$N$2)</f>
        <v>12.95</v>
      </c>
      <c r="U91" s="33">
        <f>SUM(R$5:R91)</f>
        <v>542.88749999999993</v>
      </c>
      <c r="V91" s="33">
        <f>SUM(S$5:S91)</f>
        <v>434.30999999999989</v>
      </c>
      <c r="W91" s="33">
        <f>SUM(T$5:T91)</f>
        <v>253.34749999999985</v>
      </c>
      <c r="AA91" s="2">
        <v>87</v>
      </c>
      <c r="AB91" s="2">
        <f t="shared" si="23"/>
        <v>40</v>
      </c>
      <c r="AC91" s="2">
        <v>1.5</v>
      </c>
      <c r="AD91" s="2">
        <v>0.5</v>
      </c>
      <c r="AE91" s="2"/>
    </row>
    <row r="92" spans="2:31" x14ac:dyDescent="0.15">
      <c r="B92" s="2">
        <v>88</v>
      </c>
      <c r="C92" s="2">
        <v>60</v>
      </c>
      <c r="D92" s="2">
        <f>等级规划!C95</f>
        <v>1540</v>
      </c>
      <c r="E92" s="14">
        <f>D92/等级规划!$M$2</f>
        <v>23.099999999999998</v>
      </c>
      <c r="F92" s="14">
        <f>等级规划!$E$5</f>
        <v>66.666666666666671</v>
      </c>
      <c r="G92" s="14">
        <f>等级规划!$F$5</f>
        <v>20</v>
      </c>
      <c r="H92" s="14">
        <f>等级规划!$G$5</f>
        <v>30</v>
      </c>
      <c r="I92" s="14">
        <f>等级规划!$I$5</f>
        <v>83.333333333333329</v>
      </c>
      <c r="J92" s="14">
        <f t="shared" si="15"/>
        <v>200</v>
      </c>
      <c r="K92" s="33">
        <f t="shared" si="16"/>
        <v>2695</v>
      </c>
      <c r="L92" s="14">
        <f t="shared" si="17"/>
        <v>4.5</v>
      </c>
      <c r="M92" s="14">
        <f t="shared" si="18"/>
        <v>1.5</v>
      </c>
      <c r="N92" s="14">
        <f t="shared" si="19"/>
        <v>0</v>
      </c>
      <c r="O92" s="33">
        <f t="shared" si="21"/>
        <v>6</v>
      </c>
      <c r="P92" s="14">
        <f t="shared" si="22"/>
        <v>2701</v>
      </c>
      <c r="Q92" s="40">
        <f t="shared" si="20"/>
        <v>162060</v>
      </c>
      <c r="R92" s="14">
        <f>(P92-O92)/(G92+H92+等级规划!$L$2)</f>
        <v>28.874999999999996</v>
      </c>
      <c r="S92" s="14">
        <f>(P92-O92)/(G92+H92+等级规划!$M$2)</f>
        <v>23.099999999999998</v>
      </c>
      <c r="T92" s="14">
        <f>(P92-O92)/(G92+H92+等级规划!$N$2)</f>
        <v>13.475</v>
      </c>
      <c r="U92" s="33">
        <f>SUM(R$5:R92)</f>
        <v>571.76249999999993</v>
      </c>
      <c r="V92" s="33">
        <f>SUM(S$5:S92)</f>
        <v>457.40999999999991</v>
      </c>
      <c r="W92" s="33">
        <f>SUM(T$5:T92)</f>
        <v>266.82249999999988</v>
      </c>
      <c r="AA92" s="2">
        <v>88</v>
      </c>
      <c r="AB92" s="2">
        <f t="shared" si="23"/>
        <v>41</v>
      </c>
      <c r="AC92" s="2">
        <v>1.5</v>
      </c>
      <c r="AD92" s="2">
        <v>0.5</v>
      </c>
      <c r="AE92" s="2"/>
    </row>
    <row r="93" spans="2:31" x14ac:dyDescent="0.15">
      <c r="B93" s="2">
        <v>89</v>
      </c>
      <c r="C93" s="2">
        <v>60</v>
      </c>
      <c r="D93" s="2">
        <f>等级规划!C96</f>
        <v>1600</v>
      </c>
      <c r="E93" s="14">
        <f>D93/等级规划!$M$2</f>
        <v>24</v>
      </c>
      <c r="F93" s="14">
        <f>等级规划!$E$5</f>
        <v>66.666666666666671</v>
      </c>
      <c r="G93" s="14">
        <f>等级规划!$F$5</f>
        <v>20</v>
      </c>
      <c r="H93" s="14">
        <f>等级规划!$G$5</f>
        <v>30</v>
      </c>
      <c r="I93" s="14">
        <f>等级规划!$I$5</f>
        <v>83.333333333333329</v>
      </c>
      <c r="J93" s="14">
        <f t="shared" si="15"/>
        <v>200</v>
      </c>
      <c r="K93" s="33">
        <f t="shared" si="16"/>
        <v>2800</v>
      </c>
      <c r="L93" s="14">
        <f t="shared" si="17"/>
        <v>3</v>
      </c>
      <c r="M93" s="14">
        <f t="shared" si="18"/>
        <v>1</v>
      </c>
      <c r="N93" s="14">
        <f t="shared" si="19"/>
        <v>0</v>
      </c>
      <c r="O93" s="33">
        <f t="shared" si="21"/>
        <v>4</v>
      </c>
      <c r="P93" s="14">
        <f t="shared" si="22"/>
        <v>2804</v>
      </c>
      <c r="Q93" s="40">
        <f t="shared" si="20"/>
        <v>168240</v>
      </c>
      <c r="R93" s="14">
        <f>(P93-O93)/(G93+H93+等级规划!$L$2)</f>
        <v>29.999999999999996</v>
      </c>
      <c r="S93" s="14">
        <f>(P93-O93)/(G93+H93+等级规划!$M$2)</f>
        <v>24</v>
      </c>
      <c r="T93" s="14">
        <f>(P93-O93)/(G93+H93+等级规划!$N$2)</f>
        <v>14</v>
      </c>
      <c r="U93" s="33">
        <f>SUM(R$5:R93)</f>
        <v>601.76249999999993</v>
      </c>
      <c r="V93" s="33">
        <f>SUM(S$5:S93)</f>
        <v>481.40999999999991</v>
      </c>
      <c r="W93" s="33">
        <f>SUM(T$5:T93)</f>
        <v>280.82249999999988</v>
      </c>
      <c r="AA93" s="2">
        <v>89</v>
      </c>
      <c r="AB93" s="2">
        <f t="shared" si="23"/>
        <v>41</v>
      </c>
      <c r="AC93" s="2">
        <v>1.5</v>
      </c>
      <c r="AD93" s="2">
        <v>0.5</v>
      </c>
      <c r="AE93" s="2"/>
    </row>
    <row r="94" spans="2:31" x14ac:dyDescent="0.15">
      <c r="B94" s="2">
        <v>90</v>
      </c>
      <c r="C94" s="2">
        <v>60</v>
      </c>
      <c r="D94" s="2">
        <f>等级规划!C97</f>
        <v>1660</v>
      </c>
      <c r="E94" s="14">
        <f>D94/等级规划!$M$2</f>
        <v>24.9</v>
      </c>
      <c r="F94" s="14">
        <f>等级规划!$E$5</f>
        <v>66.666666666666671</v>
      </c>
      <c r="G94" s="14">
        <f>等级规划!$F$5</f>
        <v>20</v>
      </c>
      <c r="H94" s="14">
        <f>等级规划!$G$5</f>
        <v>30</v>
      </c>
      <c r="I94" s="14">
        <f>等级规划!$I$5</f>
        <v>83.333333333333329</v>
      </c>
      <c r="J94" s="14">
        <f t="shared" si="15"/>
        <v>200</v>
      </c>
      <c r="K94" s="33">
        <f t="shared" si="16"/>
        <v>2905</v>
      </c>
      <c r="L94" s="14">
        <f t="shared" si="17"/>
        <v>4.5</v>
      </c>
      <c r="M94" s="14">
        <f t="shared" si="18"/>
        <v>1.5</v>
      </c>
      <c r="N94" s="14">
        <f t="shared" si="19"/>
        <v>0</v>
      </c>
      <c r="O94" s="33">
        <f t="shared" si="21"/>
        <v>6</v>
      </c>
      <c r="P94" s="14">
        <f t="shared" si="22"/>
        <v>2911</v>
      </c>
      <c r="Q94" s="40">
        <f t="shared" si="20"/>
        <v>174660</v>
      </c>
      <c r="R94" s="14">
        <f>(P94-O94)/(G94+H94+等级规划!$L$2)</f>
        <v>31.124999999999996</v>
      </c>
      <c r="S94" s="14">
        <f>(P94-O94)/(G94+H94+等级规划!$M$2)</f>
        <v>24.9</v>
      </c>
      <c r="T94" s="14">
        <f>(P94-O94)/(G94+H94+等级规划!$N$2)</f>
        <v>14.525</v>
      </c>
      <c r="U94" s="33">
        <f>SUM(R$5:R94)</f>
        <v>632.88749999999993</v>
      </c>
      <c r="V94" s="33">
        <f>SUM(S$5:S94)</f>
        <v>506.30999999999989</v>
      </c>
      <c r="W94" s="33">
        <f>SUM(T$5:T94)</f>
        <v>295.34749999999985</v>
      </c>
      <c r="AA94" s="2">
        <v>90</v>
      </c>
      <c r="AB94" s="2">
        <f t="shared" si="23"/>
        <v>42</v>
      </c>
      <c r="AC94" s="2">
        <v>1.5</v>
      </c>
      <c r="AD94" s="2">
        <v>0.5</v>
      </c>
      <c r="AE94" s="2"/>
    </row>
    <row r="95" spans="2:31" x14ac:dyDescent="0.15">
      <c r="B95" s="2">
        <v>91</v>
      </c>
      <c r="C95" s="2">
        <v>60</v>
      </c>
      <c r="D95" s="2">
        <f>等级规划!C98</f>
        <v>1720</v>
      </c>
      <c r="E95" s="14">
        <f>D95/等级规划!$M$2</f>
        <v>25.799999999999997</v>
      </c>
      <c r="F95" s="14">
        <f>等级规划!$E$5</f>
        <v>66.666666666666671</v>
      </c>
      <c r="G95" s="14">
        <f>等级规划!$F$5</f>
        <v>20</v>
      </c>
      <c r="H95" s="14">
        <f>等级规划!$G$5</f>
        <v>30</v>
      </c>
      <c r="I95" s="14">
        <f>等级规划!$I$5</f>
        <v>83.333333333333329</v>
      </c>
      <c r="J95" s="14">
        <f t="shared" si="15"/>
        <v>200</v>
      </c>
      <c r="K95" s="33">
        <f t="shared" si="16"/>
        <v>3010</v>
      </c>
      <c r="L95" s="14">
        <f t="shared" si="17"/>
        <v>3</v>
      </c>
      <c r="M95" s="14">
        <f t="shared" si="18"/>
        <v>1</v>
      </c>
      <c r="N95" s="14">
        <f t="shared" si="19"/>
        <v>0</v>
      </c>
      <c r="O95" s="33">
        <f t="shared" si="21"/>
        <v>4</v>
      </c>
      <c r="P95" s="14">
        <f t="shared" si="22"/>
        <v>3014</v>
      </c>
      <c r="Q95" s="40">
        <f t="shared" si="20"/>
        <v>180840</v>
      </c>
      <c r="R95" s="14">
        <f>(P95-O95)/(G95+H95+等级规划!$L$2)</f>
        <v>32.25</v>
      </c>
      <c r="S95" s="14">
        <f>(P95-O95)/(G95+H95+等级规划!$M$2)</f>
        <v>25.8</v>
      </c>
      <c r="T95" s="14">
        <f>(P95-O95)/(G95+H95+等级规划!$N$2)</f>
        <v>15.05</v>
      </c>
      <c r="U95" s="33">
        <f>SUM(R$5:R95)</f>
        <v>665.13749999999993</v>
      </c>
      <c r="V95" s="33">
        <f>SUM(S$5:S95)</f>
        <v>532.1099999999999</v>
      </c>
      <c r="W95" s="33">
        <f>SUM(T$5:T95)</f>
        <v>310.39749999999987</v>
      </c>
      <c r="AA95" s="2">
        <v>91</v>
      </c>
      <c r="AB95" s="2">
        <f t="shared" si="23"/>
        <v>42</v>
      </c>
      <c r="AC95" s="2">
        <v>1.5</v>
      </c>
      <c r="AD95" s="2">
        <v>0.5</v>
      </c>
      <c r="AE95" s="2"/>
    </row>
    <row r="96" spans="2:31" x14ac:dyDescent="0.15">
      <c r="B96" s="2">
        <v>92</v>
      </c>
      <c r="C96" s="2">
        <v>60</v>
      </c>
      <c r="D96" s="2">
        <f>等级规划!C99</f>
        <v>1780</v>
      </c>
      <c r="E96" s="14">
        <f>D96/等级规划!$M$2</f>
        <v>26.7</v>
      </c>
      <c r="F96" s="14">
        <f>等级规划!$E$5</f>
        <v>66.666666666666671</v>
      </c>
      <c r="G96" s="14">
        <f>等级规划!$F$5</f>
        <v>20</v>
      </c>
      <c r="H96" s="14">
        <f>等级规划!$G$5</f>
        <v>30</v>
      </c>
      <c r="I96" s="14">
        <f>等级规划!$I$5</f>
        <v>83.333333333333329</v>
      </c>
      <c r="J96" s="14">
        <f t="shared" si="15"/>
        <v>200</v>
      </c>
      <c r="K96" s="33">
        <f t="shared" si="16"/>
        <v>3115</v>
      </c>
      <c r="L96" s="14">
        <f t="shared" si="17"/>
        <v>4.5</v>
      </c>
      <c r="M96" s="14">
        <f t="shared" si="18"/>
        <v>1.5</v>
      </c>
      <c r="N96" s="14">
        <f t="shared" si="19"/>
        <v>0</v>
      </c>
      <c r="O96" s="33">
        <f t="shared" si="21"/>
        <v>6</v>
      </c>
      <c r="P96" s="14">
        <f t="shared" si="22"/>
        <v>3121</v>
      </c>
      <c r="Q96" s="40">
        <f t="shared" si="20"/>
        <v>187260</v>
      </c>
      <c r="R96" s="14">
        <f>(P96-O96)/(G96+H96+等级规划!$L$2)</f>
        <v>33.375</v>
      </c>
      <c r="S96" s="14">
        <f>(P96-O96)/(G96+H96+等级规划!$M$2)</f>
        <v>26.7</v>
      </c>
      <c r="T96" s="14">
        <f>(P96-O96)/(G96+H96+等级规划!$N$2)</f>
        <v>15.574999999999999</v>
      </c>
      <c r="U96" s="33">
        <f>SUM(R$5:R96)</f>
        <v>698.51249999999993</v>
      </c>
      <c r="V96" s="33">
        <f>SUM(S$5:S96)</f>
        <v>558.80999999999995</v>
      </c>
      <c r="W96" s="33">
        <f>SUM(T$5:T96)</f>
        <v>325.97249999999985</v>
      </c>
      <c r="AA96" s="2">
        <v>92</v>
      </c>
      <c r="AB96" s="2">
        <f t="shared" si="23"/>
        <v>42</v>
      </c>
      <c r="AC96" s="2">
        <v>1.5</v>
      </c>
      <c r="AD96" s="2">
        <v>0.5</v>
      </c>
      <c r="AE96" s="2"/>
    </row>
    <row r="97" spans="2:31" x14ac:dyDescent="0.15">
      <c r="B97" s="2">
        <v>93</v>
      </c>
      <c r="C97" s="2">
        <v>60</v>
      </c>
      <c r="D97" s="2">
        <f>等级规划!C100</f>
        <v>1840</v>
      </c>
      <c r="E97" s="14">
        <f>D97/等级规划!$M$2</f>
        <v>27.599999999999998</v>
      </c>
      <c r="F97" s="14">
        <f>等级规划!$E$5</f>
        <v>66.666666666666671</v>
      </c>
      <c r="G97" s="14">
        <f>等级规划!$F$5</f>
        <v>20</v>
      </c>
      <c r="H97" s="14">
        <f>等级规划!$G$5</f>
        <v>30</v>
      </c>
      <c r="I97" s="14">
        <f>等级规划!$I$5</f>
        <v>83.333333333333329</v>
      </c>
      <c r="J97" s="14">
        <f t="shared" si="15"/>
        <v>200</v>
      </c>
      <c r="K97" s="33">
        <f t="shared" si="16"/>
        <v>3220</v>
      </c>
      <c r="L97" s="14">
        <f t="shared" si="17"/>
        <v>3</v>
      </c>
      <c r="M97" s="14">
        <f t="shared" si="18"/>
        <v>1</v>
      </c>
      <c r="N97" s="14">
        <f t="shared" si="19"/>
        <v>0</v>
      </c>
      <c r="O97" s="33">
        <f t="shared" si="21"/>
        <v>4</v>
      </c>
      <c r="P97" s="14">
        <f t="shared" si="22"/>
        <v>3224</v>
      </c>
      <c r="Q97" s="40">
        <f t="shared" si="20"/>
        <v>193440</v>
      </c>
      <c r="R97" s="14">
        <f>(P97-O97)/(G97+H97+等级规划!$L$2)</f>
        <v>34.5</v>
      </c>
      <c r="S97" s="14">
        <f>(P97-O97)/(G97+H97+等级规划!$M$2)</f>
        <v>27.599999999999998</v>
      </c>
      <c r="T97" s="14">
        <f>(P97-O97)/(G97+H97+等级规划!$N$2)</f>
        <v>16.100000000000001</v>
      </c>
      <c r="U97" s="33">
        <f>SUM(R$5:R97)</f>
        <v>733.01249999999993</v>
      </c>
      <c r="V97" s="33">
        <f>SUM(S$5:S97)</f>
        <v>586.41</v>
      </c>
      <c r="W97" s="33">
        <f>SUM(T$5:T97)</f>
        <v>342.07249999999988</v>
      </c>
      <c r="AA97" s="2">
        <v>93</v>
      </c>
      <c r="AB97" s="2">
        <f t="shared" si="23"/>
        <v>43</v>
      </c>
      <c r="AC97" s="2">
        <v>1.5</v>
      </c>
      <c r="AD97" s="2">
        <v>0.5</v>
      </c>
      <c r="AE97" s="2"/>
    </row>
    <row r="98" spans="2:31" x14ac:dyDescent="0.15">
      <c r="B98" s="2">
        <v>94</v>
      </c>
      <c r="C98" s="2">
        <v>60</v>
      </c>
      <c r="D98" s="2">
        <f>等级规划!C101</f>
        <v>1900</v>
      </c>
      <c r="E98" s="14">
        <f>D98/等级规划!$M$2</f>
        <v>28.499999999999996</v>
      </c>
      <c r="F98" s="14">
        <f>等级规划!$E$5</f>
        <v>66.666666666666671</v>
      </c>
      <c r="G98" s="14">
        <f>等级规划!$F$5</f>
        <v>20</v>
      </c>
      <c r="H98" s="14">
        <f>等级规划!$G$5</f>
        <v>30</v>
      </c>
      <c r="I98" s="14">
        <f>等级规划!$I$5</f>
        <v>83.333333333333329</v>
      </c>
      <c r="J98" s="14">
        <f t="shared" si="15"/>
        <v>200</v>
      </c>
      <c r="K98" s="33">
        <f t="shared" si="16"/>
        <v>3324.9999999999995</v>
      </c>
      <c r="L98" s="14">
        <f t="shared" si="17"/>
        <v>4.5</v>
      </c>
      <c r="M98" s="14">
        <f t="shared" si="18"/>
        <v>1.5</v>
      </c>
      <c r="N98" s="14">
        <f t="shared" si="19"/>
        <v>0</v>
      </c>
      <c r="O98" s="33">
        <f t="shared" si="21"/>
        <v>6</v>
      </c>
      <c r="P98" s="14">
        <f t="shared" si="22"/>
        <v>3330.9999999999995</v>
      </c>
      <c r="Q98" s="40">
        <f t="shared" si="20"/>
        <v>199860</v>
      </c>
      <c r="R98" s="14">
        <f>(P98-O98)/(G98+H98+等级规划!$L$2)</f>
        <v>35.624999999999993</v>
      </c>
      <c r="S98" s="14">
        <f>(P98-O98)/(G98+H98+等级规划!$M$2)</f>
        <v>28.499999999999996</v>
      </c>
      <c r="T98" s="14">
        <f>(P98-O98)/(G98+H98+等级规划!$N$2)</f>
        <v>16.624999999999996</v>
      </c>
      <c r="U98" s="33">
        <f>SUM(R$5:R98)</f>
        <v>768.63749999999993</v>
      </c>
      <c r="V98" s="33">
        <f>SUM(S$5:S98)</f>
        <v>614.91</v>
      </c>
      <c r="W98" s="33">
        <f>SUM(T$5:T98)</f>
        <v>358.69749999999988</v>
      </c>
      <c r="AA98" s="2">
        <v>94</v>
      </c>
      <c r="AB98" s="2">
        <f t="shared" si="23"/>
        <v>43</v>
      </c>
      <c r="AC98" s="2">
        <v>1.5</v>
      </c>
      <c r="AD98" s="2">
        <v>0.5</v>
      </c>
      <c r="AE98" s="2"/>
    </row>
    <row r="99" spans="2:31" x14ac:dyDescent="0.15">
      <c r="B99" s="2">
        <v>95</v>
      </c>
      <c r="C99" s="2">
        <v>60</v>
      </c>
      <c r="D99" s="2">
        <f>等级规划!C102</f>
        <v>1960</v>
      </c>
      <c r="E99" s="14">
        <f>D99/等级规划!$M$2</f>
        <v>29.4</v>
      </c>
      <c r="F99" s="14">
        <f>等级规划!$E$5</f>
        <v>66.666666666666671</v>
      </c>
      <c r="G99" s="14">
        <f>等级规划!$F$5</f>
        <v>20</v>
      </c>
      <c r="H99" s="14">
        <f>等级规划!$G$5</f>
        <v>30</v>
      </c>
      <c r="I99" s="14">
        <f>等级规划!$I$5</f>
        <v>83.333333333333329</v>
      </c>
      <c r="J99" s="14">
        <f t="shared" si="15"/>
        <v>200</v>
      </c>
      <c r="K99" s="33">
        <f t="shared" si="16"/>
        <v>3430</v>
      </c>
      <c r="L99" s="14">
        <f t="shared" si="17"/>
        <v>3</v>
      </c>
      <c r="M99" s="14">
        <f t="shared" si="18"/>
        <v>1</v>
      </c>
      <c r="N99" s="14">
        <f t="shared" si="19"/>
        <v>0</v>
      </c>
      <c r="O99" s="33">
        <f t="shared" si="21"/>
        <v>4</v>
      </c>
      <c r="P99" s="14">
        <f t="shared" si="22"/>
        <v>3434</v>
      </c>
      <c r="Q99" s="40">
        <f t="shared" si="20"/>
        <v>206040</v>
      </c>
      <c r="R99" s="14">
        <f>(P99-O99)/(G99+H99+等级规划!$L$2)</f>
        <v>36.749999999999993</v>
      </c>
      <c r="S99" s="14">
        <f>(P99-O99)/(G99+H99+等级规划!$M$2)</f>
        <v>29.4</v>
      </c>
      <c r="T99" s="14">
        <f>(P99-O99)/(G99+H99+等级规划!$N$2)</f>
        <v>17.149999999999999</v>
      </c>
      <c r="U99" s="33">
        <f>SUM(R$5:R99)</f>
        <v>805.38749999999993</v>
      </c>
      <c r="V99" s="33">
        <f>SUM(S$5:S99)</f>
        <v>644.30999999999995</v>
      </c>
      <c r="W99" s="33">
        <f>SUM(T$5:T99)</f>
        <v>375.84749999999985</v>
      </c>
      <c r="AA99" s="2">
        <v>95</v>
      </c>
      <c r="AB99" s="2">
        <f t="shared" si="23"/>
        <v>44</v>
      </c>
      <c r="AC99" s="2">
        <v>1.5</v>
      </c>
      <c r="AD99" s="2">
        <v>0.5</v>
      </c>
      <c r="AE99" s="2"/>
    </row>
    <row r="100" spans="2:31" x14ac:dyDescent="0.15">
      <c r="B100" s="2">
        <v>96</v>
      </c>
      <c r="C100" s="2">
        <v>60</v>
      </c>
      <c r="D100" s="2">
        <f>等级规划!C103</f>
        <v>2020</v>
      </c>
      <c r="E100" s="14">
        <f>D100/等级规划!$M$2</f>
        <v>30.299999999999997</v>
      </c>
      <c r="F100" s="14">
        <f>等级规划!$E$5</f>
        <v>66.666666666666671</v>
      </c>
      <c r="G100" s="14">
        <f>等级规划!$F$5</f>
        <v>20</v>
      </c>
      <c r="H100" s="14">
        <f>等级规划!$G$5</f>
        <v>30</v>
      </c>
      <c r="I100" s="14">
        <f>等级规划!$I$5</f>
        <v>83.333333333333329</v>
      </c>
      <c r="J100" s="14">
        <f t="shared" si="15"/>
        <v>200</v>
      </c>
      <c r="K100" s="33">
        <f t="shared" si="16"/>
        <v>3535</v>
      </c>
      <c r="L100" s="14">
        <f t="shared" si="17"/>
        <v>4.5</v>
      </c>
      <c r="M100" s="14">
        <f t="shared" si="18"/>
        <v>1.5</v>
      </c>
      <c r="N100" s="14">
        <f t="shared" si="19"/>
        <v>0</v>
      </c>
      <c r="O100" s="33">
        <f t="shared" si="21"/>
        <v>6</v>
      </c>
      <c r="P100" s="14">
        <f t="shared" si="22"/>
        <v>3541</v>
      </c>
      <c r="Q100" s="40">
        <f t="shared" si="20"/>
        <v>212460</v>
      </c>
      <c r="R100" s="14">
        <f>(P100-O100)/(G100+H100+等级规划!$L$2)</f>
        <v>37.874999999999993</v>
      </c>
      <c r="S100" s="14">
        <f>(P100-O100)/(G100+H100+等级规划!$M$2)</f>
        <v>30.299999999999997</v>
      </c>
      <c r="T100" s="14">
        <f>(P100-O100)/(G100+H100+等级规划!$N$2)</f>
        <v>17.675000000000001</v>
      </c>
      <c r="U100" s="33">
        <f>SUM(R$5:R100)</f>
        <v>843.26249999999993</v>
      </c>
      <c r="V100" s="33">
        <f>SUM(S$5:S100)</f>
        <v>674.6099999999999</v>
      </c>
      <c r="W100" s="33">
        <f>SUM(T$5:T100)</f>
        <v>393.52249999999987</v>
      </c>
      <c r="AA100" s="2">
        <v>96</v>
      </c>
      <c r="AB100" s="2">
        <f t="shared" si="23"/>
        <v>44</v>
      </c>
      <c r="AC100" s="2">
        <v>1.5</v>
      </c>
      <c r="AD100" s="2">
        <v>0.5</v>
      </c>
      <c r="AE100" s="2"/>
    </row>
    <row r="101" spans="2:31" x14ac:dyDescent="0.15">
      <c r="B101" s="2">
        <v>97</v>
      </c>
      <c r="C101" s="2">
        <v>60</v>
      </c>
      <c r="D101" s="2">
        <f>等级规划!C104</f>
        <v>2080</v>
      </c>
      <c r="E101" s="14">
        <f>D101/等级规划!$M$2</f>
        <v>31.2</v>
      </c>
      <c r="F101" s="14">
        <f>等级规划!$E$5</f>
        <v>66.666666666666671</v>
      </c>
      <c r="G101" s="14">
        <f>等级规划!$F$5</f>
        <v>20</v>
      </c>
      <c r="H101" s="14">
        <f>等级规划!$G$5</f>
        <v>30</v>
      </c>
      <c r="I101" s="14">
        <f>等级规划!$I$5</f>
        <v>83.333333333333329</v>
      </c>
      <c r="J101" s="14">
        <f t="shared" ref="J101:J104" si="24">SUM(F101:I101)</f>
        <v>200</v>
      </c>
      <c r="K101" s="33">
        <f t="shared" si="16"/>
        <v>3640</v>
      </c>
      <c r="L101" s="14">
        <f t="shared" si="17"/>
        <v>3</v>
      </c>
      <c r="M101" s="14">
        <f t="shared" si="18"/>
        <v>1</v>
      </c>
      <c r="N101" s="14">
        <f t="shared" si="19"/>
        <v>0</v>
      </c>
      <c r="O101" s="33">
        <f t="shared" si="21"/>
        <v>4</v>
      </c>
      <c r="P101" s="14">
        <f t="shared" si="22"/>
        <v>3644</v>
      </c>
      <c r="Q101" s="40">
        <f t="shared" ref="Q101:Q104" si="25">ROUND(P101*C101,0)</f>
        <v>218640</v>
      </c>
      <c r="R101" s="14">
        <f>(P101-O101)/(G101+H101+等级规划!$L$2)</f>
        <v>38.999999999999993</v>
      </c>
      <c r="S101" s="14">
        <f>(P101-O101)/(G101+H101+等级规划!$M$2)</f>
        <v>31.2</v>
      </c>
      <c r="T101" s="14">
        <f>(P101-O101)/(G101+H101+等级规划!$N$2)</f>
        <v>18.2</v>
      </c>
      <c r="U101" s="33">
        <f>SUM(R$5:R101)</f>
        <v>882.26249999999993</v>
      </c>
      <c r="V101" s="33">
        <f>SUM(S$5:S101)</f>
        <v>705.81</v>
      </c>
      <c r="W101" s="33">
        <f>SUM(T$5:T101)</f>
        <v>411.72249999999985</v>
      </c>
      <c r="AA101" s="2">
        <v>97</v>
      </c>
      <c r="AB101" s="2">
        <f t="shared" si="23"/>
        <v>44</v>
      </c>
      <c r="AC101" s="2">
        <v>1.5</v>
      </c>
      <c r="AD101" s="2">
        <v>0.5</v>
      </c>
      <c r="AE101" s="2"/>
    </row>
    <row r="102" spans="2:31" x14ac:dyDescent="0.15">
      <c r="B102" s="2">
        <v>98</v>
      </c>
      <c r="C102" s="2">
        <v>60</v>
      </c>
      <c r="D102" s="2">
        <f>等级规划!C105</f>
        <v>2140</v>
      </c>
      <c r="E102" s="14">
        <f>D102/等级规划!$M$2</f>
        <v>32.099999999999994</v>
      </c>
      <c r="F102" s="14">
        <f>等级规划!$E$5</f>
        <v>66.666666666666671</v>
      </c>
      <c r="G102" s="14">
        <f>等级规划!$F$5</f>
        <v>20</v>
      </c>
      <c r="H102" s="14">
        <f>等级规划!$G$5</f>
        <v>30</v>
      </c>
      <c r="I102" s="14">
        <f>等级规划!$I$5</f>
        <v>83.333333333333329</v>
      </c>
      <c r="J102" s="14">
        <f t="shared" si="24"/>
        <v>200</v>
      </c>
      <c r="K102" s="33">
        <f t="shared" si="16"/>
        <v>3744.9999999999995</v>
      </c>
      <c r="L102" s="14">
        <f t="shared" si="17"/>
        <v>4.5</v>
      </c>
      <c r="M102" s="14">
        <f t="shared" si="18"/>
        <v>1.5</v>
      </c>
      <c r="N102" s="14">
        <f t="shared" si="19"/>
        <v>0</v>
      </c>
      <c r="O102" s="33">
        <f t="shared" si="21"/>
        <v>6</v>
      </c>
      <c r="P102" s="14">
        <f t="shared" si="22"/>
        <v>3750.9999999999995</v>
      </c>
      <c r="Q102" s="40">
        <f t="shared" si="25"/>
        <v>225060</v>
      </c>
      <c r="R102" s="14">
        <f>(P102-O102)/(G102+H102+等级规划!$L$2)</f>
        <v>40.124999999999993</v>
      </c>
      <c r="S102" s="14">
        <f>(P102-O102)/(G102+H102+等级规划!$M$2)</f>
        <v>32.099999999999994</v>
      </c>
      <c r="T102" s="14">
        <f>(P102-O102)/(G102+H102+等级规划!$N$2)</f>
        <v>18.724999999999998</v>
      </c>
      <c r="U102" s="33">
        <f>SUM(R$5:R102)</f>
        <v>922.38749999999993</v>
      </c>
      <c r="V102" s="33">
        <f>SUM(S$5:S102)</f>
        <v>737.91</v>
      </c>
      <c r="W102" s="33">
        <f>SUM(T$5:T102)</f>
        <v>430.44749999999988</v>
      </c>
      <c r="AA102" s="2">
        <v>98</v>
      </c>
      <c r="AB102" s="2">
        <f t="shared" si="23"/>
        <v>45</v>
      </c>
      <c r="AC102" s="2">
        <v>1.5</v>
      </c>
      <c r="AD102" s="2">
        <v>0.5</v>
      </c>
      <c r="AE102" s="2"/>
    </row>
    <row r="103" spans="2:31" x14ac:dyDescent="0.15">
      <c r="B103" s="2">
        <v>99</v>
      </c>
      <c r="C103" s="2">
        <v>60</v>
      </c>
      <c r="D103" s="2">
        <f>等级规划!C106</f>
        <v>2200</v>
      </c>
      <c r="E103" s="14">
        <f>D103/等级规划!$M$2</f>
        <v>33</v>
      </c>
      <c r="F103" s="14">
        <f>等级规划!$E$5</f>
        <v>66.666666666666671</v>
      </c>
      <c r="G103" s="14">
        <f>等级规划!$F$5</f>
        <v>20</v>
      </c>
      <c r="H103" s="14">
        <f>等级规划!$G$5</f>
        <v>30</v>
      </c>
      <c r="I103" s="14">
        <f>等级规划!$I$5</f>
        <v>83.333333333333329</v>
      </c>
      <c r="J103" s="14">
        <f t="shared" si="24"/>
        <v>200</v>
      </c>
      <c r="K103" s="33">
        <f t="shared" si="16"/>
        <v>3850</v>
      </c>
      <c r="L103" s="14">
        <f t="shared" si="17"/>
        <v>3</v>
      </c>
      <c r="M103" s="14">
        <f t="shared" si="18"/>
        <v>1</v>
      </c>
      <c r="N103" s="14">
        <f t="shared" si="19"/>
        <v>0</v>
      </c>
      <c r="O103" s="33">
        <f t="shared" si="21"/>
        <v>4</v>
      </c>
      <c r="P103" s="14">
        <f t="shared" si="22"/>
        <v>3854</v>
      </c>
      <c r="Q103" s="40">
        <f t="shared" si="25"/>
        <v>231240</v>
      </c>
      <c r="R103" s="14">
        <f>(P103-O103)/(G103+H103+等级规划!$L$2)</f>
        <v>41.249999999999993</v>
      </c>
      <c r="S103" s="14">
        <f>(P103-O103)/(G103+H103+等级规划!$M$2)</f>
        <v>33</v>
      </c>
      <c r="T103" s="14">
        <f>(P103-O103)/(G103+H103+等级规划!$N$2)</f>
        <v>19.25</v>
      </c>
      <c r="U103" s="33">
        <f>SUM(R$5:R103)</f>
        <v>963.63749999999993</v>
      </c>
      <c r="V103" s="33">
        <f>SUM(S$5:S103)</f>
        <v>770.91</v>
      </c>
      <c r="W103" s="33">
        <f>SUM(T$5:T103)</f>
        <v>449.69749999999988</v>
      </c>
      <c r="AA103" s="2">
        <v>99</v>
      </c>
      <c r="AB103" s="2">
        <f t="shared" si="23"/>
        <v>45</v>
      </c>
      <c r="AC103" s="2">
        <v>1.5</v>
      </c>
      <c r="AD103" s="2">
        <v>0.5</v>
      </c>
      <c r="AE103" s="2"/>
    </row>
    <row r="104" spans="2:31" x14ac:dyDescent="0.15">
      <c r="B104" s="2">
        <v>100</v>
      </c>
      <c r="C104" s="2">
        <v>60</v>
      </c>
      <c r="D104" s="2">
        <f>等级规划!C107</f>
        <v>2260</v>
      </c>
      <c r="E104" s="14">
        <f>D104/等级规划!$M$2</f>
        <v>33.9</v>
      </c>
      <c r="F104" s="14">
        <f>等级规划!$E$5</f>
        <v>66.666666666666671</v>
      </c>
      <c r="G104" s="14">
        <f>等级规划!$F$5</f>
        <v>20</v>
      </c>
      <c r="H104" s="14">
        <f>等级规划!$G$5</f>
        <v>30</v>
      </c>
      <c r="I104" s="14">
        <f>等级规划!$I$5</f>
        <v>83.333333333333329</v>
      </c>
      <c r="J104" s="14">
        <f t="shared" si="24"/>
        <v>200</v>
      </c>
      <c r="K104" s="33">
        <f t="shared" si="16"/>
        <v>3955</v>
      </c>
      <c r="L104" s="14">
        <f t="shared" si="17"/>
        <v>4.5</v>
      </c>
      <c r="M104" s="14">
        <f t="shared" si="18"/>
        <v>1.5</v>
      </c>
      <c r="N104" s="14">
        <f t="shared" si="19"/>
        <v>0</v>
      </c>
      <c r="O104" s="33">
        <f t="shared" si="21"/>
        <v>6</v>
      </c>
      <c r="P104" s="14">
        <f t="shared" si="22"/>
        <v>3961</v>
      </c>
      <c r="Q104" s="40">
        <f t="shared" si="25"/>
        <v>237660</v>
      </c>
      <c r="R104" s="14">
        <f>(P104-O104)/(G104+H104+等级规划!$L$2)</f>
        <v>42.374999999999993</v>
      </c>
      <c r="S104" s="14">
        <f>(P104-O104)/(G104+H104+等级规划!$M$2)</f>
        <v>33.9</v>
      </c>
      <c r="T104" s="14">
        <f>(P104-O104)/(G104+H104+等级规划!$N$2)</f>
        <v>19.774999999999999</v>
      </c>
      <c r="U104" s="33">
        <f>SUM(R$5:R104)</f>
        <v>1006.0124999999999</v>
      </c>
      <c r="V104" s="33">
        <f>SUM(S$5:S104)</f>
        <v>804.81</v>
      </c>
      <c r="W104" s="33">
        <f>SUM(T$5:T104)</f>
        <v>469.47249999999985</v>
      </c>
      <c r="AA104" s="2">
        <v>100</v>
      </c>
      <c r="AB104" s="2">
        <f t="shared" si="23"/>
        <v>46</v>
      </c>
      <c r="AC104" s="2">
        <v>1.5</v>
      </c>
      <c r="AD104" s="2">
        <v>0.5</v>
      </c>
      <c r="AE104" s="2"/>
    </row>
    <row r="105" spans="2:31" x14ac:dyDescent="0.15">
      <c r="AA105" s="2">
        <v>101</v>
      </c>
      <c r="AB105" s="2">
        <f t="shared" si="23"/>
        <v>46</v>
      </c>
      <c r="AC105" s="2">
        <v>1.5</v>
      </c>
      <c r="AD105" s="2">
        <v>0.5</v>
      </c>
      <c r="AE105" s="2"/>
    </row>
    <row r="106" spans="2:31" x14ac:dyDescent="0.15">
      <c r="AA106" s="2">
        <v>102</v>
      </c>
      <c r="AB106" s="2">
        <f t="shared" si="23"/>
        <v>46</v>
      </c>
      <c r="AC106" s="2">
        <v>1.5</v>
      </c>
      <c r="AD106" s="2">
        <v>0.5</v>
      </c>
      <c r="AE106" s="2"/>
    </row>
    <row r="107" spans="2:31" x14ac:dyDescent="0.15">
      <c r="AA107" s="2">
        <v>103</v>
      </c>
      <c r="AB107" s="2">
        <f t="shared" si="23"/>
        <v>47</v>
      </c>
      <c r="AC107" s="2">
        <v>1.5</v>
      </c>
      <c r="AD107" s="2">
        <v>0.5</v>
      </c>
      <c r="AE107" s="2"/>
    </row>
    <row r="108" spans="2:31" x14ac:dyDescent="0.15">
      <c r="AA108" s="2">
        <v>104</v>
      </c>
      <c r="AB108" s="2">
        <f t="shared" si="23"/>
        <v>47</v>
      </c>
      <c r="AC108" s="2">
        <v>1.5</v>
      </c>
      <c r="AD108" s="2">
        <v>0.5</v>
      </c>
      <c r="AE108" s="2"/>
    </row>
    <row r="109" spans="2:31" x14ac:dyDescent="0.15">
      <c r="AA109" s="2">
        <v>105</v>
      </c>
      <c r="AB109" s="2">
        <f t="shared" si="23"/>
        <v>48</v>
      </c>
      <c r="AC109" s="2">
        <v>1.5</v>
      </c>
      <c r="AD109" s="2">
        <v>0.5</v>
      </c>
      <c r="AE109" s="2"/>
    </row>
    <row r="110" spans="2:31" x14ac:dyDescent="0.15">
      <c r="AA110" s="2">
        <v>106</v>
      </c>
      <c r="AB110" s="2">
        <f t="shared" si="23"/>
        <v>48</v>
      </c>
      <c r="AC110" s="2">
        <v>1.5</v>
      </c>
      <c r="AD110" s="2">
        <v>0.5</v>
      </c>
      <c r="AE110" s="2"/>
    </row>
    <row r="111" spans="2:31" x14ac:dyDescent="0.15">
      <c r="AA111" s="2">
        <v>107</v>
      </c>
      <c r="AB111" s="2">
        <f t="shared" si="23"/>
        <v>48</v>
      </c>
      <c r="AC111" s="2">
        <v>1.5</v>
      </c>
      <c r="AD111" s="2">
        <v>0.5</v>
      </c>
      <c r="AE111" s="2"/>
    </row>
    <row r="112" spans="2:31" x14ac:dyDescent="0.15">
      <c r="AA112" s="2">
        <v>108</v>
      </c>
      <c r="AB112" s="2">
        <f t="shared" si="23"/>
        <v>49</v>
      </c>
      <c r="AC112" s="2">
        <v>1.5</v>
      </c>
      <c r="AD112" s="2">
        <v>0.5</v>
      </c>
      <c r="AE112" s="2"/>
    </row>
    <row r="113" spans="27:31" x14ac:dyDescent="0.15">
      <c r="AA113" s="2">
        <v>109</v>
      </c>
      <c r="AB113" s="2">
        <f t="shared" si="23"/>
        <v>49</v>
      </c>
      <c r="AC113" s="2">
        <v>1.5</v>
      </c>
      <c r="AD113" s="2">
        <v>0.5</v>
      </c>
      <c r="AE113" s="2"/>
    </row>
    <row r="114" spans="27:31" x14ac:dyDescent="0.15">
      <c r="AA114" s="2">
        <v>110</v>
      </c>
      <c r="AB114" s="2">
        <f t="shared" si="23"/>
        <v>50</v>
      </c>
      <c r="AC114" s="2">
        <v>1.5</v>
      </c>
      <c r="AD114" s="2">
        <v>0.5</v>
      </c>
      <c r="AE114" s="2"/>
    </row>
    <row r="115" spans="27:31" x14ac:dyDescent="0.15">
      <c r="AA115" s="2">
        <v>111</v>
      </c>
      <c r="AB115" s="2">
        <f t="shared" si="23"/>
        <v>50</v>
      </c>
      <c r="AC115" s="2">
        <v>1.5</v>
      </c>
      <c r="AD115" s="2">
        <v>0.5</v>
      </c>
      <c r="AE115" s="2"/>
    </row>
    <row r="116" spans="27:31" x14ac:dyDescent="0.15">
      <c r="AA116" s="2">
        <v>112</v>
      </c>
      <c r="AB116" s="2">
        <f t="shared" si="23"/>
        <v>50</v>
      </c>
      <c r="AC116" s="2">
        <v>1.5</v>
      </c>
      <c r="AD116" s="2">
        <v>0.5</v>
      </c>
      <c r="AE116" s="2"/>
    </row>
    <row r="117" spans="27:31" x14ac:dyDescent="0.15">
      <c r="AA117" s="2">
        <v>113</v>
      </c>
      <c r="AB117" s="2">
        <f t="shared" si="23"/>
        <v>51</v>
      </c>
      <c r="AC117" s="2">
        <v>1.5</v>
      </c>
      <c r="AD117" s="2">
        <v>0.5</v>
      </c>
      <c r="AE117" s="2"/>
    </row>
    <row r="118" spans="27:31" x14ac:dyDescent="0.15">
      <c r="AA118" s="2">
        <v>114</v>
      </c>
      <c r="AB118" s="2">
        <f t="shared" si="23"/>
        <v>51</v>
      </c>
      <c r="AC118" s="2">
        <v>1.5</v>
      </c>
      <c r="AD118" s="2">
        <v>0.5</v>
      </c>
      <c r="AE118" s="2"/>
    </row>
    <row r="119" spans="27:31" x14ac:dyDescent="0.15">
      <c r="AA119" s="2">
        <v>115</v>
      </c>
      <c r="AB119" s="2">
        <f t="shared" si="23"/>
        <v>52</v>
      </c>
      <c r="AC119" s="2">
        <v>1.5</v>
      </c>
      <c r="AD119" s="2">
        <v>0.5</v>
      </c>
      <c r="AE119" s="2"/>
    </row>
    <row r="120" spans="27:31" x14ac:dyDescent="0.15">
      <c r="AA120" s="2">
        <v>116</v>
      </c>
      <c r="AB120" s="2">
        <f t="shared" si="23"/>
        <v>52</v>
      </c>
      <c r="AC120" s="2">
        <v>1.5</v>
      </c>
      <c r="AD120" s="2">
        <v>0.5</v>
      </c>
      <c r="AE120" s="2"/>
    </row>
    <row r="121" spans="27:31" x14ac:dyDescent="0.15">
      <c r="AA121" s="2">
        <v>117</v>
      </c>
      <c r="AB121" s="2">
        <f t="shared" si="23"/>
        <v>52</v>
      </c>
      <c r="AC121" s="2">
        <v>1.5</v>
      </c>
      <c r="AD121" s="2">
        <v>0.5</v>
      </c>
      <c r="AE121" s="2"/>
    </row>
    <row r="122" spans="27:31" x14ac:dyDescent="0.15">
      <c r="AA122" s="2">
        <v>118</v>
      </c>
      <c r="AB122" s="2">
        <f t="shared" si="23"/>
        <v>53</v>
      </c>
      <c r="AC122" s="2">
        <v>1.5</v>
      </c>
      <c r="AD122" s="2">
        <v>0.5</v>
      </c>
      <c r="AE122" s="2"/>
    </row>
    <row r="123" spans="27:31" x14ac:dyDescent="0.15">
      <c r="AA123" s="2">
        <v>119</v>
      </c>
      <c r="AB123" s="2">
        <f t="shared" si="23"/>
        <v>53</v>
      </c>
      <c r="AC123" s="2">
        <v>1.5</v>
      </c>
      <c r="AD123" s="2">
        <v>0.5</v>
      </c>
      <c r="AE123" s="2"/>
    </row>
    <row r="124" spans="27:31" x14ac:dyDescent="0.15">
      <c r="AA124" s="2">
        <v>120</v>
      </c>
      <c r="AB124" s="2">
        <f t="shared" si="23"/>
        <v>54</v>
      </c>
      <c r="AC124" s="2">
        <v>1.5</v>
      </c>
      <c r="AD124" s="2">
        <v>0.5</v>
      </c>
      <c r="AE124" s="2"/>
    </row>
    <row r="125" spans="27:31" x14ac:dyDescent="0.15">
      <c r="AA125" s="2">
        <v>121</v>
      </c>
      <c r="AB125" s="2">
        <f t="shared" si="23"/>
        <v>54</v>
      </c>
      <c r="AC125" s="2">
        <v>1.5</v>
      </c>
      <c r="AD125" s="2">
        <v>0.5</v>
      </c>
      <c r="AE125" s="2"/>
    </row>
    <row r="126" spans="27:31" x14ac:dyDescent="0.15">
      <c r="AA126" s="2">
        <v>122</v>
      </c>
      <c r="AB126" s="2">
        <f t="shared" si="23"/>
        <v>54</v>
      </c>
      <c r="AC126" s="2">
        <v>1.5</v>
      </c>
      <c r="AD126" s="2">
        <v>0.5</v>
      </c>
      <c r="AE126" s="2"/>
    </row>
    <row r="127" spans="27:31" x14ac:dyDescent="0.15">
      <c r="AA127" s="2">
        <v>123</v>
      </c>
      <c r="AB127" s="2">
        <f t="shared" si="23"/>
        <v>55</v>
      </c>
      <c r="AC127" s="2">
        <v>1.5</v>
      </c>
      <c r="AD127" s="2">
        <v>0.5</v>
      </c>
      <c r="AE127" s="2"/>
    </row>
    <row r="128" spans="27:31" x14ac:dyDescent="0.15">
      <c r="AA128" s="2">
        <v>124</v>
      </c>
      <c r="AB128" s="2">
        <f t="shared" si="23"/>
        <v>55</v>
      </c>
      <c r="AC128" s="2">
        <v>1.5</v>
      </c>
      <c r="AD128" s="2">
        <v>0.5</v>
      </c>
      <c r="AE128" s="2"/>
    </row>
    <row r="129" spans="27:31" x14ac:dyDescent="0.15">
      <c r="AA129" s="2">
        <v>125</v>
      </c>
      <c r="AB129" s="2">
        <f t="shared" si="23"/>
        <v>56</v>
      </c>
      <c r="AC129" s="2">
        <v>1.5</v>
      </c>
      <c r="AD129" s="2">
        <v>0.5</v>
      </c>
      <c r="AE129" s="2"/>
    </row>
    <row r="130" spans="27:31" x14ac:dyDescent="0.15">
      <c r="AA130" s="2">
        <v>126</v>
      </c>
      <c r="AB130" s="2">
        <f t="shared" si="23"/>
        <v>56</v>
      </c>
      <c r="AC130" s="2">
        <v>1.5</v>
      </c>
      <c r="AD130" s="2">
        <v>0.5</v>
      </c>
      <c r="AE130" s="2"/>
    </row>
    <row r="131" spans="27:31" x14ac:dyDescent="0.15">
      <c r="AA131" s="2">
        <v>127</v>
      </c>
      <c r="AB131" s="2">
        <f t="shared" si="23"/>
        <v>56</v>
      </c>
      <c r="AC131" s="2">
        <v>1.5</v>
      </c>
      <c r="AD131" s="2">
        <v>0.5</v>
      </c>
      <c r="AE131" s="2"/>
    </row>
    <row r="132" spans="27:31" x14ac:dyDescent="0.15">
      <c r="AA132" s="2">
        <v>128</v>
      </c>
      <c r="AB132" s="2">
        <f t="shared" si="23"/>
        <v>57</v>
      </c>
      <c r="AC132" s="2">
        <v>1.5</v>
      </c>
      <c r="AD132" s="2">
        <v>0.5</v>
      </c>
      <c r="AE132" s="2"/>
    </row>
    <row r="133" spans="27:31" x14ac:dyDescent="0.15">
      <c r="AA133" s="2">
        <v>129</v>
      </c>
      <c r="AB133" s="2">
        <f t="shared" si="23"/>
        <v>57</v>
      </c>
      <c r="AC133" s="2">
        <v>1.5</v>
      </c>
      <c r="AD133" s="2">
        <v>0.5</v>
      </c>
      <c r="AE133" s="2"/>
    </row>
    <row r="134" spans="27:31" x14ac:dyDescent="0.15">
      <c r="AA134" s="2">
        <v>130</v>
      </c>
      <c r="AB134" s="2">
        <f t="shared" si="23"/>
        <v>58</v>
      </c>
      <c r="AC134" s="2">
        <v>1.5</v>
      </c>
      <c r="AD134" s="2">
        <v>0.5</v>
      </c>
      <c r="AE134" s="2"/>
    </row>
    <row r="135" spans="27:31" x14ac:dyDescent="0.15">
      <c r="AA135" s="2">
        <v>131</v>
      </c>
      <c r="AB135" s="2">
        <f t="shared" si="23"/>
        <v>58</v>
      </c>
      <c r="AC135" s="2">
        <v>1.5</v>
      </c>
      <c r="AD135" s="2">
        <v>0.5</v>
      </c>
      <c r="AE135" s="2"/>
    </row>
    <row r="136" spans="27:31" x14ac:dyDescent="0.15">
      <c r="AA136" s="2">
        <v>132</v>
      </c>
      <c r="AB136" s="2">
        <f t="shared" si="23"/>
        <v>58</v>
      </c>
      <c r="AC136" s="2">
        <v>1.5</v>
      </c>
      <c r="AD136" s="2">
        <v>0.5</v>
      </c>
      <c r="AE136" s="2"/>
    </row>
    <row r="137" spans="27:31" x14ac:dyDescent="0.15">
      <c r="AA137" s="2">
        <v>133</v>
      </c>
      <c r="AB137" s="2">
        <f t="shared" si="23"/>
        <v>59</v>
      </c>
      <c r="AC137" s="2">
        <v>1.5</v>
      </c>
      <c r="AD137" s="2">
        <v>0.5</v>
      </c>
      <c r="AE137" s="2"/>
    </row>
    <row r="138" spans="27:31" x14ac:dyDescent="0.15">
      <c r="AA138" s="2">
        <v>134</v>
      </c>
      <c r="AB138" s="2">
        <f t="shared" si="23"/>
        <v>59</v>
      </c>
      <c r="AC138" s="2">
        <v>1.5</v>
      </c>
      <c r="AD138" s="2">
        <v>0.5</v>
      </c>
      <c r="AE138" s="2"/>
    </row>
    <row r="139" spans="27:31" x14ac:dyDescent="0.15">
      <c r="AA139" s="2">
        <v>135</v>
      </c>
      <c r="AB139" s="2">
        <f t="shared" si="23"/>
        <v>60</v>
      </c>
      <c r="AC139" s="2">
        <v>1.5</v>
      </c>
      <c r="AD139" s="2">
        <v>0.5</v>
      </c>
      <c r="AE139" s="2"/>
    </row>
    <row r="140" spans="27:31" x14ac:dyDescent="0.15">
      <c r="AA140" s="2">
        <v>136</v>
      </c>
      <c r="AB140" s="2">
        <f t="shared" si="23"/>
        <v>60</v>
      </c>
      <c r="AC140" s="2">
        <v>1.5</v>
      </c>
      <c r="AD140" s="2">
        <v>0.5</v>
      </c>
      <c r="AE140" s="2"/>
    </row>
    <row r="141" spans="27:31" x14ac:dyDescent="0.15">
      <c r="AA141" s="2">
        <v>137</v>
      </c>
      <c r="AB141" s="2">
        <f t="shared" si="23"/>
        <v>60</v>
      </c>
      <c r="AC141" s="2">
        <v>1.5</v>
      </c>
      <c r="AD141" s="2">
        <v>0.5</v>
      </c>
      <c r="AE141" s="2"/>
    </row>
    <row r="142" spans="27:31" x14ac:dyDescent="0.15">
      <c r="AA142" s="2">
        <v>138</v>
      </c>
      <c r="AB142" s="2">
        <f t="shared" si="23"/>
        <v>61</v>
      </c>
      <c r="AC142" s="2">
        <v>1.5</v>
      </c>
      <c r="AD142" s="2">
        <v>0.5</v>
      </c>
      <c r="AE142" s="2"/>
    </row>
    <row r="143" spans="27:31" x14ac:dyDescent="0.15">
      <c r="AA143" s="2">
        <v>139</v>
      </c>
      <c r="AB143" s="2">
        <f t="shared" si="23"/>
        <v>61</v>
      </c>
      <c r="AC143" s="2">
        <v>1.5</v>
      </c>
      <c r="AD143" s="2">
        <v>0.5</v>
      </c>
      <c r="AE143" s="2"/>
    </row>
    <row r="144" spans="27:31" x14ac:dyDescent="0.15">
      <c r="AA144" s="2">
        <v>140</v>
      </c>
      <c r="AB144" s="2">
        <f t="shared" si="23"/>
        <v>62</v>
      </c>
      <c r="AC144" s="2">
        <v>1.5</v>
      </c>
      <c r="AD144" s="2">
        <v>0.5</v>
      </c>
      <c r="AE144" s="2"/>
    </row>
    <row r="145" spans="27:31" x14ac:dyDescent="0.15">
      <c r="AA145" s="2">
        <v>141</v>
      </c>
      <c r="AB145" s="2">
        <f t="shared" si="23"/>
        <v>62</v>
      </c>
      <c r="AC145" s="2">
        <v>1.5</v>
      </c>
      <c r="AD145" s="2">
        <v>0.5</v>
      </c>
      <c r="AE145" s="2"/>
    </row>
    <row r="146" spans="27:31" x14ac:dyDescent="0.15">
      <c r="AA146" s="2">
        <v>142</v>
      </c>
      <c r="AB146" s="2">
        <f t="shared" si="23"/>
        <v>62</v>
      </c>
      <c r="AC146" s="2">
        <v>1.5</v>
      </c>
      <c r="AD146" s="2">
        <v>0.5</v>
      </c>
      <c r="AE146" s="2"/>
    </row>
    <row r="147" spans="27:31" x14ac:dyDescent="0.15">
      <c r="AA147" s="2">
        <v>143</v>
      </c>
      <c r="AB147" s="2">
        <f t="shared" si="23"/>
        <v>63</v>
      </c>
      <c r="AC147" s="2">
        <v>1.5</v>
      </c>
      <c r="AD147" s="2">
        <v>0.5</v>
      </c>
      <c r="AE147" s="2"/>
    </row>
    <row r="148" spans="27:31" x14ac:dyDescent="0.15">
      <c r="AA148" s="2">
        <v>144</v>
      </c>
      <c r="AB148" s="2">
        <f t="shared" si="23"/>
        <v>63</v>
      </c>
      <c r="AC148" s="2">
        <v>1.5</v>
      </c>
      <c r="AD148" s="2">
        <v>0.5</v>
      </c>
      <c r="AE148" s="2"/>
    </row>
    <row r="149" spans="27:31" x14ac:dyDescent="0.15">
      <c r="AA149" s="2">
        <v>145</v>
      </c>
      <c r="AB149" s="2">
        <f t="shared" si="23"/>
        <v>64</v>
      </c>
      <c r="AC149" s="2">
        <v>1.5</v>
      </c>
      <c r="AD149" s="2">
        <v>0.5</v>
      </c>
      <c r="AE149" s="2"/>
    </row>
    <row r="150" spans="27:31" x14ac:dyDescent="0.15">
      <c r="AA150" s="2">
        <v>146</v>
      </c>
      <c r="AB150" s="2">
        <f t="shared" si="23"/>
        <v>64</v>
      </c>
      <c r="AC150" s="2">
        <v>1.5</v>
      </c>
      <c r="AD150" s="2">
        <v>0.5</v>
      </c>
      <c r="AE150" s="2"/>
    </row>
    <row r="151" spans="27:31" x14ac:dyDescent="0.15">
      <c r="AA151" s="2">
        <v>147</v>
      </c>
      <c r="AB151" s="2">
        <f t="shared" si="23"/>
        <v>64</v>
      </c>
      <c r="AC151" s="2">
        <v>1.5</v>
      </c>
      <c r="AD151" s="2">
        <v>0.5</v>
      </c>
      <c r="AE151" s="2"/>
    </row>
    <row r="152" spans="27:31" x14ac:dyDescent="0.15">
      <c r="AA152" s="2">
        <v>148</v>
      </c>
      <c r="AB152" s="2">
        <f t="shared" si="23"/>
        <v>65</v>
      </c>
      <c r="AC152" s="2">
        <v>1.5</v>
      </c>
      <c r="AD152" s="2">
        <v>0.5</v>
      </c>
      <c r="AE152" s="2"/>
    </row>
    <row r="153" spans="27:31" x14ac:dyDescent="0.15">
      <c r="AA153" s="2">
        <v>149</v>
      </c>
      <c r="AB153" s="2">
        <f t="shared" ref="AB153:AB216" si="26">AB143+4</f>
        <v>65</v>
      </c>
      <c r="AC153" s="2">
        <v>1.5</v>
      </c>
      <c r="AD153" s="2">
        <v>0.5</v>
      </c>
      <c r="AE153" s="2"/>
    </row>
    <row r="154" spans="27:31" x14ac:dyDescent="0.15">
      <c r="AA154" s="2">
        <v>150</v>
      </c>
      <c r="AB154" s="2">
        <f t="shared" si="26"/>
        <v>66</v>
      </c>
      <c r="AC154" s="2">
        <v>1.5</v>
      </c>
      <c r="AD154" s="2">
        <v>0.5</v>
      </c>
      <c r="AE154" s="2"/>
    </row>
    <row r="155" spans="27:31" x14ac:dyDescent="0.15">
      <c r="AA155" s="2">
        <v>151</v>
      </c>
      <c r="AB155" s="2">
        <f t="shared" si="26"/>
        <v>66</v>
      </c>
      <c r="AC155" s="2">
        <v>1.5</v>
      </c>
      <c r="AD155" s="2">
        <v>0.5</v>
      </c>
      <c r="AE155" s="2"/>
    </row>
    <row r="156" spans="27:31" x14ac:dyDescent="0.15">
      <c r="AA156" s="2">
        <v>152</v>
      </c>
      <c r="AB156" s="2">
        <f t="shared" si="26"/>
        <v>66</v>
      </c>
      <c r="AC156" s="2">
        <v>1.5</v>
      </c>
      <c r="AD156" s="2">
        <v>0.5</v>
      </c>
      <c r="AE156" s="2"/>
    </row>
    <row r="157" spans="27:31" x14ac:dyDescent="0.15">
      <c r="AA157" s="2">
        <v>153</v>
      </c>
      <c r="AB157" s="2">
        <f t="shared" si="26"/>
        <v>67</v>
      </c>
      <c r="AC157" s="2">
        <v>1.5</v>
      </c>
      <c r="AD157" s="2">
        <v>0.5</v>
      </c>
      <c r="AE157" s="2"/>
    </row>
    <row r="158" spans="27:31" x14ac:dyDescent="0.15">
      <c r="AA158" s="2">
        <v>154</v>
      </c>
      <c r="AB158" s="2">
        <f t="shared" si="26"/>
        <v>67</v>
      </c>
      <c r="AC158" s="2">
        <v>1.5</v>
      </c>
      <c r="AD158" s="2">
        <v>0.5</v>
      </c>
      <c r="AE158" s="2"/>
    </row>
    <row r="159" spans="27:31" x14ac:dyDescent="0.15">
      <c r="AA159" s="2">
        <v>155</v>
      </c>
      <c r="AB159" s="2">
        <f t="shared" si="26"/>
        <v>68</v>
      </c>
      <c r="AC159" s="2">
        <v>1.5</v>
      </c>
      <c r="AD159" s="2">
        <v>0.5</v>
      </c>
      <c r="AE159" s="2"/>
    </row>
    <row r="160" spans="27:31" x14ac:dyDescent="0.15">
      <c r="AA160" s="2">
        <v>156</v>
      </c>
      <c r="AB160" s="2">
        <f t="shared" si="26"/>
        <v>68</v>
      </c>
      <c r="AC160" s="2">
        <v>1.5</v>
      </c>
      <c r="AD160" s="2">
        <v>0.5</v>
      </c>
      <c r="AE160" s="2"/>
    </row>
    <row r="161" spans="27:31" x14ac:dyDescent="0.15">
      <c r="AA161" s="2">
        <v>157</v>
      </c>
      <c r="AB161" s="2">
        <f t="shared" si="26"/>
        <v>68</v>
      </c>
      <c r="AC161" s="2">
        <v>1.5</v>
      </c>
      <c r="AD161" s="2">
        <v>0.5</v>
      </c>
      <c r="AE161" s="2"/>
    </row>
    <row r="162" spans="27:31" x14ac:dyDescent="0.15">
      <c r="AA162" s="2">
        <v>158</v>
      </c>
      <c r="AB162" s="2">
        <f t="shared" si="26"/>
        <v>69</v>
      </c>
      <c r="AC162" s="2">
        <v>1.5</v>
      </c>
      <c r="AD162" s="2">
        <v>0.5</v>
      </c>
      <c r="AE162" s="2"/>
    </row>
    <row r="163" spans="27:31" x14ac:dyDescent="0.15">
      <c r="AA163" s="2">
        <v>159</v>
      </c>
      <c r="AB163" s="2">
        <f t="shared" si="26"/>
        <v>69</v>
      </c>
      <c r="AC163" s="2">
        <v>1.5</v>
      </c>
      <c r="AD163" s="2">
        <v>0.5</v>
      </c>
      <c r="AE163" s="2"/>
    </row>
    <row r="164" spans="27:31" x14ac:dyDescent="0.15">
      <c r="AA164" s="2">
        <v>160</v>
      </c>
      <c r="AB164" s="2">
        <f t="shared" si="26"/>
        <v>70</v>
      </c>
      <c r="AC164" s="2">
        <v>1.5</v>
      </c>
      <c r="AD164" s="2">
        <v>0.5</v>
      </c>
      <c r="AE164" s="2"/>
    </row>
    <row r="165" spans="27:31" x14ac:dyDescent="0.15">
      <c r="AA165" s="2">
        <v>161</v>
      </c>
      <c r="AB165" s="2">
        <f t="shared" si="26"/>
        <v>70</v>
      </c>
      <c r="AC165" s="2">
        <v>1.5</v>
      </c>
      <c r="AD165" s="2">
        <v>0.5</v>
      </c>
      <c r="AE165" s="2"/>
    </row>
    <row r="166" spans="27:31" x14ac:dyDescent="0.15">
      <c r="AA166" s="2">
        <v>162</v>
      </c>
      <c r="AB166" s="2">
        <f t="shared" si="26"/>
        <v>70</v>
      </c>
      <c r="AC166" s="2">
        <v>1.5</v>
      </c>
      <c r="AD166" s="2">
        <v>0.5</v>
      </c>
      <c r="AE166" s="2"/>
    </row>
    <row r="167" spans="27:31" x14ac:dyDescent="0.15">
      <c r="AA167" s="2">
        <v>163</v>
      </c>
      <c r="AB167" s="2">
        <f t="shared" si="26"/>
        <v>71</v>
      </c>
      <c r="AC167" s="2">
        <v>1.5</v>
      </c>
      <c r="AD167" s="2">
        <v>0.5</v>
      </c>
      <c r="AE167" s="2"/>
    </row>
    <row r="168" spans="27:31" x14ac:dyDescent="0.15">
      <c r="AA168" s="2">
        <v>164</v>
      </c>
      <c r="AB168" s="2">
        <f t="shared" si="26"/>
        <v>71</v>
      </c>
      <c r="AC168" s="2">
        <v>1.5</v>
      </c>
      <c r="AD168" s="2">
        <v>0.5</v>
      </c>
      <c r="AE168" s="2"/>
    </row>
    <row r="169" spans="27:31" x14ac:dyDescent="0.15">
      <c r="AA169" s="2">
        <v>165</v>
      </c>
      <c r="AB169" s="2">
        <f t="shared" si="26"/>
        <v>72</v>
      </c>
      <c r="AC169" s="2">
        <v>1.5</v>
      </c>
      <c r="AD169" s="2">
        <v>0.5</v>
      </c>
      <c r="AE169" s="2"/>
    </row>
    <row r="170" spans="27:31" x14ac:dyDescent="0.15">
      <c r="AA170" s="2">
        <v>166</v>
      </c>
      <c r="AB170" s="2">
        <f t="shared" si="26"/>
        <v>72</v>
      </c>
      <c r="AC170" s="2">
        <v>1.5</v>
      </c>
      <c r="AD170" s="2">
        <v>0.5</v>
      </c>
      <c r="AE170" s="2"/>
    </row>
    <row r="171" spans="27:31" x14ac:dyDescent="0.15">
      <c r="AA171" s="2">
        <v>167</v>
      </c>
      <c r="AB171" s="2">
        <f t="shared" si="26"/>
        <v>72</v>
      </c>
      <c r="AC171" s="2">
        <v>1.5</v>
      </c>
      <c r="AD171" s="2">
        <v>0.5</v>
      </c>
      <c r="AE171" s="2"/>
    </row>
    <row r="172" spans="27:31" x14ac:dyDescent="0.15">
      <c r="AA172" s="2">
        <v>168</v>
      </c>
      <c r="AB172" s="2">
        <f t="shared" si="26"/>
        <v>73</v>
      </c>
      <c r="AC172" s="2">
        <v>1.5</v>
      </c>
      <c r="AD172" s="2">
        <v>0.5</v>
      </c>
      <c r="AE172" s="2"/>
    </row>
    <row r="173" spans="27:31" x14ac:dyDescent="0.15">
      <c r="AA173" s="2">
        <v>169</v>
      </c>
      <c r="AB173" s="2">
        <f t="shared" si="26"/>
        <v>73</v>
      </c>
      <c r="AC173" s="2">
        <v>1.5</v>
      </c>
      <c r="AD173" s="2">
        <v>0.5</v>
      </c>
      <c r="AE173" s="2"/>
    </row>
    <row r="174" spans="27:31" x14ac:dyDescent="0.15">
      <c r="AA174" s="2">
        <v>170</v>
      </c>
      <c r="AB174" s="2">
        <f t="shared" si="26"/>
        <v>74</v>
      </c>
      <c r="AC174" s="2">
        <v>1.5</v>
      </c>
      <c r="AD174" s="2">
        <v>0.5</v>
      </c>
      <c r="AE174" s="2"/>
    </row>
    <row r="175" spans="27:31" x14ac:dyDescent="0.15">
      <c r="AA175" s="2">
        <v>171</v>
      </c>
      <c r="AB175" s="2">
        <f t="shared" si="26"/>
        <v>74</v>
      </c>
      <c r="AC175" s="2">
        <v>1.5</v>
      </c>
      <c r="AD175" s="2">
        <v>0.5</v>
      </c>
      <c r="AE175" s="2"/>
    </row>
    <row r="176" spans="27:31" x14ac:dyDescent="0.15">
      <c r="AA176" s="2">
        <v>172</v>
      </c>
      <c r="AB176" s="2">
        <f t="shared" si="26"/>
        <v>74</v>
      </c>
      <c r="AC176" s="2">
        <v>1.5</v>
      </c>
      <c r="AD176" s="2">
        <v>0.5</v>
      </c>
      <c r="AE176" s="2"/>
    </row>
    <row r="177" spans="27:31" x14ac:dyDescent="0.15">
      <c r="AA177" s="2">
        <v>173</v>
      </c>
      <c r="AB177" s="2">
        <f t="shared" si="26"/>
        <v>75</v>
      </c>
      <c r="AC177" s="2">
        <v>1.5</v>
      </c>
      <c r="AD177" s="2">
        <v>0.5</v>
      </c>
      <c r="AE177" s="2"/>
    </row>
    <row r="178" spans="27:31" x14ac:dyDescent="0.15">
      <c r="AA178" s="2">
        <v>174</v>
      </c>
      <c r="AB178" s="2">
        <f t="shared" si="26"/>
        <v>75</v>
      </c>
      <c r="AC178" s="2">
        <v>1.5</v>
      </c>
      <c r="AD178" s="2">
        <v>0.5</v>
      </c>
      <c r="AE178" s="2"/>
    </row>
    <row r="179" spans="27:31" x14ac:dyDescent="0.15">
      <c r="AA179" s="2">
        <v>175</v>
      </c>
      <c r="AB179" s="2">
        <f t="shared" si="26"/>
        <v>76</v>
      </c>
      <c r="AC179" s="2">
        <v>1.5</v>
      </c>
      <c r="AD179" s="2">
        <v>0.5</v>
      </c>
      <c r="AE179" s="2"/>
    </row>
    <row r="180" spans="27:31" x14ac:dyDescent="0.15">
      <c r="AA180" s="2">
        <v>176</v>
      </c>
      <c r="AB180" s="2">
        <f t="shared" si="26"/>
        <v>76</v>
      </c>
      <c r="AC180" s="2">
        <v>1.5</v>
      </c>
      <c r="AD180" s="2">
        <v>0.5</v>
      </c>
      <c r="AE180" s="2"/>
    </row>
    <row r="181" spans="27:31" x14ac:dyDescent="0.15">
      <c r="AA181" s="2">
        <v>177</v>
      </c>
      <c r="AB181" s="2">
        <f t="shared" si="26"/>
        <v>76</v>
      </c>
      <c r="AC181" s="2">
        <v>1.5</v>
      </c>
      <c r="AD181" s="2">
        <v>0.5</v>
      </c>
      <c r="AE181" s="2"/>
    </row>
    <row r="182" spans="27:31" x14ac:dyDescent="0.15">
      <c r="AA182" s="2">
        <v>178</v>
      </c>
      <c r="AB182" s="2">
        <f t="shared" si="26"/>
        <v>77</v>
      </c>
      <c r="AC182" s="2">
        <v>1.5</v>
      </c>
      <c r="AD182" s="2">
        <v>0.5</v>
      </c>
      <c r="AE182" s="2"/>
    </row>
    <row r="183" spans="27:31" x14ac:dyDescent="0.15">
      <c r="AA183" s="2">
        <v>179</v>
      </c>
      <c r="AB183" s="2">
        <f t="shared" si="26"/>
        <v>77</v>
      </c>
      <c r="AC183" s="2">
        <v>1.5</v>
      </c>
      <c r="AD183" s="2">
        <v>0.5</v>
      </c>
      <c r="AE183" s="2"/>
    </row>
    <row r="184" spans="27:31" x14ac:dyDescent="0.15">
      <c r="AA184" s="2">
        <v>180</v>
      </c>
      <c r="AB184" s="2">
        <f t="shared" si="26"/>
        <v>78</v>
      </c>
      <c r="AC184" s="2">
        <v>1.5</v>
      </c>
      <c r="AD184" s="2">
        <v>0.5</v>
      </c>
      <c r="AE184" s="2"/>
    </row>
    <row r="185" spans="27:31" x14ac:dyDescent="0.15">
      <c r="AA185" s="2">
        <v>181</v>
      </c>
      <c r="AB185" s="2">
        <f t="shared" si="26"/>
        <v>78</v>
      </c>
      <c r="AC185" s="2">
        <v>1.5</v>
      </c>
      <c r="AD185" s="2">
        <v>0.5</v>
      </c>
      <c r="AE185" s="2"/>
    </row>
    <row r="186" spans="27:31" x14ac:dyDescent="0.15">
      <c r="AA186" s="2">
        <v>182</v>
      </c>
      <c r="AB186" s="2">
        <f t="shared" si="26"/>
        <v>78</v>
      </c>
      <c r="AC186" s="2">
        <v>1.5</v>
      </c>
      <c r="AD186" s="2">
        <v>0.5</v>
      </c>
      <c r="AE186" s="2"/>
    </row>
    <row r="187" spans="27:31" x14ac:dyDescent="0.15">
      <c r="AA187" s="2">
        <v>183</v>
      </c>
      <c r="AB187" s="2">
        <f t="shared" si="26"/>
        <v>79</v>
      </c>
      <c r="AC187" s="2">
        <v>1.5</v>
      </c>
      <c r="AD187" s="2">
        <v>0.5</v>
      </c>
      <c r="AE187" s="2"/>
    </row>
    <row r="188" spans="27:31" x14ac:dyDescent="0.15">
      <c r="AA188" s="2">
        <v>184</v>
      </c>
      <c r="AB188" s="2">
        <f t="shared" si="26"/>
        <v>79</v>
      </c>
      <c r="AC188" s="2">
        <v>1.5</v>
      </c>
      <c r="AD188" s="2">
        <v>0.5</v>
      </c>
      <c r="AE188" s="2"/>
    </row>
    <row r="189" spans="27:31" x14ac:dyDescent="0.15">
      <c r="AA189" s="2">
        <v>185</v>
      </c>
      <c r="AB189" s="2">
        <f t="shared" si="26"/>
        <v>80</v>
      </c>
      <c r="AC189" s="2">
        <v>1.5</v>
      </c>
      <c r="AD189" s="2">
        <v>0.5</v>
      </c>
      <c r="AE189" s="2"/>
    </row>
    <row r="190" spans="27:31" x14ac:dyDescent="0.15">
      <c r="AA190" s="2">
        <v>186</v>
      </c>
      <c r="AB190" s="2">
        <f t="shared" si="26"/>
        <v>80</v>
      </c>
      <c r="AC190" s="2">
        <v>1.5</v>
      </c>
      <c r="AD190" s="2">
        <v>0.5</v>
      </c>
      <c r="AE190" s="2"/>
    </row>
    <row r="191" spans="27:31" x14ac:dyDescent="0.15">
      <c r="AA191" s="2">
        <v>187</v>
      </c>
      <c r="AB191" s="2">
        <f t="shared" si="26"/>
        <v>80</v>
      </c>
      <c r="AC191" s="2">
        <v>1.5</v>
      </c>
      <c r="AD191" s="2">
        <v>0.5</v>
      </c>
      <c r="AE191" s="2"/>
    </row>
    <row r="192" spans="27:31" x14ac:dyDescent="0.15">
      <c r="AA192" s="2">
        <v>188</v>
      </c>
      <c r="AB192" s="2">
        <f t="shared" si="26"/>
        <v>81</v>
      </c>
      <c r="AC192" s="2">
        <v>1.5</v>
      </c>
      <c r="AD192" s="2">
        <v>0.5</v>
      </c>
      <c r="AE192" s="2"/>
    </row>
    <row r="193" spans="27:31" x14ac:dyDescent="0.15">
      <c r="AA193" s="2">
        <v>189</v>
      </c>
      <c r="AB193" s="2">
        <f t="shared" si="26"/>
        <v>81</v>
      </c>
      <c r="AC193" s="2">
        <v>1.5</v>
      </c>
      <c r="AD193" s="2">
        <v>0.5</v>
      </c>
      <c r="AE193" s="2"/>
    </row>
    <row r="194" spans="27:31" x14ac:dyDescent="0.15">
      <c r="AA194" s="2">
        <v>190</v>
      </c>
      <c r="AB194" s="2">
        <f t="shared" si="26"/>
        <v>82</v>
      </c>
      <c r="AC194" s="2">
        <v>1.5</v>
      </c>
      <c r="AD194" s="2">
        <v>0.5</v>
      </c>
      <c r="AE194" s="2"/>
    </row>
    <row r="195" spans="27:31" x14ac:dyDescent="0.15">
      <c r="AA195" s="2">
        <v>191</v>
      </c>
      <c r="AB195" s="2">
        <f t="shared" si="26"/>
        <v>82</v>
      </c>
      <c r="AC195" s="2">
        <v>1.5</v>
      </c>
      <c r="AD195" s="2">
        <v>0.5</v>
      </c>
      <c r="AE195" s="2"/>
    </row>
    <row r="196" spans="27:31" x14ac:dyDescent="0.15">
      <c r="AA196" s="2">
        <v>192</v>
      </c>
      <c r="AB196" s="2">
        <f t="shared" si="26"/>
        <v>82</v>
      </c>
      <c r="AC196" s="2">
        <v>1.5</v>
      </c>
      <c r="AD196" s="2">
        <v>0.5</v>
      </c>
      <c r="AE196" s="2"/>
    </row>
    <row r="197" spans="27:31" x14ac:dyDescent="0.15">
      <c r="AA197" s="2">
        <v>193</v>
      </c>
      <c r="AB197" s="2">
        <f t="shared" si="26"/>
        <v>83</v>
      </c>
      <c r="AC197" s="2">
        <v>1.5</v>
      </c>
      <c r="AD197" s="2">
        <v>0.5</v>
      </c>
      <c r="AE197" s="2"/>
    </row>
    <row r="198" spans="27:31" x14ac:dyDescent="0.15">
      <c r="AA198" s="2">
        <v>194</v>
      </c>
      <c r="AB198" s="2">
        <f t="shared" si="26"/>
        <v>83</v>
      </c>
      <c r="AC198" s="2">
        <v>1.5</v>
      </c>
      <c r="AD198" s="2">
        <v>0.5</v>
      </c>
      <c r="AE198" s="2"/>
    </row>
    <row r="199" spans="27:31" x14ac:dyDescent="0.15">
      <c r="AA199" s="2">
        <v>195</v>
      </c>
      <c r="AB199" s="2">
        <f t="shared" si="26"/>
        <v>84</v>
      </c>
      <c r="AC199" s="2">
        <v>1.5</v>
      </c>
      <c r="AD199" s="2">
        <v>0.5</v>
      </c>
      <c r="AE199" s="2"/>
    </row>
    <row r="200" spans="27:31" x14ac:dyDescent="0.15">
      <c r="AA200" s="2">
        <v>196</v>
      </c>
      <c r="AB200" s="2">
        <f t="shared" si="26"/>
        <v>84</v>
      </c>
      <c r="AC200" s="2">
        <v>1.5</v>
      </c>
      <c r="AD200" s="2">
        <v>0.5</v>
      </c>
      <c r="AE200" s="2"/>
    </row>
    <row r="201" spans="27:31" x14ac:dyDescent="0.15">
      <c r="AA201" s="2">
        <v>197</v>
      </c>
      <c r="AB201" s="2">
        <f t="shared" si="26"/>
        <v>84</v>
      </c>
      <c r="AC201" s="2">
        <v>1.5</v>
      </c>
      <c r="AD201" s="2">
        <v>0.5</v>
      </c>
      <c r="AE201" s="2"/>
    </row>
    <row r="202" spans="27:31" x14ac:dyDescent="0.15">
      <c r="AA202" s="2">
        <v>198</v>
      </c>
      <c r="AB202" s="2">
        <f t="shared" si="26"/>
        <v>85</v>
      </c>
      <c r="AC202" s="2">
        <v>1.5</v>
      </c>
      <c r="AD202" s="2">
        <v>0.5</v>
      </c>
      <c r="AE202" s="2"/>
    </row>
    <row r="203" spans="27:31" x14ac:dyDescent="0.15">
      <c r="AA203" s="2">
        <v>199</v>
      </c>
      <c r="AB203" s="2">
        <f t="shared" si="26"/>
        <v>85</v>
      </c>
      <c r="AC203" s="2">
        <v>1.5</v>
      </c>
      <c r="AD203" s="2">
        <v>0.5</v>
      </c>
      <c r="AE203" s="2"/>
    </row>
    <row r="204" spans="27:31" x14ac:dyDescent="0.15">
      <c r="AA204" s="2">
        <v>200</v>
      </c>
      <c r="AB204" s="2">
        <f t="shared" si="26"/>
        <v>86</v>
      </c>
      <c r="AC204" s="2">
        <v>1.5</v>
      </c>
      <c r="AD204" s="2">
        <v>0.5</v>
      </c>
      <c r="AE204" s="2"/>
    </row>
    <row r="205" spans="27:31" x14ac:dyDescent="0.15">
      <c r="AA205" s="2">
        <v>201</v>
      </c>
      <c r="AB205" s="2">
        <f t="shared" si="26"/>
        <v>86</v>
      </c>
      <c r="AC205" s="2">
        <v>1.5</v>
      </c>
      <c r="AD205" s="2">
        <v>0.5</v>
      </c>
      <c r="AE205" s="2"/>
    </row>
    <row r="206" spans="27:31" x14ac:dyDescent="0.15">
      <c r="AA206" s="2">
        <v>202</v>
      </c>
      <c r="AB206" s="2">
        <f t="shared" si="26"/>
        <v>86</v>
      </c>
      <c r="AC206" s="2">
        <v>1.5</v>
      </c>
      <c r="AD206" s="2">
        <v>0.5</v>
      </c>
      <c r="AE206" s="2"/>
    </row>
    <row r="207" spans="27:31" x14ac:dyDescent="0.15">
      <c r="AA207" s="2">
        <v>203</v>
      </c>
      <c r="AB207" s="2">
        <f t="shared" si="26"/>
        <v>87</v>
      </c>
      <c r="AC207" s="2">
        <v>1.5</v>
      </c>
      <c r="AD207" s="2">
        <v>0.5</v>
      </c>
      <c r="AE207" s="2"/>
    </row>
    <row r="208" spans="27:31" x14ac:dyDescent="0.15">
      <c r="AA208" s="2">
        <v>204</v>
      </c>
      <c r="AB208" s="2">
        <f t="shared" si="26"/>
        <v>87</v>
      </c>
      <c r="AC208" s="2">
        <v>1.5</v>
      </c>
      <c r="AD208" s="2">
        <v>0.5</v>
      </c>
      <c r="AE208" s="2"/>
    </row>
    <row r="209" spans="27:31" x14ac:dyDescent="0.15">
      <c r="AA209" s="2">
        <v>205</v>
      </c>
      <c r="AB209" s="2">
        <f t="shared" si="26"/>
        <v>88</v>
      </c>
      <c r="AC209" s="2">
        <v>1.5</v>
      </c>
      <c r="AD209" s="2">
        <v>0.5</v>
      </c>
      <c r="AE209" s="2"/>
    </row>
    <row r="210" spans="27:31" x14ac:dyDescent="0.15">
      <c r="AA210" s="2">
        <v>206</v>
      </c>
      <c r="AB210" s="2">
        <f t="shared" si="26"/>
        <v>88</v>
      </c>
      <c r="AC210" s="2">
        <v>1.5</v>
      </c>
      <c r="AD210" s="2">
        <v>0.5</v>
      </c>
      <c r="AE210" s="2"/>
    </row>
    <row r="211" spans="27:31" x14ac:dyDescent="0.15">
      <c r="AA211" s="2">
        <v>207</v>
      </c>
      <c r="AB211" s="2">
        <f t="shared" si="26"/>
        <v>88</v>
      </c>
      <c r="AC211" s="2">
        <v>1.5</v>
      </c>
      <c r="AD211" s="2">
        <v>0.5</v>
      </c>
      <c r="AE211" s="2"/>
    </row>
    <row r="212" spans="27:31" x14ac:dyDescent="0.15">
      <c r="AA212" s="2">
        <v>208</v>
      </c>
      <c r="AB212" s="2">
        <f t="shared" si="26"/>
        <v>89</v>
      </c>
      <c r="AC212" s="2">
        <v>1.5</v>
      </c>
      <c r="AD212" s="2">
        <v>0.5</v>
      </c>
      <c r="AE212" s="2"/>
    </row>
    <row r="213" spans="27:31" x14ac:dyDescent="0.15">
      <c r="AA213" s="2">
        <v>209</v>
      </c>
      <c r="AB213" s="2">
        <f t="shared" si="26"/>
        <v>89</v>
      </c>
      <c r="AC213" s="2">
        <v>1.5</v>
      </c>
      <c r="AD213" s="2">
        <v>0.5</v>
      </c>
      <c r="AE213" s="2"/>
    </row>
    <row r="214" spans="27:31" x14ac:dyDescent="0.15">
      <c r="AA214" s="2">
        <v>210</v>
      </c>
      <c r="AB214" s="2">
        <f t="shared" si="26"/>
        <v>90</v>
      </c>
      <c r="AC214" s="2">
        <v>1.5</v>
      </c>
      <c r="AD214" s="2">
        <v>0.5</v>
      </c>
      <c r="AE214" s="2"/>
    </row>
    <row r="215" spans="27:31" x14ac:dyDescent="0.15">
      <c r="AA215" s="2">
        <v>211</v>
      </c>
      <c r="AB215" s="2">
        <f t="shared" si="26"/>
        <v>90</v>
      </c>
      <c r="AC215" s="2">
        <v>1.5</v>
      </c>
      <c r="AD215" s="2">
        <v>0.5</v>
      </c>
      <c r="AE215" s="2"/>
    </row>
    <row r="216" spans="27:31" x14ac:dyDescent="0.15">
      <c r="AA216" s="2">
        <v>212</v>
      </c>
      <c r="AB216" s="2">
        <f t="shared" si="26"/>
        <v>90</v>
      </c>
      <c r="AC216" s="2">
        <v>1.5</v>
      </c>
      <c r="AD216" s="2">
        <v>0.5</v>
      </c>
      <c r="AE216" s="2"/>
    </row>
    <row r="217" spans="27:31" x14ac:dyDescent="0.15">
      <c r="AA217" s="2">
        <v>213</v>
      </c>
      <c r="AB217" s="2">
        <f t="shared" ref="AB217:AB280" si="27">AB207+4</f>
        <v>91</v>
      </c>
      <c r="AC217" s="2">
        <v>1.5</v>
      </c>
      <c r="AD217" s="2">
        <v>0.5</v>
      </c>
      <c r="AE217" s="2"/>
    </row>
    <row r="218" spans="27:31" x14ac:dyDescent="0.15">
      <c r="AA218" s="2">
        <v>214</v>
      </c>
      <c r="AB218" s="2">
        <f t="shared" si="27"/>
        <v>91</v>
      </c>
      <c r="AC218" s="2">
        <v>1.5</v>
      </c>
      <c r="AD218" s="2">
        <v>0.5</v>
      </c>
      <c r="AE218" s="2"/>
    </row>
    <row r="219" spans="27:31" x14ac:dyDescent="0.15">
      <c r="AA219" s="2">
        <v>215</v>
      </c>
      <c r="AB219" s="2">
        <f t="shared" si="27"/>
        <v>92</v>
      </c>
      <c r="AC219" s="2">
        <v>1.5</v>
      </c>
      <c r="AD219" s="2">
        <v>0.5</v>
      </c>
      <c r="AE219" s="2"/>
    </row>
    <row r="220" spans="27:31" x14ac:dyDescent="0.15">
      <c r="AA220" s="2">
        <v>216</v>
      </c>
      <c r="AB220" s="2">
        <f t="shared" si="27"/>
        <v>92</v>
      </c>
      <c r="AC220" s="2">
        <v>1.5</v>
      </c>
      <c r="AD220" s="2">
        <v>0.5</v>
      </c>
      <c r="AE220" s="2"/>
    </row>
    <row r="221" spans="27:31" x14ac:dyDescent="0.15">
      <c r="AA221" s="2">
        <v>217</v>
      </c>
      <c r="AB221" s="2">
        <f t="shared" si="27"/>
        <v>92</v>
      </c>
      <c r="AC221" s="2">
        <v>1.5</v>
      </c>
      <c r="AD221" s="2">
        <v>0.5</v>
      </c>
      <c r="AE221" s="2"/>
    </row>
    <row r="222" spans="27:31" x14ac:dyDescent="0.15">
      <c r="AA222" s="2">
        <v>218</v>
      </c>
      <c r="AB222" s="2">
        <f t="shared" si="27"/>
        <v>93</v>
      </c>
      <c r="AC222" s="2">
        <v>1.5</v>
      </c>
      <c r="AD222" s="2">
        <v>0.5</v>
      </c>
      <c r="AE222" s="2"/>
    </row>
    <row r="223" spans="27:31" x14ac:dyDescent="0.15">
      <c r="AA223" s="2">
        <v>219</v>
      </c>
      <c r="AB223" s="2">
        <f t="shared" si="27"/>
        <v>93</v>
      </c>
      <c r="AC223" s="2">
        <v>1.5</v>
      </c>
      <c r="AD223" s="2">
        <v>0.5</v>
      </c>
      <c r="AE223" s="2"/>
    </row>
    <row r="224" spans="27:31" x14ac:dyDescent="0.15">
      <c r="AA224" s="2">
        <v>220</v>
      </c>
      <c r="AB224" s="2">
        <f t="shared" si="27"/>
        <v>94</v>
      </c>
      <c r="AC224" s="2">
        <v>1.5</v>
      </c>
      <c r="AD224" s="2">
        <v>0.5</v>
      </c>
      <c r="AE224" s="2"/>
    </row>
    <row r="225" spans="27:31" x14ac:dyDescent="0.15">
      <c r="AA225" s="2">
        <v>221</v>
      </c>
      <c r="AB225" s="2">
        <f t="shared" si="27"/>
        <v>94</v>
      </c>
      <c r="AC225" s="2">
        <v>1.5</v>
      </c>
      <c r="AD225" s="2">
        <v>0.5</v>
      </c>
      <c r="AE225" s="2"/>
    </row>
    <row r="226" spans="27:31" x14ac:dyDescent="0.15">
      <c r="AA226" s="2">
        <v>222</v>
      </c>
      <c r="AB226" s="2">
        <f t="shared" si="27"/>
        <v>94</v>
      </c>
      <c r="AC226" s="2">
        <v>1.5</v>
      </c>
      <c r="AD226" s="2">
        <v>0.5</v>
      </c>
      <c r="AE226" s="2"/>
    </row>
    <row r="227" spans="27:31" x14ac:dyDescent="0.15">
      <c r="AA227" s="2">
        <v>223</v>
      </c>
      <c r="AB227" s="2">
        <f t="shared" si="27"/>
        <v>95</v>
      </c>
      <c r="AC227" s="2">
        <v>1.5</v>
      </c>
      <c r="AD227" s="2">
        <v>0.5</v>
      </c>
      <c r="AE227" s="2"/>
    </row>
    <row r="228" spans="27:31" x14ac:dyDescent="0.15">
      <c r="AA228" s="2">
        <v>224</v>
      </c>
      <c r="AB228" s="2">
        <f t="shared" si="27"/>
        <v>95</v>
      </c>
      <c r="AC228" s="2">
        <v>1.5</v>
      </c>
      <c r="AD228" s="2">
        <v>0.5</v>
      </c>
      <c r="AE228" s="2"/>
    </row>
    <row r="229" spans="27:31" x14ac:dyDescent="0.15">
      <c r="AA229" s="2">
        <v>225</v>
      </c>
      <c r="AB229" s="2">
        <f t="shared" si="27"/>
        <v>96</v>
      </c>
      <c r="AC229" s="2">
        <v>1.5</v>
      </c>
      <c r="AD229" s="2">
        <v>0.5</v>
      </c>
      <c r="AE229" s="2"/>
    </row>
    <row r="230" spans="27:31" x14ac:dyDescent="0.15">
      <c r="AA230" s="2">
        <v>226</v>
      </c>
      <c r="AB230" s="2">
        <f t="shared" si="27"/>
        <v>96</v>
      </c>
      <c r="AC230" s="2">
        <v>1.5</v>
      </c>
      <c r="AD230" s="2">
        <v>0.5</v>
      </c>
      <c r="AE230" s="2"/>
    </row>
    <row r="231" spans="27:31" x14ac:dyDescent="0.15">
      <c r="AA231" s="2">
        <v>227</v>
      </c>
      <c r="AB231" s="2">
        <f t="shared" si="27"/>
        <v>96</v>
      </c>
      <c r="AC231" s="2">
        <v>1.5</v>
      </c>
      <c r="AD231" s="2">
        <v>0.5</v>
      </c>
      <c r="AE231" s="2"/>
    </row>
    <row r="232" spans="27:31" x14ac:dyDescent="0.15">
      <c r="AA232" s="2">
        <v>228</v>
      </c>
      <c r="AB232" s="2">
        <f t="shared" si="27"/>
        <v>97</v>
      </c>
      <c r="AC232" s="2">
        <v>1.5</v>
      </c>
      <c r="AD232" s="2">
        <v>0.5</v>
      </c>
      <c r="AE232" s="2"/>
    </row>
    <row r="233" spans="27:31" x14ac:dyDescent="0.15">
      <c r="AA233" s="2">
        <v>229</v>
      </c>
      <c r="AB233" s="2">
        <f t="shared" si="27"/>
        <v>97</v>
      </c>
      <c r="AC233" s="2">
        <v>1.5</v>
      </c>
      <c r="AD233" s="2">
        <v>0.5</v>
      </c>
      <c r="AE233" s="2"/>
    </row>
    <row r="234" spans="27:31" x14ac:dyDescent="0.15">
      <c r="AA234" s="2">
        <v>230</v>
      </c>
      <c r="AB234" s="2">
        <f t="shared" si="27"/>
        <v>98</v>
      </c>
      <c r="AC234" s="2">
        <v>1.5</v>
      </c>
      <c r="AD234" s="2">
        <v>0.5</v>
      </c>
      <c r="AE234" s="2"/>
    </row>
    <row r="235" spans="27:31" x14ac:dyDescent="0.15">
      <c r="AA235" s="2">
        <v>231</v>
      </c>
      <c r="AB235" s="2">
        <f t="shared" si="27"/>
        <v>98</v>
      </c>
      <c r="AC235" s="2">
        <v>1.5</v>
      </c>
      <c r="AD235" s="2">
        <v>0.5</v>
      </c>
      <c r="AE235" s="2"/>
    </row>
    <row r="236" spans="27:31" x14ac:dyDescent="0.15">
      <c r="AA236" s="2">
        <v>232</v>
      </c>
      <c r="AB236" s="2">
        <f t="shared" si="27"/>
        <v>98</v>
      </c>
      <c r="AC236" s="2">
        <v>1.5</v>
      </c>
      <c r="AD236" s="2">
        <v>0.5</v>
      </c>
      <c r="AE236" s="2"/>
    </row>
    <row r="237" spans="27:31" x14ac:dyDescent="0.15">
      <c r="AA237" s="2">
        <v>233</v>
      </c>
      <c r="AB237" s="2">
        <f t="shared" si="27"/>
        <v>99</v>
      </c>
      <c r="AC237" s="2">
        <v>1.5</v>
      </c>
      <c r="AD237" s="2">
        <v>0.5</v>
      </c>
      <c r="AE237" s="2"/>
    </row>
    <row r="238" spans="27:31" x14ac:dyDescent="0.15">
      <c r="AA238" s="2">
        <v>234</v>
      </c>
      <c r="AB238" s="2">
        <f t="shared" si="27"/>
        <v>99</v>
      </c>
      <c r="AC238" s="2">
        <v>1.5</v>
      </c>
      <c r="AD238" s="2">
        <v>0.5</v>
      </c>
      <c r="AE238" s="2"/>
    </row>
    <row r="239" spans="27:31" x14ac:dyDescent="0.15">
      <c r="AA239" s="2">
        <v>235</v>
      </c>
      <c r="AB239" s="2">
        <f t="shared" si="27"/>
        <v>100</v>
      </c>
      <c r="AC239" s="2">
        <v>1.5</v>
      </c>
      <c r="AD239" s="2">
        <v>0.5</v>
      </c>
      <c r="AE239" s="2"/>
    </row>
    <row r="240" spans="27:31" x14ac:dyDescent="0.15">
      <c r="AA240" s="2">
        <v>236</v>
      </c>
      <c r="AB240" s="2">
        <f t="shared" si="27"/>
        <v>100</v>
      </c>
      <c r="AC240" s="2">
        <v>1.5</v>
      </c>
      <c r="AD240" s="2">
        <v>0.5</v>
      </c>
      <c r="AE240" s="2"/>
    </row>
    <row r="241" spans="27:31" x14ac:dyDescent="0.15">
      <c r="AA241" s="2">
        <v>237</v>
      </c>
      <c r="AB241" s="2">
        <f t="shared" si="27"/>
        <v>100</v>
      </c>
      <c r="AC241" s="2">
        <v>1.5</v>
      </c>
      <c r="AD241" s="2">
        <v>0.5</v>
      </c>
      <c r="AE241" s="2"/>
    </row>
    <row r="242" spans="27:31" x14ac:dyDescent="0.15">
      <c r="AA242" s="2">
        <v>238</v>
      </c>
      <c r="AB242" s="2">
        <f t="shared" si="27"/>
        <v>101</v>
      </c>
      <c r="AC242" s="2">
        <v>1.5</v>
      </c>
      <c r="AD242" s="2">
        <v>0.5</v>
      </c>
      <c r="AE242" s="2"/>
    </row>
    <row r="243" spans="27:31" x14ac:dyDescent="0.15">
      <c r="AA243" s="2">
        <v>239</v>
      </c>
      <c r="AB243" s="2">
        <f t="shared" si="27"/>
        <v>101</v>
      </c>
      <c r="AC243" s="2">
        <v>1.5</v>
      </c>
      <c r="AD243" s="2">
        <v>0.5</v>
      </c>
      <c r="AE243" s="2"/>
    </row>
    <row r="244" spans="27:31" x14ac:dyDescent="0.15">
      <c r="AA244" s="2">
        <v>240</v>
      </c>
      <c r="AB244" s="2">
        <f t="shared" si="27"/>
        <v>102</v>
      </c>
      <c r="AC244" s="2">
        <v>1.5</v>
      </c>
      <c r="AD244" s="2">
        <v>0.5</v>
      </c>
      <c r="AE244" s="2"/>
    </row>
    <row r="245" spans="27:31" x14ac:dyDescent="0.15">
      <c r="AA245" s="2">
        <v>241</v>
      </c>
      <c r="AB245" s="2">
        <f t="shared" si="27"/>
        <v>102</v>
      </c>
      <c r="AC245" s="2">
        <v>1.5</v>
      </c>
      <c r="AD245" s="2">
        <v>0.5</v>
      </c>
      <c r="AE245" s="2"/>
    </row>
    <row r="246" spans="27:31" x14ac:dyDescent="0.15">
      <c r="AA246" s="2">
        <v>242</v>
      </c>
      <c r="AB246" s="2">
        <f t="shared" si="27"/>
        <v>102</v>
      </c>
      <c r="AC246" s="2">
        <v>1.5</v>
      </c>
      <c r="AD246" s="2">
        <v>0.5</v>
      </c>
      <c r="AE246" s="2"/>
    </row>
    <row r="247" spans="27:31" x14ac:dyDescent="0.15">
      <c r="AA247" s="2">
        <v>243</v>
      </c>
      <c r="AB247" s="2">
        <f t="shared" si="27"/>
        <v>103</v>
      </c>
      <c r="AC247" s="2">
        <v>1.5</v>
      </c>
      <c r="AD247" s="2">
        <v>0.5</v>
      </c>
      <c r="AE247" s="2"/>
    </row>
    <row r="248" spans="27:31" x14ac:dyDescent="0.15">
      <c r="AA248" s="2">
        <v>244</v>
      </c>
      <c r="AB248" s="2">
        <f t="shared" si="27"/>
        <v>103</v>
      </c>
      <c r="AC248" s="2">
        <v>1.5</v>
      </c>
      <c r="AD248" s="2">
        <v>0.5</v>
      </c>
      <c r="AE248" s="2"/>
    </row>
    <row r="249" spans="27:31" x14ac:dyDescent="0.15">
      <c r="AA249" s="2">
        <v>245</v>
      </c>
      <c r="AB249" s="2">
        <f t="shared" si="27"/>
        <v>104</v>
      </c>
      <c r="AC249" s="2">
        <v>1.5</v>
      </c>
      <c r="AD249" s="2">
        <v>0.5</v>
      </c>
      <c r="AE249" s="2"/>
    </row>
    <row r="250" spans="27:31" x14ac:dyDescent="0.15">
      <c r="AA250" s="2">
        <v>246</v>
      </c>
      <c r="AB250" s="2">
        <f t="shared" si="27"/>
        <v>104</v>
      </c>
      <c r="AC250" s="2">
        <v>1.5</v>
      </c>
      <c r="AD250" s="2">
        <v>0.5</v>
      </c>
      <c r="AE250" s="2"/>
    </row>
    <row r="251" spans="27:31" x14ac:dyDescent="0.15">
      <c r="AA251" s="2">
        <v>247</v>
      </c>
      <c r="AB251" s="2">
        <f t="shared" si="27"/>
        <v>104</v>
      </c>
      <c r="AC251" s="2">
        <v>1.5</v>
      </c>
      <c r="AD251" s="2">
        <v>0.5</v>
      </c>
      <c r="AE251" s="2"/>
    </row>
    <row r="252" spans="27:31" x14ac:dyDescent="0.15">
      <c r="AA252" s="2">
        <v>248</v>
      </c>
      <c r="AB252" s="2">
        <f t="shared" si="27"/>
        <v>105</v>
      </c>
      <c r="AC252" s="2">
        <v>1.5</v>
      </c>
      <c r="AD252" s="2">
        <v>0.5</v>
      </c>
      <c r="AE252" s="2"/>
    </row>
    <row r="253" spans="27:31" x14ac:dyDescent="0.15">
      <c r="AA253" s="2">
        <v>249</v>
      </c>
      <c r="AB253" s="2">
        <f t="shared" si="27"/>
        <v>105</v>
      </c>
      <c r="AC253" s="2">
        <v>1.5</v>
      </c>
      <c r="AD253" s="2">
        <v>0.5</v>
      </c>
      <c r="AE253" s="2"/>
    </row>
    <row r="254" spans="27:31" x14ac:dyDescent="0.15">
      <c r="AA254" s="2">
        <v>250</v>
      </c>
      <c r="AB254" s="2">
        <f t="shared" si="27"/>
        <v>106</v>
      </c>
      <c r="AC254" s="2">
        <v>1.5</v>
      </c>
      <c r="AD254" s="2">
        <v>0.5</v>
      </c>
      <c r="AE254" s="2"/>
    </row>
    <row r="255" spans="27:31" x14ac:dyDescent="0.15">
      <c r="AA255" s="2">
        <v>251</v>
      </c>
      <c r="AB255" s="2">
        <f t="shared" si="27"/>
        <v>106</v>
      </c>
      <c r="AC255" s="2">
        <v>1.5</v>
      </c>
      <c r="AD255" s="2">
        <v>0.5</v>
      </c>
      <c r="AE255" s="2"/>
    </row>
    <row r="256" spans="27:31" x14ac:dyDescent="0.15">
      <c r="AA256" s="2">
        <v>252</v>
      </c>
      <c r="AB256" s="2">
        <f t="shared" si="27"/>
        <v>106</v>
      </c>
      <c r="AC256" s="2">
        <v>1.5</v>
      </c>
      <c r="AD256" s="2">
        <v>0.5</v>
      </c>
      <c r="AE256" s="2"/>
    </row>
    <row r="257" spans="27:31" x14ac:dyDescent="0.15">
      <c r="AA257" s="2">
        <v>253</v>
      </c>
      <c r="AB257" s="2">
        <f t="shared" si="27"/>
        <v>107</v>
      </c>
      <c r="AC257" s="2">
        <v>1.5</v>
      </c>
      <c r="AD257" s="2">
        <v>0.5</v>
      </c>
      <c r="AE257" s="2"/>
    </row>
    <row r="258" spans="27:31" x14ac:dyDescent="0.15">
      <c r="AA258" s="2">
        <v>254</v>
      </c>
      <c r="AB258" s="2">
        <f t="shared" si="27"/>
        <v>107</v>
      </c>
      <c r="AC258" s="2">
        <v>1.5</v>
      </c>
      <c r="AD258" s="2">
        <v>0.5</v>
      </c>
      <c r="AE258" s="2"/>
    </row>
    <row r="259" spans="27:31" x14ac:dyDescent="0.15">
      <c r="AA259" s="2">
        <v>255</v>
      </c>
      <c r="AB259" s="2">
        <f t="shared" si="27"/>
        <v>108</v>
      </c>
      <c r="AC259" s="2">
        <v>1.5</v>
      </c>
      <c r="AD259" s="2">
        <v>0.5</v>
      </c>
      <c r="AE259" s="2"/>
    </row>
    <row r="260" spans="27:31" x14ac:dyDescent="0.15">
      <c r="AA260" s="2">
        <v>256</v>
      </c>
      <c r="AB260" s="2">
        <f t="shared" si="27"/>
        <v>108</v>
      </c>
      <c r="AC260" s="2">
        <v>1.5</v>
      </c>
      <c r="AD260" s="2">
        <v>0.5</v>
      </c>
      <c r="AE260" s="2"/>
    </row>
    <row r="261" spans="27:31" x14ac:dyDescent="0.15">
      <c r="AA261" s="2">
        <v>257</v>
      </c>
      <c r="AB261" s="2">
        <f t="shared" si="27"/>
        <v>108</v>
      </c>
      <c r="AC261" s="2">
        <v>1.5</v>
      </c>
      <c r="AD261" s="2">
        <v>0.5</v>
      </c>
      <c r="AE261" s="2"/>
    </row>
    <row r="262" spans="27:31" x14ac:dyDescent="0.15">
      <c r="AA262" s="2">
        <v>258</v>
      </c>
      <c r="AB262" s="2">
        <f t="shared" si="27"/>
        <v>109</v>
      </c>
      <c r="AC262" s="2">
        <v>1.5</v>
      </c>
      <c r="AD262" s="2">
        <v>0.5</v>
      </c>
      <c r="AE262" s="2"/>
    </row>
    <row r="263" spans="27:31" x14ac:dyDescent="0.15">
      <c r="AA263" s="2">
        <v>259</v>
      </c>
      <c r="AB263" s="2">
        <f t="shared" si="27"/>
        <v>109</v>
      </c>
      <c r="AC263" s="2">
        <v>1.5</v>
      </c>
      <c r="AD263" s="2">
        <v>0.5</v>
      </c>
      <c r="AE263" s="2"/>
    </row>
    <row r="264" spans="27:31" x14ac:dyDescent="0.15">
      <c r="AA264" s="2">
        <v>260</v>
      </c>
      <c r="AB264" s="2">
        <f t="shared" si="27"/>
        <v>110</v>
      </c>
      <c r="AC264" s="2">
        <v>1.5</v>
      </c>
      <c r="AD264" s="2">
        <v>0.5</v>
      </c>
      <c r="AE264" s="2"/>
    </row>
    <row r="265" spans="27:31" x14ac:dyDescent="0.15">
      <c r="AA265" s="2">
        <v>261</v>
      </c>
      <c r="AB265" s="2">
        <f t="shared" si="27"/>
        <v>110</v>
      </c>
      <c r="AC265" s="2">
        <v>1.5</v>
      </c>
      <c r="AD265" s="2">
        <v>0.5</v>
      </c>
      <c r="AE265" s="2"/>
    </row>
    <row r="266" spans="27:31" x14ac:dyDescent="0.15">
      <c r="AA266" s="2">
        <v>262</v>
      </c>
      <c r="AB266" s="2">
        <f t="shared" si="27"/>
        <v>110</v>
      </c>
      <c r="AC266" s="2">
        <v>1.5</v>
      </c>
      <c r="AD266" s="2">
        <v>0.5</v>
      </c>
      <c r="AE266" s="2"/>
    </row>
    <row r="267" spans="27:31" x14ac:dyDescent="0.15">
      <c r="AA267" s="2">
        <v>263</v>
      </c>
      <c r="AB267" s="2">
        <f t="shared" si="27"/>
        <v>111</v>
      </c>
      <c r="AC267" s="2">
        <v>1.5</v>
      </c>
      <c r="AD267" s="2">
        <v>0.5</v>
      </c>
      <c r="AE267" s="2"/>
    </row>
    <row r="268" spans="27:31" x14ac:dyDescent="0.15">
      <c r="AA268" s="2">
        <v>264</v>
      </c>
      <c r="AB268" s="2">
        <f t="shared" si="27"/>
        <v>111</v>
      </c>
      <c r="AC268" s="2">
        <v>1.5</v>
      </c>
      <c r="AD268" s="2">
        <v>0.5</v>
      </c>
      <c r="AE268" s="2"/>
    </row>
    <row r="269" spans="27:31" x14ac:dyDescent="0.15">
      <c r="AA269" s="2">
        <v>265</v>
      </c>
      <c r="AB269" s="2">
        <f t="shared" si="27"/>
        <v>112</v>
      </c>
      <c r="AC269" s="2">
        <v>1.5</v>
      </c>
      <c r="AD269" s="2">
        <v>0.5</v>
      </c>
      <c r="AE269" s="2"/>
    </row>
    <row r="270" spans="27:31" x14ac:dyDescent="0.15">
      <c r="AA270" s="2">
        <v>266</v>
      </c>
      <c r="AB270" s="2">
        <f t="shared" si="27"/>
        <v>112</v>
      </c>
      <c r="AC270" s="2">
        <v>1.5</v>
      </c>
      <c r="AD270" s="2">
        <v>0.5</v>
      </c>
      <c r="AE270" s="2"/>
    </row>
    <row r="271" spans="27:31" x14ac:dyDescent="0.15">
      <c r="AA271" s="2">
        <v>267</v>
      </c>
      <c r="AB271" s="2">
        <f t="shared" si="27"/>
        <v>112</v>
      </c>
      <c r="AC271" s="2">
        <v>1.5</v>
      </c>
      <c r="AD271" s="2">
        <v>0.5</v>
      </c>
      <c r="AE271" s="2"/>
    </row>
    <row r="272" spans="27:31" x14ac:dyDescent="0.15">
      <c r="AA272" s="2">
        <v>268</v>
      </c>
      <c r="AB272" s="2">
        <f t="shared" si="27"/>
        <v>113</v>
      </c>
      <c r="AC272" s="2">
        <v>1.5</v>
      </c>
      <c r="AD272" s="2">
        <v>0.5</v>
      </c>
      <c r="AE272" s="2"/>
    </row>
    <row r="273" spans="27:31" x14ac:dyDescent="0.15">
      <c r="AA273" s="2">
        <v>269</v>
      </c>
      <c r="AB273" s="2">
        <f t="shared" si="27"/>
        <v>113</v>
      </c>
      <c r="AC273" s="2">
        <v>1.5</v>
      </c>
      <c r="AD273" s="2">
        <v>0.5</v>
      </c>
      <c r="AE273" s="2"/>
    </row>
    <row r="274" spans="27:31" x14ac:dyDescent="0.15">
      <c r="AA274" s="2">
        <v>270</v>
      </c>
      <c r="AB274" s="2">
        <f t="shared" si="27"/>
        <v>114</v>
      </c>
      <c r="AC274" s="2">
        <v>1.5</v>
      </c>
      <c r="AD274" s="2">
        <v>0.5</v>
      </c>
      <c r="AE274" s="2"/>
    </row>
    <row r="275" spans="27:31" x14ac:dyDescent="0.15">
      <c r="AA275" s="2">
        <v>271</v>
      </c>
      <c r="AB275" s="2">
        <f t="shared" si="27"/>
        <v>114</v>
      </c>
      <c r="AC275" s="2">
        <v>1.5</v>
      </c>
      <c r="AD275" s="2">
        <v>0.5</v>
      </c>
      <c r="AE275" s="2"/>
    </row>
    <row r="276" spans="27:31" x14ac:dyDescent="0.15">
      <c r="AA276" s="2">
        <v>272</v>
      </c>
      <c r="AB276" s="2">
        <f t="shared" si="27"/>
        <v>114</v>
      </c>
      <c r="AC276" s="2">
        <v>1.5</v>
      </c>
      <c r="AD276" s="2">
        <v>0.5</v>
      </c>
      <c r="AE276" s="2"/>
    </row>
    <row r="277" spans="27:31" x14ac:dyDescent="0.15">
      <c r="AA277" s="2">
        <v>273</v>
      </c>
      <c r="AB277" s="2">
        <f t="shared" si="27"/>
        <v>115</v>
      </c>
      <c r="AC277" s="2">
        <v>1.5</v>
      </c>
      <c r="AD277" s="2">
        <v>0.5</v>
      </c>
      <c r="AE277" s="2"/>
    </row>
    <row r="278" spans="27:31" x14ac:dyDescent="0.15">
      <c r="AA278" s="2">
        <v>274</v>
      </c>
      <c r="AB278" s="2">
        <f t="shared" si="27"/>
        <v>115</v>
      </c>
      <c r="AC278" s="2">
        <v>1.5</v>
      </c>
      <c r="AD278" s="2">
        <v>0.5</v>
      </c>
      <c r="AE278" s="2"/>
    </row>
    <row r="279" spans="27:31" x14ac:dyDescent="0.15">
      <c r="AA279" s="2">
        <v>275</v>
      </c>
      <c r="AB279" s="2">
        <f t="shared" si="27"/>
        <v>116</v>
      </c>
      <c r="AC279" s="2">
        <v>1.5</v>
      </c>
      <c r="AD279" s="2">
        <v>0.5</v>
      </c>
      <c r="AE279" s="2"/>
    </row>
    <row r="280" spans="27:31" x14ac:dyDescent="0.15">
      <c r="AA280" s="2">
        <v>276</v>
      </c>
      <c r="AB280" s="2">
        <f t="shared" si="27"/>
        <v>116</v>
      </c>
      <c r="AC280" s="2">
        <v>1.5</v>
      </c>
      <c r="AD280" s="2">
        <v>0.5</v>
      </c>
      <c r="AE280" s="2"/>
    </row>
    <row r="281" spans="27:31" x14ac:dyDescent="0.15">
      <c r="AA281" s="2">
        <v>277</v>
      </c>
      <c r="AB281" s="2">
        <f t="shared" ref="AB281:AB304" si="28">AB271+4</f>
        <v>116</v>
      </c>
      <c r="AC281" s="2">
        <v>1.5</v>
      </c>
      <c r="AD281" s="2">
        <v>0.5</v>
      </c>
      <c r="AE281" s="2"/>
    </row>
    <row r="282" spans="27:31" x14ac:dyDescent="0.15">
      <c r="AA282" s="2">
        <v>278</v>
      </c>
      <c r="AB282" s="2">
        <f t="shared" si="28"/>
        <v>117</v>
      </c>
      <c r="AC282" s="2">
        <v>1.5</v>
      </c>
      <c r="AD282" s="2">
        <v>0.5</v>
      </c>
      <c r="AE282" s="2"/>
    </row>
    <row r="283" spans="27:31" x14ac:dyDescent="0.15">
      <c r="AA283" s="2">
        <v>279</v>
      </c>
      <c r="AB283" s="2">
        <f t="shared" si="28"/>
        <v>117</v>
      </c>
      <c r="AC283" s="2">
        <v>1.5</v>
      </c>
      <c r="AD283" s="2">
        <v>0.5</v>
      </c>
      <c r="AE283" s="2"/>
    </row>
    <row r="284" spans="27:31" x14ac:dyDescent="0.15">
      <c r="AA284" s="2">
        <v>280</v>
      </c>
      <c r="AB284" s="2">
        <f t="shared" si="28"/>
        <v>118</v>
      </c>
      <c r="AC284" s="2">
        <v>1.5</v>
      </c>
      <c r="AD284" s="2">
        <v>0.5</v>
      </c>
      <c r="AE284" s="2"/>
    </row>
    <row r="285" spans="27:31" x14ac:dyDescent="0.15">
      <c r="AA285" s="2">
        <v>281</v>
      </c>
      <c r="AB285" s="2">
        <f t="shared" si="28"/>
        <v>118</v>
      </c>
      <c r="AC285" s="2">
        <v>1.5</v>
      </c>
      <c r="AD285" s="2">
        <v>0.5</v>
      </c>
      <c r="AE285" s="2"/>
    </row>
    <row r="286" spans="27:31" x14ac:dyDescent="0.15">
      <c r="AA286" s="2">
        <v>282</v>
      </c>
      <c r="AB286" s="2">
        <f t="shared" si="28"/>
        <v>118</v>
      </c>
      <c r="AC286" s="2">
        <v>1.5</v>
      </c>
      <c r="AD286" s="2">
        <v>0.5</v>
      </c>
      <c r="AE286" s="2"/>
    </row>
    <row r="287" spans="27:31" x14ac:dyDescent="0.15">
      <c r="AA287" s="2">
        <v>283</v>
      </c>
      <c r="AB287" s="2">
        <f t="shared" si="28"/>
        <v>119</v>
      </c>
      <c r="AC287" s="2">
        <v>1.5</v>
      </c>
      <c r="AD287" s="2">
        <v>0.5</v>
      </c>
      <c r="AE287" s="2"/>
    </row>
    <row r="288" spans="27:31" x14ac:dyDescent="0.15">
      <c r="AA288" s="2">
        <v>284</v>
      </c>
      <c r="AB288" s="2">
        <f t="shared" si="28"/>
        <v>119</v>
      </c>
      <c r="AC288" s="2">
        <v>1.5</v>
      </c>
      <c r="AD288" s="2">
        <v>0.5</v>
      </c>
      <c r="AE288" s="2"/>
    </row>
    <row r="289" spans="27:31" x14ac:dyDescent="0.15">
      <c r="AA289" s="2">
        <v>285</v>
      </c>
      <c r="AB289" s="2">
        <f t="shared" si="28"/>
        <v>120</v>
      </c>
      <c r="AC289" s="2">
        <v>1.5</v>
      </c>
      <c r="AD289" s="2">
        <v>0.5</v>
      </c>
      <c r="AE289" s="2"/>
    </row>
    <row r="290" spans="27:31" x14ac:dyDescent="0.15">
      <c r="AA290" s="2">
        <v>286</v>
      </c>
      <c r="AB290" s="2">
        <f t="shared" si="28"/>
        <v>120</v>
      </c>
      <c r="AC290" s="2">
        <v>1.5</v>
      </c>
      <c r="AD290" s="2">
        <v>0.5</v>
      </c>
      <c r="AE290" s="2"/>
    </row>
    <row r="291" spans="27:31" x14ac:dyDescent="0.15">
      <c r="AA291" s="2">
        <v>287</v>
      </c>
      <c r="AB291" s="2">
        <f t="shared" si="28"/>
        <v>120</v>
      </c>
      <c r="AC291" s="2">
        <v>1.5</v>
      </c>
      <c r="AD291" s="2">
        <v>0.5</v>
      </c>
      <c r="AE291" s="2"/>
    </row>
    <row r="292" spans="27:31" x14ac:dyDescent="0.15">
      <c r="AA292" s="2">
        <v>288</v>
      </c>
      <c r="AB292" s="2">
        <f t="shared" si="28"/>
        <v>121</v>
      </c>
      <c r="AC292" s="2">
        <v>1.5</v>
      </c>
      <c r="AD292" s="2">
        <v>0.5</v>
      </c>
      <c r="AE292" s="2"/>
    </row>
    <row r="293" spans="27:31" x14ac:dyDescent="0.15">
      <c r="AA293" s="2">
        <v>289</v>
      </c>
      <c r="AB293" s="2">
        <f t="shared" si="28"/>
        <v>121</v>
      </c>
      <c r="AC293" s="2">
        <v>1.5</v>
      </c>
      <c r="AD293" s="2">
        <v>0.5</v>
      </c>
      <c r="AE293" s="2"/>
    </row>
    <row r="294" spans="27:31" x14ac:dyDescent="0.15">
      <c r="AA294" s="2">
        <v>290</v>
      </c>
      <c r="AB294" s="2">
        <f t="shared" si="28"/>
        <v>122</v>
      </c>
      <c r="AC294" s="2">
        <v>1.5</v>
      </c>
      <c r="AD294" s="2">
        <v>0.5</v>
      </c>
      <c r="AE294" s="2"/>
    </row>
    <row r="295" spans="27:31" x14ac:dyDescent="0.15">
      <c r="AA295" s="2">
        <v>291</v>
      </c>
      <c r="AB295" s="2">
        <f t="shared" si="28"/>
        <v>122</v>
      </c>
      <c r="AC295" s="2">
        <v>1.5</v>
      </c>
      <c r="AD295" s="2">
        <v>0.5</v>
      </c>
      <c r="AE295" s="2"/>
    </row>
    <row r="296" spans="27:31" x14ac:dyDescent="0.15">
      <c r="AA296" s="2">
        <v>292</v>
      </c>
      <c r="AB296" s="2">
        <f t="shared" si="28"/>
        <v>122</v>
      </c>
      <c r="AC296" s="2">
        <v>1.5</v>
      </c>
      <c r="AD296" s="2">
        <v>0.5</v>
      </c>
      <c r="AE296" s="2"/>
    </row>
    <row r="297" spans="27:31" x14ac:dyDescent="0.15">
      <c r="AA297" s="2">
        <v>293</v>
      </c>
      <c r="AB297" s="2">
        <f t="shared" si="28"/>
        <v>123</v>
      </c>
      <c r="AC297" s="2">
        <v>1.5</v>
      </c>
      <c r="AD297" s="2">
        <v>0.5</v>
      </c>
      <c r="AE297" s="2"/>
    </row>
    <row r="298" spans="27:31" x14ac:dyDescent="0.15">
      <c r="AA298" s="2">
        <v>294</v>
      </c>
      <c r="AB298" s="2">
        <f t="shared" si="28"/>
        <v>123</v>
      </c>
      <c r="AC298" s="2">
        <v>1.5</v>
      </c>
      <c r="AD298" s="2">
        <v>0.5</v>
      </c>
      <c r="AE298" s="2"/>
    </row>
    <row r="299" spans="27:31" x14ac:dyDescent="0.15">
      <c r="AA299" s="2">
        <v>295</v>
      </c>
      <c r="AB299" s="2">
        <f t="shared" si="28"/>
        <v>124</v>
      </c>
      <c r="AC299" s="2">
        <v>1.5</v>
      </c>
      <c r="AD299" s="2">
        <v>0.5</v>
      </c>
      <c r="AE299" s="2"/>
    </row>
    <row r="300" spans="27:31" x14ac:dyDescent="0.15">
      <c r="AA300" s="2">
        <v>296</v>
      </c>
      <c r="AB300" s="2">
        <f t="shared" si="28"/>
        <v>124</v>
      </c>
      <c r="AC300" s="2">
        <v>1.5</v>
      </c>
      <c r="AD300" s="2">
        <v>0.5</v>
      </c>
      <c r="AE300" s="2"/>
    </row>
    <row r="301" spans="27:31" x14ac:dyDescent="0.15">
      <c r="AA301" s="2">
        <v>297</v>
      </c>
      <c r="AB301" s="2">
        <f t="shared" si="28"/>
        <v>124</v>
      </c>
      <c r="AC301" s="2">
        <v>1.5</v>
      </c>
      <c r="AD301" s="2">
        <v>0.5</v>
      </c>
      <c r="AE301" s="2"/>
    </row>
    <row r="302" spans="27:31" x14ac:dyDescent="0.15">
      <c r="AA302" s="2">
        <v>298</v>
      </c>
      <c r="AB302" s="2">
        <f t="shared" si="28"/>
        <v>125</v>
      </c>
      <c r="AC302" s="2">
        <v>1.5</v>
      </c>
      <c r="AD302" s="2">
        <v>0.5</v>
      </c>
      <c r="AE302" s="2"/>
    </row>
    <row r="303" spans="27:31" x14ac:dyDescent="0.15">
      <c r="AA303" s="2">
        <v>299</v>
      </c>
      <c r="AB303" s="2">
        <f t="shared" si="28"/>
        <v>125</v>
      </c>
      <c r="AC303" s="2">
        <v>1.5</v>
      </c>
      <c r="AD303" s="2">
        <v>0.5</v>
      </c>
      <c r="AE303" s="2"/>
    </row>
    <row r="304" spans="27:31" x14ac:dyDescent="0.15">
      <c r="AA304" s="2">
        <v>300</v>
      </c>
      <c r="AB304" s="2">
        <f t="shared" si="28"/>
        <v>126</v>
      </c>
      <c r="AC304" s="2">
        <v>1.5</v>
      </c>
      <c r="AD304" s="2">
        <v>0.5</v>
      </c>
      <c r="AE304" s="2"/>
    </row>
  </sheetData>
  <mergeCells count="4">
    <mergeCell ref="F3:J3"/>
    <mergeCell ref="L3:N3"/>
    <mergeCell ref="R3:T3"/>
    <mergeCell ref="U3:W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opLeftCell="K1" workbookViewId="0">
      <selection activeCell="Q17" sqref="Q17:Q21"/>
    </sheetView>
  </sheetViews>
  <sheetFormatPr defaultRowHeight="11.25" x14ac:dyDescent="0.15"/>
  <cols>
    <col min="1" max="1" width="10.5" style="1" bestFit="1" customWidth="1"/>
    <col min="2" max="5" width="9" style="1"/>
    <col min="6" max="6" width="9.75" style="1" bestFit="1" customWidth="1"/>
    <col min="7" max="8" width="9.125" style="1" bestFit="1" customWidth="1"/>
    <col min="9" max="14" width="9.125" style="1" customWidth="1"/>
    <col min="15" max="16384" width="9" style="1"/>
  </cols>
  <sheetData>
    <row r="1" spans="1:21" ht="13.5" x14ac:dyDescent="0.15">
      <c r="A1" s="85" t="s">
        <v>247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  <c r="Q1" s="67" t="s">
        <v>337</v>
      </c>
      <c r="R1" s="67" t="s">
        <v>315</v>
      </c>
      <c r="S1" s="67" t="s">
        <v>316</v>
      </c>
      <c r="T1" s="67" t="s">
        <v>317</v>
      </c>
      <c r="U1" s="67" t="s">
        <v>318</v>
      </c>
    </row>
    <row r="2" spans="1:21" x14ac:dyDescent="0.15">
      <c r="A2" s="74"/>
      <c r="B2" s="50"/>
      <c r="C2" s="50"/>
      <c r="D2" s="50"/>
      <c r="E2" s="125" t="s">
        <v>233</v>
      </c>
      <c r="F2" s="125"/>
      <c r="G2" s="125"/>
      <c r="H2" s="126"/>
      <c r="I2" s="139" t="s">
        <v>242</v>
      </c>
      <c r="J2" s="139"/>
      <c r="K2" s="139" t="s">
        <v>244</v>
      </c>
      <c r="L2" s="139"/>
      <c r="M2" s="139" t="s">
        <v>245</v>
      </c>
      <c r="N2" s="139"/>
      <c r="O2" s="75"/>
      <c r="Q2" s="132" t="s">
        <v>314</v>
      </c>
      <c r="R2" s="2" t="s">
        <v>248</v>
      </c>
      <c r="S2" s="2" t="s">
        <v>319</v>
      </c>
      <c r="T2" s="2" t="s">
        <v>320</v>
      </c>
      <c r="U2" s="2" t="s">
        <v>321</v>
      </c>
    </row>
    <row r="3" spans="1:21" ht="13.5" customHeight="1" x14ac:dyDescent="0.15">
      <c r="A3" s="74" t="s">
        <v>243</v>
      </c>
      <c r="B3" s="2" t="s">
        <v>211</v>
      </c>
      <c r="C3" s="2" t="s">
        <v>212</v>
      </c>
      <c r="D3" s="2" t="s">
        <v>214</v>
      </c>
      <c r="E3" s="2" t="s">
        <v>234</v>
      </c>
      <c r="F3" s="2" t="s">
        <v>235</v>
      </c>
      <c r="G3" s="2" t="s">
        <v>236</v>
      </c>
      <c r="H3" s="2" t="s">
        <v>237</v>
      </c>
      <c r="I3" s="71" t="s">
        <v>241</v>
      </c>
      <c r="J3" s="71" t="s">
        <v>240</v>
      </c>
      <c r="K3" s="71" t="s">
        <v>241</v>
      </c>
      <c r="L3" s="71" t="s">
        <v>240</v>
      </c>
      <c r="M3" s="71" t="s">
        <v>241</v>
      </c>
      <c r="N3" s="71" t="s">
        <v>240</v>
      </c>
      <c r="O3" s="75"/>
      <c r="Q3" s="142"/>
      <c r="R3" s="2" t="s">
        <v>322</v>
      </c>
      <c r="S3" s="2" t="s">
        <v>324</v>
      </c>
      <c r="T3" s="2" t="s">
        <v>252</v>
      </c>
      <c r="U3" s="2" t="s">
        <v>251</v>
      </c>
    </row>
    <row r="4" spans="1:21" ht="13.5" customHeight="1" x14ac:dyDescent="0.15">
      <c r="A4" s="74"/>
      <c r="B4" s="2">
        <v>1</v>
      </c>
      <c r="C4" s="2">
        <v>1</v>
      </c>
      <c r="D4" s="2" t="s">
        <v>213</v>
      </c>
      <c r="E4" s="2"/>
      <c r="F4" s="2"/>
      <c r="G4" s="2"/>
      <c r="H4" s="2"/>
      <c r="I4" s="71"/>
      <c r="J4" s="71"/>
      <c r="K4" s="71"/>
      <c r="L4" s="71"/>
      <c r="M4" s="71"/>
      <c r="N4" s="71"/>
      <c r="O4" s="75"/>
      <c r="Q4" s="142"/>
      <c r="R4" s="2" t="s">
        <v>323</v>
      </c>
      <c r="S4" s="2">
        <v>20</v>
      </c>
      <c r="T4" s="2">
        <v>40</v>
      </c>
      <c r="U4" s="2">
        <v>60</v>
      </c>
    </row>
    <row r="5" spans="1:21" ht="13.5" customHeight="1" x14ac:dyDescent="0.15">
      <c r="A5" s="76">
        <f>INDEX(等级规划!$K$8:$K$107,MATCH(C5-1,等级规划!$B$8:$B$107,0),1)</f>
        <v>0.16500000000000001</v>
      </c>
      <c r="B5" s="2">
        <v>2</v>
      </c>
      <c r="C5" s="2">
        <v>10</v>
      </c>
      <c r="D5" s="2" t="s">
        <v>215</v>
      </c>
      <c r="E5" s="2">
        <v>10</v>
      </c>
      <c r="F5" s="66"/>
      <c r="G5" s="66"/>
      <c r="H5" s="66"/>
      <c r="I5" s="72">
        <f>E5/C$27</f>
        <v>1.4084507042253521E-2</v>
      </c>
      <c r="J5" s="72">
        <f>SUM(I$5:I5)</f>
        <v>1.4084507042253521E-2</v>
      </c>
      <c r="K5" s="72">
        <f>I5*7</f>
        <v>9.8591549295774655E-2</v>
      </c>
      <c r="L5" s="92">
        <f>J5*7</f>
        <v>9.8591549295774655E-2</v>
      </c>
      <c r="M5" s="72">
        <f>I5*49</f>
        <v>0.6901408450704225</v>
      </c>
      <c r="N5" s="72">
        <f>J5*49</f>
        <v>0.6901408450704225</v>
      </c>
      <c r="O5" s="75"/>
      <c r="Q5" s="142"/>
      <c r="R5" s="2" t="s">
        <v>304</v>
      </c>
      <c r="S5" s="2">
        <v>20</v>
      </c>
      <c r="T5" s="2">
        <v>40</v>
      </c>
      <c r="U5" s="2">
        <v>60</v>
      </c>
    </row>
    <row r="6" spans="1:21" ht="14.25" customHeight="1" thickBot="1" x14ac:dyDescent="0.2">
      <c r="A6" s="76">
        <f>INDEX(等级规划!$K$8:$K$107,MATCH(C6-1,等级规划!$B$8:$B$107,0),1)</f>
        <v>0.68999999999999984</v>
      </c>
      <c r="B6" s="26">
        <v>3</v>
      </c>
      <c r="C6" s="26">
        <v>20</v>
      </c>
      <c r="D6" s="26" t="s">
        <v>216</v>
      </c>
      <c r="E6" s="26">
        <v>20</v>
      </c>
      <c r="F6" s="91"/>
      <c r="G6" s="91"/>
      <c r="H6" s="91"/>
      <c r="I6" s="82">
        <f t="shared" ref="I6:I22" si="0">E6/C$27</f>
        <v>2.8169014084507043E-2</v>
      </c>
      <c r="J6" s="82">
        <f>SUM(I$5:I6)</f>
        <v>4.2253521126760563E-2</v>
      </c>
      <c r="K6" s="82">
        <f t="shared" ref="K6:K22" si="1">I6*7</f>
        <v>0.19718309859154931</v>
      </c>
      <c r="L6" s="93">
        <f t="shared" ref="L6:L22" si="2">J6*7</f>
        <v>0.29577464788732394</v>
      </c>
      <c r="M6" s="82">
        <f t="shared" ref="M6:M22" si="3">I6*49</f>
        <v>1.380281690140845</v>
      </c>
      <c r="N6" s="82">
        <f t="shared" ref="N6:N22" si="4">J6*49</f>
        <v>2.0704225352112675</v>
      </c>
      <c r="O6" s="75"/>
      <c r="Q6" s="142"/>
      <c r="R6" s="2" t="s">
        <v>305</v>
      </c>
      <c r="S6" s="2">
        <v>20</v>
      </c>
      <c r="T6" s="2">
        <v>40</v>
      </c>
      <c r="U6" s="2">
        <v>60</v>
      </c>
    </row>
    <row r="7" spans="1:21" ht="13.5" customHeight="1" x14ac:dyDescent="0.15">
      <c r="A7" s="76">
        <f>INDEX(等级规划!$K$8:$K$107,MATCH(C7-1,等级规划!$B$8:$B$107,0),1)</f>
        <v>1.2449999999999999</v>
      </c>
      <c r="B7" s="21">
        <v>4</v>
      </c>
      <c r="C7" s="21">
        <v>25</v>
      </c>
      <c r="D7" s="21" t="s">
        <v>217</v>
      </c>
      <c r="E7" s="21">
        <v>30</v>
      </c>
      <c r="F7" s="90"/>
      <c r="G7" s="90"/>
      <c r="H7" s="90"/>
      <c r="I7" s="80">
        <f t="shared" si="0"/>
        <v>4.2253521126760563E-2</v>
      </c>
      <c r="J7" s="80">
        <f>SUM(I$5:I7)</f>
        <v>8.4507042253521125E-2</v>
      </c>
      <c r="K7" s="80">
        <f t="shared" si="1"/>
        <v>0.29577464788732394</v>
      </c>
      <c r="L7" s="94">
        <f t="shared" si="2"/>
        <v>0.59154929577464788</v>
      </c>
      <c r="M7" s="80">
        <f t="shared" si="3"/>
        <v>2.0704225352112675</v>
      </c>
      <c r="N7" s="80">
        <f t="shared" si="4"/>
        <v>4.140845070422535</v>
      </c>
      <c r="O7" s="75"/>
      <c r="Q7" s="142"/>
      <c r="R7" s="2" t="s">
        <v>325</v>
      </c>
      <c r="S7" s="2" t="s">
        <v>253</v>
      </c>
      <c r="T7" s="2" t="s">
        <v>327</v>
      </c>
      <c r="U7" s="2" t="s">
        <v>251</v>
      </c>
    </row>
    <row r="8" spans="1:21" ht="13.5" customHeight="1" x14ac:dyDescent="0.15">
      <c r="A8" s="76">
        <f>INDEX(等级规划!$K$8:$K$107,MATCH(C8-1,等级规划!$B$8:$B$107,0),1)</f>
        <v>2.1899999999999995</v>
      </c>
      <c r="B8" s="2">
        <v>5</v>
      </c>
      <c r="C8" s="2">
        <v>30</v>
      </c>
      <c r="D8" s="2" t="s">
        <v>218</v>
      </c>
      <c r="E8" s="2">
        <v>40</v>
      </c>
      <c r="F8" s="69"/>
      <c r="G8" s="69"/>
      <c r="H8" s="69"/>
      <c r="I8" s="72">
        <f t="shared" si="0"/>
        <v>5.6338028169014086E-2</v>
      </c>
      <c r="J8" s="72">
        <f>SUM(I$5:I8)</f>
        <v>0.14084507042253522</v>
      </c>
      <c r="K8" s="72">
        <f t="shared" si="1"/>
        <v>0.39436619718309862</v>
      </c>
      <c r="L8" s="92">
        <f t="shared" si="2"/>
        <v>0.9859154929577465</v>
      </c>
      <c r="M8" s="72">
        <f t="shared" si="3"/>
        <v>2.76056338028169</v>
      </c>
      <c r="N8" s="72">
        <f t="shared" si="4"/>
        <v>6.9014084507042259</v>
      </c>
      <c r="O8" s="75"/>
      <c r="Q8" s="142"/>
      <c r="R8" s="2" t="s">
        <v>326</v>
      </c>
      <c r="S8" s="2">
        <v>5</v>
      </c>
      <c r="T8" s="2">
        <v>5</v>
      </c>
      <c r="U8" s="2">
        <v>5</v>
      </c>
    </row>
    <row r="9" spans="1:21" ht="14.25" customHeight="1" thickBot="1" x14ac:dyDescent="0.2">
      <c r="A9" s="76">
        <f>INDEX(等级规划!$K$8:$K$107,MATCH(C9-1,等级规划!$B$8:$B$107,0),1)</f>
        <v>4.1099999999999994</v>
      </c>
      <c r="B9" s="2">
        <v>6</v>
      </c>
      <c r="C9" s="2">
        <v>35</v>
      </c>
      <c r="D9" s="2" t="s">
        <v>219</v>
      </c>
      <c r="E9" s="2">
        <v>60</v>
      </c>
      <c r="F9" s="69"/>
      <c r="G9" s="69"/>
      <c r="H9" s="69"/>
      <c r="I9" s="72">
        <f t="shared" si="0"/>
        <v>8.4507042253521125E-2</v>
      </c>
      <c r="J9" s="72">
        <f>SUM(I$5:I9)</f>
        <v>0.22535211267605634</v>
      </c>
      <c r="K9" s="72">
        <f t="shared" si="1"/>
        <v>0.59154929577464788</v>
      </c>
      <c r="L9" s="92">
        <f t="shared" si="2"/>
        <v>1.5774647887323945</v>
      </c>
      <c r="M9" s="72">
        <f t="shared" si="3"/>
        <v>4.140845070422535</v>
      </c>
      <c r="N9" s="72">
        <f t="shared" si="4"/>
        <v>11.04225352112676</v>
      </c>
      <c r="O9" s="75"/>
      <c r="Q9" s="133"/>
      <c r="R9" s="26" t="s">
        <v>328</v>
      </c>
      <c r="S9" s="26">
        <v>5</v>
      </c>
      <c r="T9" s="26">
        <v>10</v>
      </c>
      <c r="U9" s="26">
        <v>20</v>
      </c>
    </row>
    <row r="10" spans="1:21" ht="12" thickBot="1" x14ac:dyDescent="0.2">
      <c r="A10" s="76">
        <f>INDEX(等级规划!$K$8:$K$107,MATCH(C10-1,等级规划!$B$8:$B$107,0),1)</f>
        <v>7.8599999999999994</v>
      </c>
      <c r="B10" s="26">
        <v>7</v>
      </c>
      <c r="C10" s="26">
        <v>40</v>
      </c>
      <c r="D10" s="26" t="s">
        <v>220</v>
      </c>
      <c r="E10" s="26">
        <v>80</v>
      </c>
      <c r="F10" s="81"/>
      <c r="G10" s="81"/>
      <c r="H10" s="81"/>
      <c r="I10" s="82">
        <f t="shared" si="0"/>
        <v>0.11267605633802817</v>
      </c>
      <c r="J10" s="82">
        <f>SUM(I$5:I10)</f>
        <v>0.3380281690140845</v>
      </c>
      <c r="K10" s="82">
        <f t="shared" si="1"/>
        <v>0.78873239436619724</v>
      </c>
      <c r="L10" s="93">
        <f t="shared" si="2"/>
        <v>2.3661971830985915</v>
      </c>
      <c r="M10" s="82">
        <f t="shared" si="3"/>
        <v>5.52112676056338</v>
      </c>
      <c r="N10" s="82">
        <f t="shared" si="4"/>
        <v>16.56338028169014</v>
      </c>
      <c r="O10" s="75"/>
      <c r="Q10" s="141" t="s">
        <v>329</v>
      </c>
      <c r="R10" s="23" t="s">
        <v>248</v>
      </c>
      <c r="S10" s="23">
        <f>F36</f>
        <v>1120</v>
      </c>
      <c r="T10" s="23">
        <f>F37</f>
        <v>2520</v>
      </c>
      <c r="U10" s="23">
        <f>F38</f>
        <v>4620</v>
      </c>
    </row>
    <row r="11" spans="1:21" ht="13.5" customHeight="1" x14ac:dyDescent="0.15">
      <c r="A11" s="76">
        <f>INDEX(等级规划!$K$8:$K$107,MATCH(C11-1,等级规划!$B$8:$B$107,0),1)</f>
        <v>13.934999999999999</v>
      </c>
      <c r="B11" s="21">
        <v>8</v>
      </c>
      <c r="C11" s="21">
        <v>45</v>
      </c>
      <c r="D11" s="21" t="s">
        <v>221</v>
      </c>
      <c r="E11" s="21">
        <v>110</v>
      </c>
      <c r="F11" s="79"/>
      <c r="G11" s="79"/>
      <c r="H11" s="79"/>
      <c r="I11" s="80">
        <f t="shared" si="0"/>
        <v>0.15492957746478872</v>
      </c>
      <c r="J11" s="80">
        <f>SUM(I$5:I11)</f>
        <v>0.49295774647887325</v>
      </c>
      <c r="K11" s="80">
        <f t="shared" si="1"/>
        <v>1.084507042253521</v>
      </c>
      <c r="L11" s="94">
        <f t="shared" si="2"/>
        <v>3.450704225352113</v>
      </c>
      <c r="M11" s="80">
        <f t="shared" si="3"/>
        <v>7.5915492957746471</v>
      </c>
      <c r="N11" s="80">
        <f t="shared" si="4"/>
        <v>24.154929577464788</v>
      </c>
      <c r="O11" s="75"/>
      <c r="Q11" s="142"/>
      <c r="R11" s="2" t="s">
        <v>304</v>
      </c>
      <c r="S11" s="2">
        <f>C49*0.15</f>
        <v>1350</v>
      </c>
      <c r="T11" s="2">
        <f>C49*0.45</f>
        <v>4050</v>
      </c>
      <c r="U11" s="2">
        <f>C49*1</f>
        <v>9000</v>
      </c>
    </row>
    <row r="12" spans="1:21" ht="13.5" customHeight="1" x14ac:dyDescent="0.15">
      <c r="A12" s="76">
        <f>INDEX(等级规划!$K$8:$K$107,MATCH(C12-1,等级规划!$B$8:$B$107,0),1)</f>
        <v>24.66</v>
      </c>
      <c r="B12" s="2">
        <v>9</v>
      </c>
      <c r="C12" s="2">
        <v>50</v>
      </c>
      <c r="D12" s="2" t="s">
        <v>222</v>
      </c>
      <c r="E12" s="2">
        <v>150</v>
      </c>
      <c r="F12" s="65"/>
      <c r="G12" s="65"/>
      <c r="H12" s="65"/>
      <c r="I12" s="72">
        <f t="shared" si="0"/>
        <v>0.21126760563380281</v>
      </c>
      <c r="J12" s="72">
        <f>SUM(I$5:I12)</f>
        <v>0.70422535211267601</v>
      </c>
      <c r="K12" s="72">
        <f t="shared" si="1"/>
        <v>1.4788732394366197</v>
      </c>
      <c r="L12" s="92">
        <f t="shared" si="2"/>
        <v>4.929577464788732</v>
      </c>
      <c r="M12" s="72">
        <f t="shared" si="3"/>
        <v>10.352112676056338</v>
      </c>
      <c r="N12" s="72">
        <f t="shared" si="4"/>
        <v>34.507042253521121</v>
      </c>
      <c r="O12" s="75"/>
      <c r="Q12" s="142"/>
      <c r="R12" s="2" t="s">
        <v>305</v>
      </c>
      <c r="S12" s="2">
        <f>C57*0.15</f>
        <v>1800</v>
      </c>
      <c r="T12" s="2">
        <f>C57*0.45</f>
        <v>5400</v>
      </c>
      <c r="U12" s="2">
        <f>C57*1</f>
        <v>12000</v>
      </c>
    </row>
    <row r="13" spans="1:21" ht="13.5" customHeight="1" x14ac:dyDescent="0.15">
      <c r="A13" s="76">
        <f>INDEX(等级规划!$K$8:$K$107,MATCH(C13-1,等级规划!$B$8:$B$107,0),1)</f>
        <v>42.660000000000004</v>
      </c>
      <c r="B13" s="2">
        <v>10</v>
      </c>
      <c r="C13" s="2">
        <v>55</v>
      </c>
      <c r="D13" s="2" t="s">
        <v>223</v>
      </c>
      <c r="E13" s="2">
        <v>200</v>
      </c>
      <c r="F13" s="65"/>
      <c r="G13" s="65"/>
      <c r="H13" s="65"/>
      <c r="I13" s="72">
        <f t="shared" si="0"/>
        <v>0.28169014084507044</v>
      </c>
      <c r="J13" s="72">
        <f>SUM(I$5:I13)</f>
        <v>0.9859154929577465</v>
      </c>
      <c r="K13" s="72">
        <f t="shared" si="1"/>
        <v>1.971830985915493</v>
      </c>
      <c r="L13" s="92">
        <f t="shared" si="2"/>
        <v>6.9014084507042259</v>
      </c>
      <c r="M13" s="72">
        <f t="shared" si="3"/>
        <v>13.802816901408452</v>
      </c>
      <c r="N13" s="72">
        <f t="shared" si="4"/>
        <v>48.309859154929576</v>
      </c>
      <c r="O13" s="75"/>
      <c r="Q13" s="142"/>
      <c r="R13" s="2" t="s">
        <v>338</v>
      </c>
      <c r="S13" s="2">
        <f>I67</f>
        <v>420</v>
      </c>
      <c r="T13" s="2">
        <f>I68</f>
        <v>2240</v>
      </c>
      <c r="U13" s="2">
        <f>I69</f>
        <v>7000</v>
      </c>
    </row>
    <row r="14" spans="1:21" ht="14.25" customHeight="1" thickBot="1" x14ac:dyDescent="0.2">
      <c r="A14" s="76">
        <f>INDEX(等级规划!$K$8:$K$107,MATCH(C14-1,等级规划!$B$8:$B$107,0),1)</f>
        <v>68.16</v>
      </c>
      <c r="B14" s="26">
        <v>11</v>
      </c>
      <c r="C14" s="26">
        <v>60</v>
      </c>
      <c r="D14" s="26" t="s">
        <v>224</v>
      </c>
      <c r="E14" s="26">
        <v>300</v>
      </c>
      <c r="F14" s="84"/>
      <c r="G14" s="84"/>
      <c r="H14" s="84"/>
      <c r="I14" s="82">
        <f t="shared" si="0"/>
        <v>0.42253521126760563</v>
      </c>
      <c r="J14" s="82">
        <f>SUM(I$5:I14)</f>
        <v>1.408450704225352</v>
      </c>
      <c r="K14" s="82">
        <f t="shared" si="1"/>
        <v>2.9577464788732395</v>
      </c>
      <c r="L14" s="93">
        <f t="shared" si="2"/>
        <v>9.8591549295774641</v>
      </c>
      <c r="M14" s="82">
        <f t="shared" si="3"/>
        <v>20.704225352112676</v>
      </c>
      <c r="N14" s="82">
        <f t="shared" si="4"/>
        <v>69.014084507042242</v>
      </c>
      <c r="O14" s="75"/>
      <c r="Q14" s="142"/>
      <c r="R14" s="2" t="s">
        <v>323</v>
      </c>
      <c r="S14" s="2">
        <f>F67*0.15</f>
        <v>1680</v>
      </c>
      <c r="T14" s="2">
        <f>F68*0.45</f>
        <v>10080</v>
      </c>
      <c r="U14" s="2">
        <f>F69</f>
        <v>39200</v>
      </c>
    </row>
    <row r="15" spans="1:21" ht="13.5" customHeight="1" x14ac:dyDescent="0.15">
      <c r="A15" s="76">
        <f>INDEX(等级规划!$K$8:$K$107,MATCH(C15-1,等级规划!$B$8:$B$107,0),1)</f>
        <v>101.30999999999999</v>
      </c>
      <c r="B15" s="21">
        <v>12</v>
      </c>
      <c r="C15" s="21">
        <v>65</v>
      </c>
      <c r="D15" s="21" t="s">
        <v>225</v>
      </c>
      <c r="E15" s="21">
        <v>500</v>
      </c>
      <c r="F15" s="83"/>
      <c r="G15" s="83"/>
      <c r="H15" s="83"/>
      <c r="I15" s="80">
        <f t="shared" si="0"/>
        <v>0.70422535211267601</v>
      </c>
      <c r="J15" s="80">
        <f>SUM(I$5:I15)</f>
        <v>2.112676056338028</v>
      </c>
      <c r="K15" s="80">
        <f t="shared" si="1"/>
        <v>4.929577464788732</v>
      </c>
      <c r="L15" s="94">
        <f t="shared" si="2"/>
        <v>14.788732394366196</v>
      </c>
      <c r="M15" s="80">
        <f t="shared" si="3"/>
        <v>34.507042253521121</v>
      </c>
      <c r="N15" s="80">
        <f t="shared" si="4"/>
        <v>103.52112676056338</v>
      </c>
      <c r="O15" s="75"/>
      <c r="Q15" s="142"/>
      <c r="R15" s="2" t="s">
        <v>332</v>
      </c>
      <c r="S15" s="2">
        <f>D82*S9/20</f>
        <v>250</v>
      </c>
      <c r="T15" s="2">
        <f>(D83*0.5+D84*0.5)*T9/20</f>
        <v>3250</v>
      </c>
      <c r="U15" s="2">
        <f>D84*U9/20</f>
        <v>10000</v>
      </c>
    </row>
    <row r="16" spans="1:21" ht="14.25" customHeight="1" x14ac:dyDescent="0.15">
      <c r="A16" s="76">
        <f>INDEX(等级规划!$K$8:$K$107,MATCH(C16-1,等级规划!$B$8:$B$107,0),1)</f>
        <v>145.26</v>
      </c>
      <c r="B16" s="2">
        <v>13</v>
      </c>
      <c r="C16" s="2">
        <v>70</v>
      </c>
      <c r="D16" s="2" t="s">
        <v>226</v>
      </c>
      <c r="E16" s="2">
        <v>800</v>
      </c>
      <c r="F16" s="67"/>
      <c r="G16" s="67"/>
      <c r="H16" s="67"/>
      <c r="I16" s="72">
        <f t="shared" si="0"/>
        <v>1.1267605633802817</v>
      </c>
      <c r="J16" s="72">
        <f>SUM(I$5:I16)</f>
        <v>3.23943661971831</v>
      </c>
      <c r="K16" s="72">
        <f t="shared" si="1"/>
        <v>7.887323943661972</v>
      </c>
      <c r="L16" s="92">
        <f t="shared" si="2"/>
        <v>22.676056338028168</v>
      </c>
      <c r="M16" s="72">
        <f t="shared" si="3"/>
        <v>55.211267605633807</v>
      </c>
      <c r="N16" s="72">
        <f t="shared" si="4"/>
        <v>158.73239436619718</v>
      </c>
      <c r="O16" s="75"/>
      <c r="Q16" s="142"/>
      <c r="R16" s="98" t="s">
        <v>326</v>
      </c>
      <c r="S16" s="98">
        <f>F82*S9/20</f>
        <v>2250</v>
      </c>
      <c r="T16" s="98">
        <f>(F83*0.5+F84*0.5)*T9/20</f>
        <v>11250</v>
      </c>
      <c r="U16" s="98">
        <f>F84*U9/20</f>
        <v>30000</v>
      </c>
    </row>
    <row r="17" spans="1:21" x14ac:dyDescent="0.15">
      <c r="A17" s="76">
        <f>INDEX(等级规划!$K$8:$K$107,MATCH(C17-1,等级规划!$B$8:$B$107,0),1)</f>
        <v>203.76</v>
      </c>
      <c r="B17" s="2">
        <v>14</v>
      </c>
      <c r="C17" s="2">
        <v>75</v>
      </c>
      <c r="D17" s="2" t="s">
        <v>227</v>
      </c>
      <c r="E17" s="2">
        <v>1100</v>
      </c>
      <c r="F17" s="64"/>
      <c r="G17" s="64"/>
      <c r="H17" s="64"/>
      <c r="I17" s="72">
        <f t="shared" si="0"/>
        <v>1.5492957746478873</v>
      </c>
      <c r="J17" s="72">
        <f>SUM(I$5:I17)</f>
        <v>4.788732394366197</v>
      </c>
      <c r="K17" s="72">
        <f t="shared" si="1"/>
        <v>10.84507042253521</v>
      </c>
      <c r="L17" s="92">
        <f t="shared" si="2"/>
        <v>33.521126760563376</v>
      </c>
      <c r="M17" s="72">
        <f t="shared" si="3"/>
        <v>75.91549295774648</v>
      </c>
      <c r="N17" s="72">
        <f t="shared" si="4"/>
        <v>234.64788732394365</v>
      </c>
      <c r="O17" s="75"/>
      <c r="Q17" s="123" t="s">
        <v>341</v>
      </c>
      <c r="R17" s="2" t="s">
        <v>339</v>
      </c>
      <c r="S17" s="2">
        <f>S10</f>
        <v>1120</v>
      </c>
      <c r="T17" s="2">
        <f t="shared" ref="T17:U17" si="5">T10</f>
        <v>2520</v>
      </c>
      <c r="U17" s="2">
        <f t="shared" si="5"/>
        <v>4620</v>
      </c>
    </row>
    <row r="18" spans="1:21" ht="12" thickBot="1" x14ac:dyDescent="0.2">
      <c r="A18" s="76">
        <f>INDEX(等级规划!$K$8:$K$107,MATCH(C18-1,等级规划!$B$8:$B$107,0),1)</f>
        <v>277.70999999999998</v>
      </c>
      <c r="B18" s="26">
        <v>15</v>
      </c>
      <c r="C18" s="26">
        <v>80</v>
      </c>
      <c r="D18" s="26" t="s">
        <v>228</v>
      </c>
      <c r="E18" s="26">
        <v>1400</v>
      </c>
      <c r="F18" s="89"/>
      <c r="G18" s="89"/>
      <c r="H18" s="89"/>
      <c r="I18" s="82">
        <f t="shared" si="0"/>
        <v>1.971830985915493</v>
      </c>
      <c r="J18" s="82">
        <f>SUM(I$5:I18)</f>
        <v>6.76056338028169</v>
      </c>
      <c r="K18" s="82">
        <f t="shared" si="1"/>
        <v>13.802816901408452</v>
      </c>
      <c r="L18" s="93">
        <f t="shared" si="2"/>
        <v>47.323943661971832</v>
      </c>
      <c r="M18" s="82">
        <f t="shared" si="3"/>
        <v>96.619718309859152</v>
      </c>
      <c r="N18" s="82">
        <f t="shared" si="4"/>
        <v>331.26760563380282</v>
      </c>
      <c r="O18" s="75"/>
      <c r="Q18" s="123"/>
      <c r="R18" s="2" t="s">
        <v>291</v>
      </c>
      <c r="S18" s="2">
        <f t="shared" ref="S18:U19" si="6">S11</f>
        <v>1350</v>
      </c>
      <c r="T18" s="2">
        <f t="shared" si="6"/>
        <v>4050</v>
      </c>
      <c r="U18" s="2">
        <f t="shared" si="6"/>
        <v>9000</v>
      </c>
    </row>
    <row r="19" spans="1:21" x14ac:dyDescent="0.15">
      <c r="A19" s="76">
        <f>INDEX(等级规划!$K$8:$K$107,MATCH(C19-1,等级规划!$B$8:$B$107,0),1)</f>
        <v>369.95999999999992</v>
      </c>
      <c r="B19" s="21">
        <v>16</v>
      </c>
      <c r="C19" s="21">
        <v>85</v>
      </c>
      <c r="D19" s="21" t="s">
        <v>229</v>
      </c>
      <c r="E19" s="21">
        <v>1700</v>
      </c>
      <c r="F19" s="88"/>
      <c r="G19" s="88"/>
      <c r="H19" s="88"/>
      <c r="I19" s="80">
        <f t="shared" si="0"/>
        <v>2.3943661971830985</v>
      </c>
      <c r="J19" s="80">
        <f>SUM(I$5:I19)</f>
        <v>9.1549295774647881</v>
      </c>
      <c r="K19" s="80">
        <f t="shared" si="1"/>
        <v>16.760563380281688</v>
      </c>
      <c r="L19" s="94">
        <f t="shared" si="2"/>
        <v>64.08450704225352</v>
      </c>
      <c r="M19" s="80">
        <f t="shared" si="3"/>
        <v>117.32394366197182</v>
      </c>
      <c r="N19" s="80">
        <f t="shared" si="4"/>
        <v>448.5915492957746</v>
      </c>
      <c r="O19" s="75"/>
      <c r="Q19" s="123"/>
      <c r="R19" s="2" t="s">
        <v>340</v>
      </c>
      <c r="S19" s="2">
        <f t="shared" si="6"/>
        <v>1800</v>
      </c>
      <c r="T19" s="2">
        <f t="shared" si="6"/>
        <v>5400</v>
      </c>
      <c r="U19" s="2">
        <f t="shared" si="6"/>
        <v>12000</v>
      </c>
    </row>
    <row r="20" spans="1:21" x14ac:dyDescent="0.15">
      <c r="A20" s="76">
        <f>INDEX(等级规划!$K$8:$K$107,MATCH(C20-1,等级规划!$B$8:$B$107,0),1)</f>
        <v>481.40999999999991</v>
      </c>
      <c r="B20" s="2">
        <v>17</v>
      </c>
      <c r="C20" s="2">
        <v>90</v>
      </c>
      <c r="D20" s="2" t="s">
        <v>230</v>
      </c>
      <c r="E20" s="2">
        <v>2000</v>
      </c>
      <c r="F20" s="68"/>
      <c r="G20" s="68"/>
      <c r="H20" s="68"/>
      <c r="I20" s="72">
        <f t="shared" si="0"/>
        <v>2.816901408450704</v>
      </c>
      <c r="J20" s="72">
        <f>SUM(I$5:I20)</f>
        <v>11.971830985915492</v>
      </c>
      <c r="K20" s="72">
        <f t="shared" si="1"/>
        <v>19.718309859154928</v>
      </c>
      <c r="L20" s="92">
        <f t="shared" si="2"/>
        <v>83.802816901408448</v>
      </c>
      <c r="M20" s="72">
        <f t="shared" si="3"/>
        <v>138.02816901408448</v>
      </c>
      <c r="N20" s="72">
        <f t="shared" si="4"/>
        <v>586.61971830985908</v>
      </c>
      <c r="O20" s="75"/>
      <c r="Q20" s="123"/>
      <c r="R20" s="2" t="s">
        <v>257</v>
      </c>
      <c r="S20" s="2">
        <f>S13+S14</f>
        <v>2100</v>
      </c>
      <c r="T20" s="2">
        <f t="shared" ref="T20:U20" si="7">T13+T14</f>
        <v>12320</v>
      </c>
      <c r="U20" s="2">
        <f t="shared" si="7"/>
        <v>46200</v>
      </c>
    </row>
    <row r="21" spans="1:21" x14ac:dyDescent="0.15">
      <c r="A21" s="76">
        <f>INDEX(等级规划!$K$8:$K$107,MATCH(C21-1,等级规划!$B$8:$B$107,0),1)</f>
        <v>614.91</v>
      </c>
      <c r="B21" s="2">
        <v>18</v>
      </c>
      <c r="C21" s="2">
        <v>95</v>
      </c>
      <c r="D21" s="2" t="s">
        <v>231</v>
      </c>
      <c r="E21" s="2">
        <v>2300</v>
      </c>
      <c r="F21" s="68"/>
      <c r="G21" s="68"/>
      <c r="H21" s="68"/>
      <c r="I21" s="72">
        <f t="shared" si="0"/>
        <v>3.23943661971831</v>
      </c>
      <c r="J21" s="72">
        <f>SUM(I$5:I21)</f>
        <v>15.211267605633802</v>
      </c>
      <c r="K21" s="72">
        <f t="shared" si="1"/>
        <v>22.676056338028168</v>
      </c>
      <c r="L21" s="92">
        <f t="shared" si="2"/>
        <v>106.47887323943661</v>
      </c>
      <c r="M21" s="72">
        <f t="shared" si="3"/>
        <v>158.73239436619718</v>
      </c>
      <c r="N21" s="72">
        <f t="shared" si="4"/>
        <v>745.35211267605632</v>
      </c>
      <c r="O21" s="75"/>
      <c r="Q21" s="123"/>
      <c r="R21" s="2" t="s">
        <v>313</v>
      </c>
      <c r="S21" s="2">
        <f>S15+S16</f>
        <v>2500</v>
      </c>
      <c r="T21" s="2">
        <f t="shared" ref="T21:U21" si="8">T15+T16</f>
        <v>14500</v>
      </c>
      <c r="U21" s="2">
        <f t="shared" si="8"/>
        <v>40000</v>
      </c>
    </row>
    <row r="22" spans="1:21" x14ac:dyDescent="0.15">
      <c r="A22" s="76">
        <f>INDEX(等级规划!$K$8:$K$107,MATCH(C22-1,等级规划!$B$8:$B$107,0),1)</f>
        <v>770.91</v>
      </c>
      <c r="B22" s="2">
        <v>19</v>
      </c>
      <c r="C22" s="2">
        <v>100</v>
      </c>
      <c r="D22" s="2" t="s">
        <v>232</v>
      </c>
      <c r="E22" s="2">
        <v>2600</v>
      </c>
      <c r="F22" s="68"/>
      <c r="G22" s="68"/>
      <c r="H22" s="68"/>
      <c r="I22" s="72">
        <f t="shared" si="0"/>
        <v>3.6619718309859155</v>
      </c>
      <c r="J22" s="72">
        <f>SUM(I$5:I22)</f>
        <v>18.873239436619716</v>
      </c>
      <c r="K22" s="72">
        <f t="shared" si="1"/>
        <v>25.633802816901408</v>
      </c>
      <c r="L22" s="92">
        <f t="shared" si="2"/>
        <v>132.11267605633802</v>
      </c>
      <c r="M22" s="72">
        <f t="shared" si="3"/>
        <v>179.43661971830986</v>
      </c>
      <c r="N22" s="72">
        <f t="shared" si="4"/>
        <v>924.78873239436609</v>
      </c>
      <c r="O22" s="75"/>
      <c r="Q22" s="51"/>
      <c r="R22" s="1" t="s">
        <v>331</v>
      </c>
      <c r="S22" s="111">
        <f>SUM(S10:S16)</f>
        <v>8870</v>
      </c>
      <c r="T22" s="111">
        <f>SUM(T10:T16)</f>
        <v>38790</v>
      </c>
      <c r="U22" s="111">
        <f>SUM(U10:U16)</f>
        <v>111820</v>
      </c>
    </row>
    <row r="23" spans="1:21" x14ac:dyDescent="0.15">
      <c r="A23" s="74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75"/>
      <c r="Q23" s="51"/>
      <c r="R23" s="50"/>
      <c r="S23" s="50"/>
      <c r="T23" s="50"/>
      <c r="U23" s="50"/>
    </row>
    <row r="24" spans="1:21" x14ac:dyDescent="0.15">
      <c r="A24" s="74"/>
      <c r="B24" s="50" t="s">
        <v>234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75"/>
      <c r="Q24" s="51"/>
      <c r="R24" s="50"/>
      <c r="S24" s="50"/>
      <c r="T24" s="50"/>
      <c r="U24" s="50"/>
    </row>
    <row r="25" spans="1:21" x14ac:dyDescent="0.15">
      <c r="A25" s="74"/>
      <c r="B25" s="2" t="s">
        <v>246</v>
      </c>
      <c r="C25" s="73">
        <v>10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75"/>
    </row>
    <row r="26" spans="1:21" x14ac:dyDescent="0.15">
      <c r="A26" s="74"/>
      <c r="B26" s="2" t="s">
        <v>238</v>
      </c>
      <c r="C26" s="12">
        <v>71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75"/>
    </row>
    <row r="27" spans="1:21" x14ac:dyDescent="0.15">
      <c r="A27" s="74"/>
      <c r="B27" s="2" t="s">
        <v>239</v>
      </c>
      <c r="C27" s="73">
        <f>C25*C26</f>
        <v>710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75"/>
    </row>
    <row r="28" spans="1:21" ht="12" thickBot="1" x14ac:dyDescent="0.2">
      <c r="A28" s="7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8"/>
    </row>
    <row r="29" spans="1:21" ht="12" thickBot="1" x14ac:dyDescent="0.2"/>
    <row r="30" spans="1:21" ht="13.5" x14ac:dyDescent="0.15">
      <c r="A30" s="85" t="s">
        <v>248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  <c r="Q30" s="112" t="s">
        <v>336</v>
      </c>
      <c r="R30" s="67" t="s">
        <v>315</v>
      </c>
      <c r="S30" s="67" t="s">
        <v>316</v>
      </c>
      <c r="T30" s="67" t="s">
        <v>317</v>
      </c>
      <c r="U30" s="67" t="s">
        <v>318</v>
      </c>
    </row>
    <row r="31" spans="1:21" x14ac:dyDescent="0.15">
      <c r="A31" s="74"/>
      <c r="B31" s="50" t="s">
        <v>274</v>
      </c>
      <c r="C31" s="99">
        <v>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75"/>
      <c r="Q31" s="132" t="s">
        <v>254</v>
      </c>
      <c r="R31" s="2" t="s">
        <v>248</v>
      </c>
      <c r="S31" s="2" t="s">
        <v>319</v>
      </c>
      <c r="T31" s="2" t="s">
        <v>320</v>
      </c>
      <c r="U31" s="2" t="s">
        <v>321</v>
      </c>
    </row>
    <row r="32" spans="1:21" ht="13.5" customHeight="1" x14ac:dyDescent="0.15">
      <c r="A32" s="74"/>
      <c r="B32" s="2" t="s">
        <v>249</v>
      </c>
      <c r="C32" s="2" t="s">
        <v>250</v>
      </c>
      <c r="D32" s="2" t="s">
        <v>273</v>
      </c>
      <c r="E32" s="2" t="s">
        <v>275</v>
      </c>
      <c r="F32" s="71" t="s">
        <v>277</v>
      </c>
      <c r="G32" s="71" t="s">
        <v>278</v>
      </c>
      <c r="H32" s="70"/>
      <c r="I32" s="70"/>
      <c r="J32" s="50"/>
      <c r="K32" s="50"/>
      <c r="L32" s="50"/>
      <c r="M32" s="50"/>
      <c r="N32" s="50"/>
      <c r="O32" s="75"/>
      <c r="Q32" s="142"/>
      <c r="R32" s="2" t="s">
        <v>322</v>
      </c>
      <c r="S32" s="2" t="s">
        <v>324</v>
      </c>
      <c r="T32" s="2" t="s">
        <v>252</v>
      </c>
      <c r="U32" s="2" t="s">
        <v>251</v>
      </c>
    </row>
    <row r="33" spans="1:21" ht="13.5" customHeight="1" x14ac:dyDescent="0.15">
      <c r="A33" s="74"/>
      <c r="B33" s="2">
        <v>0</v>
      </c>
      <c r="C33" s="2"/>
      <c r="D33" s="2">
        <f>SUM(C$33:C33)</f>
        <v>0</v>
      </c>
      <c r="E33" s="71">
        <f>D33*C$31</f>
        <v>0</v>
      </c>
      <c r="F33" s="71">
        <f>E33*7</f>
        <v>0</v>
      </c>
      <c r="G33" s="103">
        <f>F33*7</f>
        <v>0</v>
      </c>
      <c r="H33" s="70"/>
      <c r="I33" s="70"/>
      <c r="J33" s="50"/>
      <c r="K33" s="50"/>
      <c r="L33" s="50"/>
      <c r="M33" s="50"/>
      <c r="N33" s="50"/>
      <c r="O33" s="75"/>
      <c r="Q33" s="142"/>
      <c r="R33" s="2" t="s">
        <v>323</v>
      </c>
      <c r="S33" s="2">
        <v>20</v>
      </c>
      <c r="T33" s="2">
        <v>40</v>
      </c>
      <c r="U33" s="2">
        <v>60</v>
      </c>
    </row>
    <row r="34" spans="1:21" ht="13.5" customHeight="1" x14ac:dyDescent="0.15">
      <c r="A34" s="74"/>
      <c r="B34" s="2">
        <v>1</v>
      </c>
      <c r="C34" s="2">
        <v>10</v>
      </c>
      <c r="D34" s="2">
        <f>SUM(C$33:C34)</f>
        <v>10</v>
      </c>
      <c r="E34" s="71">
        <f t="shared" ref="E34:E38" si="9">D34*C$31</f>
        <v>20</v>
      </c>
      <c r="F34" s="71">
        <f t="shared" ref="F34:G38" si="10">E34*7</f>
        <v>140</v>
      </c>
      <c r="G34" s="103">
        <f t="shared" si="10"/>
        <v>980</v>
      </c>
      <c r="H34" s="70"/>
      <c r="I34" s="70"/>
      <c r="J34" s="50"/>
      <c r="K34" s="50"/>
      <c r="L34" s="50"/>
      <c r="M34" s="50"/>
      <c r="N34" s="50"/>
      <c r="O34" s="75"/>
      <c r="Q34" s="142"/>
      <c r="R34" s="2" t="s">
        <v>304</v>
      </c>
      <c r="S34" s="2">
        <v>20</v>
      </c>
      <c r="T34" s="2">
        <v>40</v>
      </c>
      <c r="U34" s="2">
        <v>60</v>
      </c>
    </row>
    <row r="35" spans="1:21" ht="13.5" customHeight="1" x14ac:dyDescent="0.15">
      <c r="A35" s="74"/>
      <c r="B35" s="2">
        <v>2</v>
      </c>
      <c r="C35" s="2">
        <v>20</v>
      </c>
      <c r="D35" s="2">
        <f>SUM(C$33:C35)</f>
        <v>30</v>
      </c>
      <c r="E35" s="71">
        <f t="shared" si="9"/>
        <v>60</v>
      </c>
      <c r="F35" s="71">
        <f t="shared" si="10"/>
        <v>420</v>
      </c>
      <c r="G35" s="103">
        <f t="shared" si="10"/>
        <v>2940</v>
      </c>
      <c r="H35" s="70"/>
      <c r="I35" s="70"/>
      <c r="J35" s="50"/>
      <c r="K35" s="50"/>
      <c r="L35" s="50"/>
      <c r="M35" s="50"/>
      <c r="N35" s="50"/>
      <c r="O35" s="75"/>
      <c r="Q35" s="142"/>
      <c r="R35" s="2" t="s">
        <v>305</v>
      </c>
      <c r="S35" s="2">
        <v>20</v>
      </c>
      <c r="T35" s="2">
        <v>40</v>
      </c>
      <c r="U35" s="2">
        <v>60</v>
      </c>
    </row>
    <row r="36" spans="1:21" ht="14.25" customHeight="1" thickBot="1" x14ac:dyDescent="0.2">
      <c r="A36" s="74"/>
      <c r="B36" s="2">
        <v>3</v>
      </c>
      <c r="C36" s="2">
        <v>50</v>
      </c>
      <c r="D36" s="2">
        <f>SUM(C$33:C36)</f>
        <v>80</v>
      </c>
      <c r="E36" s="71">
        <f t="shared" si="9"/>
        <v>160</v>
      </c>
      <c r="F36" s="71">
        <f t="shared" si="10"/>
        <v>1120</v>
      </c>
      <c r="G36" s="103">
        <f t="shared" si="10"/>
        <v>7840</v>
      </c>
      <c r="H36" s="70"/>
      <c r="I36" s="70"/>
      <c r="J36" s="50"/>
      <c r="K36" s="50"/>
      <c r="L36" s="50"/>
      <c r="M36" s="50"/>
      <c r="N36" s="50"/>
      <c r="O36" s="75"/>
      <c r="Q36" s="133"/>
      <c r="R36" s="26" t="s">
        <v>269</v>
      </c>
      <c r="S36" s="26" t="s">
        <v>333</v>
      </c>
      <c r="T36" s="26" t="s">
        <v>320</v>
      </c>
      <c r="U36" s="26" t="s">
        <v>334</v>
      </c>
    </row>
    <row r="37" spans="1:21" x14ac:dyDescent="0.15">
      <c r="A37" s="74"/>
      <c r="B37" s="2">
        <v>4</v>
      </c>
      <c r="C37" s="2">
        <v>100</v>
      </c>
      <c r="D37" s="2">
        <f>SUM(C$33:C37)</f>
        <v>180</v>
      </c>
      <c r="E37" s="71">
        <f t="shared" si="9"/>
        <v>360</v>
      </c>
      <c r="F37" s="71">
        <f t="shared" si="10"/>
        <v>2520</v>
      </c>
      <c r="G37" s="103">
        <f t="shared" si="10"/>
        <v>17640</v>
      </c>
      <c r="H37" s="70"/>
      <c r="I37" s="70"/>
      <c r="J37" s="50"/>
      <c r="K37" s="50"/>
      <c r="L37" s="50"/>
      <c r="M37" s="50"/>
      <c r="N37" s="50"/>
      <c r="O37" s="75"/>
      <c r="Q37" s="141" t="s">
        <v>335</v>
      </c>
      <c r="R37" s="23" t="s">
        <v>248</v>
      </c>
      <c r="S37" s="23">
        <f>F36</f>
        <v>1120</v>
      </c>
      <c r="T37" s="23">
        <f>F37</f>
        <v>2520</v>
      </c>
      <c r="U37" s="23">
        <f>F38</f>
        <v>4620</v>
      </c>
    </row>
    <row r="38" spans="1:21" ht="13.5" customHeight="1" x14ac:dyDescent="0.15">
      <c r="A38" s="74"/>
      <c r="B38" s="2">
        <v>5</v>
      </c>
      <c r="C38" s="2">
        <v>150</v>
      </c>
      <c r="D38" s="2">
        <f>SUM(C$33:C38)</f>
        <v>330</v>
      </c>
      <c r="E38" s="71">
        <f t="shared" si="9"/>
        <v>660</v>
      </c>
      <c r="F38" s="71">
        <f t="shared" si="10"/>
        <v>4620</v>
      </c>
      <c r="G38" s="103">
        <f t="shared" si="10"/>
        <v>32340</v>
      </c>
      <c r="H38" s="70"/>
      <c r="I38" s="70"/>
      <c r="J38" s="50"/>
      <c r="K38" s="50"/>
      <c r="L38" s="50"/>
      <c r="M38" s="50"/>
      <c r="N38" s="50"/>
      <c r="O38" s="75"/>
      <c r="Q38" s="142"/>
      <c r="R38" s="2" t="s">
        <v>322</v>
      </c>
      <c r="S38" s="2">
        <f>I67</f>
        <v>420</v>
      </c>
      <c r="T38" s="2">
        <f>I68</f>
        <v>2240</v>
      </c>
      <c r="U38" s="2">
        <f>I69</f>
        <v>7000</v>
      </c>
    </row>
    <row r="39" spans="1:21" ht="13.5" customHeight="1" x14ac:dyDescent="0.15">
      <c r="A39" s="74"/>
      <c r="B39" s="50"/>
      <c r="C39" s="50">
        <f>SUM(C34:C38)</f>
        <v>330</v>
      </c>
      <c r="D39" s="50"/>
      <c r="E39" s="70"/>
      <c r="F39" s="70"/>
      <c r="G39" s="70"/>
      <c r="H39" s="70"/>
      <c r="I39" s="100"/>
      <c r="J39" s="50"/>
      <c r="K39" s="50"/>
      <c r="L39" s="50"/>
      <c r="M39" s="50"/>
      <c r="N39" s="50"/>
      <c r="O39" s="75"/>
      <c r="Q39" s="142"/>
      <c r="R39" s="2" t="s">
        <v>323</v>
      </c>
      <c r="S39" s="2">
        <f>F67*0.15</f>
        <v>1680</v>
      </c>
      <c r="T39" s="2">
        <f>F68*0.45</f>
        <v>10080</v>
      </c>
      <c r="U39" s="2">
        <f>F69*1</f>
        <v>39200</v>
      </c>
    </row>
    <row r="40" spans="1:21" ht="13.5" customHeight="1" x14ac:dyDescent="0.15">
      <c r="A40" s="74"/>
      <c r="B40" s="50"/>
      <c r="C40" s="50"/>
      <c r="D40" s="50"/>
      <c r="E40" s="70"/>
      <c r="F40" s="70"/>
      <c r="G40" s="101"/>
      <c r="H40" s="101"/>
      <c r="I40" s="70"/>
      <c r="J40" s="50"/>
      <c r="K40" s="50"/>
      <c r="L40" s="50"/>
      <c r="M40" s="50"/>
      <c r="N40" s="50"/>
      <c r="O40" s="75"/>
      <c r="Q40" s="142"/>
      <c r="R40" s="2" t="s">
        <v>304</v>
      </c>
      <c r="S40" s="2">
        <f>C114*0.15</f>
        <v>600</v>
      </c>
      <c r="T40" s="2">
        <f>C128*0.45</f>
        <v>1800</v>
      </c>
      <c r="U40" s="2">
        <f>C128*1</f>
        <v>4000</v>
      </c>
    </row>
    <row r="41" spans="1:21" ht="13.5" customHeight="1" x14ac:dyDescent="0.15">
      <c r="A41" s="74"/>
      <c r="B41" s="50"/>
      <c r="C41" s="50"/>
      <c r="D41" s="50"/>
      <c r="E41" s="70"/>
      <c r="F41" s="70"/>
      <c r="G41" s="101"/>
      <c r="H41" s="102"/>
      <c r="I41" s="70"/>
      <c r="J41" s="50"/>
      <c r="K41" s="50"/>
      <c r="L41" s="50"/>
      <c r="M41" s="50"/>
      <c r="N41" s="50"/>
      <c r="O41" s="75"/>
      <c r="Q41" s="142"/>
      <c r="R41" s="2" t="s">
        <v>305</v>
      </c>
      <c r="S41" s="2">
        <f>C128*0.15</f>
        <v>600</v>
      </c>
      <c r="T41" s="2">
        <f>C128*0.45</f>
        <v>1800</v>
      </c>
      <c r="U41" s="2">
        <f>C128*1</f>
        <v>4000</v>
      </c>
    </row>
    <row r="42" spans="1:21" ht="14.25" customHeight="1" x14ac:dyDescent="0.15">
      <c r="A42" s="74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75"/>
      <c r="Q42" s="142"/>
      <c r="R42" s="98" t="s">
        <v>269</v>
      </c>
      <c r="S42" s="98">
        <f>E99</f>
        <v>400</v>
      </c>
      <c r="T42" s="98">
        <f>E100</f>
        <v>900</v>
      </c>
      <c r="U42" s="98">
        <f>E101</f>
        <v>1650</v>
      </c>
    </row>
    <row r="43" spans="1:21" ht="12" thickBot="1" x14ac:dyDescent="0.2">
      <c r="A43" s="7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78"/>
      <c r="Q43" s="123" t="s">
        <v>329</v>
      </c>
      <c r="R43" s="2" t="s">
        <v>345</v>
      </c>
      <c r="S43" s="2">
        <f>S42</f>
        <v>400</v>
      </c>
      <c r="T43" s="2">
        <f t="shared" ref="T43:U43" si="11">T42</f>
        <v>900</v>
      </c>
      <c r="U43" s="2">
        <f t="shared" si="11"/>
        <v>1650</v>
      </c>
    </row>
    <row r="44" spans="1:21" ht="12" thickBot="1" x14ac:dyDescent="0.2">
      <c r="Q44" s="123"/>
      <c r="R44" s="2" t="s">
        <v>342</v>
      </c>
      <c r="S44" s="2">
        <f>S37</f>
        <v>1120</v>
      </c>
      <c r="T44" s="2">
        <f t="shared" ref="T44:U44" si="12">T37</f>
        <v>2520</v>
      </c>
      <c r="U44" s="2">
        <f t="shared" si="12"/>
        <v>4620</v>
      </c>
    </row>
    <row r="45" spans="1:21" ht="13.5" x14ac:dyDescent="0.15">
      <c r="A45" s="85" t="s">
        <v>291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6"/>
      <c r="Q45" s="123"/>
      <c r="R45" s="2" t="s">
        <v>343</v>
      </c>
      <c r="S45" s="2">
        <f>S40</f>
        <v>600</v>
      </c>
      <c r="T45" s="2">
        <f t="shared" ref="T45:U45" si="13">T40</f>
        <v>1800</v>
      </c>
      <c r="U45" s="2">
        <f t="shared" si="13"/>
        <v>4000</v>
      </c>
    </row>
    <row r="46" spans="1:21" ht="13.5" x14ac:dyDescent="0.15">
      <c r="A46" s="106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8"/>
      <c r="Q46" s="123"/>
      <c r="R46" s="2" t="s">
        <v>344</v>
      </c>
      <c r="S46" s="2">
        <f>S41</f>
        <v>600</v>
      </c>
      <c r="T46" s="2">
        <f t="shared" ref="T46:U46" si="14">T41</f>
        <v>1800</v>
      </c>
      <c r="U46" s="2">
        <f t="shared" si="14"/>
        <v>4000</v>
      </c>
    </row>
    <row r="47" spans="1:21" x14ac:dyDescent="0.15">
      <c r="A47" s="74"/>
      <c r="B47" s="123" t="s">
        <v>297</v>
      </c>
      <c r="C47" s="123"/>
      <c r="D47" s="123" t="s">
        <v>298</v>
      </c>
      <c r="E47" s="123"/>
      <c r="F47" s="123"/>
      <c r="G47" s="109"/>
      <c r="H47" s="140"/>
      <c r="I47" s="140"/>
      <c r="J47" s="140"/>
      <c r="K47" s="50"/>
      <c r="L47" s="50"/>
      <c r="M47" s="50"/>
      <c r="N47" s="50"/>
      <c r="O47" s="75"/>
      <c r="Q47" s="123"/>
      <c r="R47" s="2" t="s">
        <v>346</v>
      </c>
      <c r="S47" s="2">
        <f>S38+S39</f>
        <v>2100</v>
      </c>
      <c r="T47" s="2">
        <f t="shared" ref="T47:U47" si="15">T38+T39</f>
        <v>12320</v>
      </c>
      <c r="U47" s="2">
        <f t="shared" si="15"/>
        <v>46200</v>
      </c>
    </row>
    <row r="48" spans="1:21" x14ac:dyDescent="0.15">
      <c r="A48" s="74"/>
      <c r="B48" s="47" t="s">
        <v>295</v>
      </c>
      <c r="C48" s="47" t="s">
        <v>296</v>
      </c>
      <c r="D48" s="47" t="s">
        <v>295</v>
      </c>
      <c r="E48" s="47" t="s">
        <v>299</v>
      </c>
      <c r="F48" s="47" t="s">
        <v>300</v>
      </c>
      <c r="G48" s="50"/>
      <c r="H48" s="50"/>
      <c r="I48" s="50"/>
      <c r="J48" s="50"/>
      <c r="K48" s="50"/>
      <c r="L48" s="50"/>
      <c r="M48" s="50"/>
      <c r="N48" s="50"/>
      <c r="O48" s="75"/>
      <c r="R48" s="1" t="s">
        <v>331</v>
      </c>
      <c r="S48" s="111">
        <f>SUM(S37:S42)</f>
        <v>4820</v>
      </c>
      <c r="T48" s="111">
        <f>SUM(T37:T42)</f>
        <v>19340</v>
      </c>
      <c r="U48" s="111">
        <f>SUM(U37:U42)</f>
        <v>60470</v>
      </c>
    </row>
    <row r="49" spans="1:15" x14ac:dyDescent="0.15">
      <c r="A49" s="74"/>
      <c r="B49" s="105">
        <v>500</v>
      </c>
      <c r="C49" s="49">
        <f>B49*18</f>
        <v>9000</v>
      </c>
      <c r="D49" s="105">
        <v>500</v>
      </c>
      <c r="E49" s="47">
        <f>D49*4</f>
        <v>2000</v>
      </c>
      <c r="F49" s="49">
        <f>E49*6</f>
        <v>12000</v>
      </c>
      <c r="G49" s="104"/>
      <c r="H49" s="50"/>
      <c r="I49" s="104"/>
      <c r="J49" s="104"/>
      <c r="K49" s="50"/>
      <c r="L49" s="50"/>
      <c r="M49" s="50"/>
      <c r="N49" s="50"/>
      <c r="O49" s="75"/>
    </row>
    <row r="50" spans="1:15" x14ac:dyDescent="0.15">
      <c r="A50" s="74"/>
      <c r="B50" s="50"/>
      <c r="C50" s="50"/>
      <c r="D50" s="50"/>
      <c r="E50" s="50"/>
      <c r="F50" s="104"/>
      <c r="G50" s="104"/>
      <c r="H50" s="50"/>
      <c r="I50" s="104"/>
      <c r="J50" s="104"/>
      <c r="K50" s="50"/>
      <c r="L50" s="50"/>
      <c r="M50" s="50"/>
      <c r="N50" s="50"/>
      <c r="O50" s="75"/>
    </row>
    <row r="51" spans="1:15" ht="12" thickBot="1" x14ac:dyDescent="0.2">
      <c r="A51" s="77"/>
      <c r="B51" s="38"/>
      <c r="C51" s="38"/>
      <c r="D51" s="38"/>
      <c r="E51" s="38"/>
      <c r="F51" s="110"/>
      <c r="G51" s="110"/>
      <c r="H51" s="38"/>
      <c r="I51" s="110"/>
      <c r="J51" s="110"/>
      <c r="K51" s="38"/>
      <c r="L51" s="38"/>
      <c r="M51" s="38"/>
      <c r="N51" s="38"/>
      <c r="O51" s="78"/>
    </row>
    <row r="52" spans="1:15" ht="12" thickBot="1" x14ac:dyDescent="0.2"/>
    <row r="53" spans="1:15" ht="13.5" x14ac:dyDescent="0.15">
      <c r="A53" s="85" t="s">
        <v>301</v>
      </c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</row>
    <row r="54" spans="1:15" ht="13.5" x14ac:dyDescent="0.15">
      <c r="A54" s="106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8"/>
    </row>
    <row r="55" spans="1:15" x14ac:dyDescent="0.15">
      <c r="A55" s="74"/>
      <c r="B55" s="123" t="s">
        <v>297</v>
      </c>
      <c r="C55" s="123"/>
      <c r="D55" s="123" t="s">
        <v>298</v>
      </c>
      <c r="E55" s="123"/>
      <c r="F55" s="123"/>
      <c r="G55" s="109"/>
      <c r="H55" s="140"/>
      <c r="I55" s="140"/>
      <c r="J55" s="140"/>
      <c r="K55" s="50"/>
      <c r="L55" s="50"/>
      <c r="M55" s="50"/>
      <c r="N55" s="50"/>
      <c r="O55" s="75"/>
    </row>
    <row r="56" spans="1:15" x14ac:dyDescent="0.15">
      <c r="A56" s="74"/>
      <c r="B56" s="47" t="s">
        <v>302</v>
      </c>
      <c r="C56" s="47" t="s">
        <v>330</v>
      </c>
      <c r="D56" s="47" t="s">
        <v>302</v>
      </c>
      <c r="E56" s="47" t="s">
        <v>303</v>
      </c>
      <c r="F56" s="47" t="s">
        <v>300</v>
      </c>
      <c r="G56" s="50"/>
      <c r="H56" s="50"/>
      <c r="I56" s="50"/>
      <c r="J56" s="50"/>
      <c r="K56" s="50"/>
      <c r="L56" s="50"/>
      <c r="M56" s="50"/>
      <c r="N56" s="50"/>
      <c r="O56" s="75"/>
    </row>
    <row r="57" spans="1:15" x14ac:dyDescent="0.15">
      <c r="A57" s="74"/>
      <c r="B57" s="105">
        <v>2000</v>
      </c>
      <c r="C57" s="49">
        <f>B57*6</f>
        <v>12000</v>
      </c>
      <c r="D57" s="105">
        <v>1000</v>
      </c>
      <c r="E57" s="47">
        <f>D57*4</f>
        <v>4000</v>
      </c>
      <c r="F57" s="49">
        <f>E57*6</f>
        <v>24000</v>
      </c>
      <c r="G57" s="104"/>
      <c r="H57" s="50"/>
      <c r="I57" s="104"/>
      <c r="J57" s="104"/>
      <c r="K57" s="50"/>
      <c r="L57" s="50"/>
      <c r="M57" s="50"/>
      <c r="N57" s="50"/>
      <c r="O57" s="75"/>
    </row>
    <row r="58" spans="1:15" x14ac:dyDescent="0.15">
      <c r="A58" s="74"/>
      <c r="B58" s="50"/>
      <c r="C58" s="50"/>
      <c r="D58" s="50"/>
      <c r="E58" s="50"/>
      <c r="F58" s="104"/>
      <c r="G58" s="104"/>
      <c r="H58" s="50"/>
      <c r="I58" s="104"/>
      <c r="J58" s="104"/>
      <c r="K58" s="50"/>
      <c r="L58" s="50"/>
      <c r="M58" s="50"/>
      <c r="N58" s="50"/>
      <c r="O58" s="75"/>
    </row>
    <row r="59" spans="1:15" ht="12" thickBot="1" x14ac:dyDescent="0.2">
      <c r="A59" s="77"/>
      <c r="B59" s="38"/>
      <c r="C59" s="38"/>
      <c r="D59" s="38"/>
      <c r="E59" s="38"/>
      <c r="F59" s="110"/>
      <c r="G59" s="110"/>
      <c r="H59" s="38"/>
      <c r="I59" s="110"/>
      <c r="J59" s="110"/>
      <c r="K59" s="38"/>
      <c r="L59" s="38"/>
      <c r="M59" s="38"/>
      <c r="N59" s="38"/>
      <c r="O59" s="78"/>
    </row>
    <row r="62" spans="1:15" ht="12" thickBot="1" x14ac:dyDescent="0.2"/>
    <row r="63" spans="1:15" ht="13.5" x14ac:dyDescent="0.15">
      <c r="A63" s="85" t="s">
        <v>257</v>
      </c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6"/>
    </row>
    <row r="64" spans="1:15" ht="13.5" customHeight="1" x14ac:dyDescent="0.15">
      <c r="A64" s="74"/>
      <c r="B64" s="50"/>
      <c r="C64" s="50"/>
      <c r="D64" s="125" t="s">
        <v>265</v>
      </c>
      <c r="E64" s="125"/>
      <c r="F64" s="125"/>
      <c r="G64" s="125"/>
      <c r="H64" s="135" t="s">
        <v>264</v>
      </c>
      <c r="I64" s="136"/>
      <c r="J64" s="137"/>
      <c r="K64" s="50"/>
      <c r="L64" s="50"/>
      <c r="M64" s="50"/>
      <c r="N64" s="50"/>
      <c r="O64" s="75"/>
    </row>
    <row r="65" spans="1:15" x14ac:dyDescent="0.15">
      <c r="A65" s="74"/>
      <c r="B65" s="2" t="s">
        <v>258</v>
      </c>
      <c r="C65" s="97" t="s">
        <v>262</v>
      </c>
      <c r="D65" s="97" t="s">
        <v>266</v>
      </c>
      <c r="E65" s="2" t="s">
        <v>263</v>
      </c>
      <c r="F65" s="2" t="s">
        <v>260</v>
      </c>
      <c r="G65" s="2" t="s">
        <v>261</v>
      </c>
      <c r="H65" s="2" t="s">
        <v>263</v>
      </c>
      <c r="I65" s="2" t="s">
        <v>260</v>
      </c>
      <c r="J65" s="2" t="s">
        <v>261</v>
      </c>
      <c r="K65" s="50"/>
      <c r="L65" s="50"/>
      <c r="M65" s="50"/>
      <c r="N65" s="50"/>
      <c r="O65" s="75"/>
    </row>
    <row r="66" spans="1:15" x14ac:dyDescent="0.15">
      <c r="A66" s="74"/>
      <c r="B66" s="2" t="s">
        <v>259</v>
      </c>
      <c r="C66" s="97">
        <v>2</v>
      </c>
      <c r="D66" s="97">
        <v>200</v>
      </c>
      <c r="E66" s="2">
        <f>D66*4</f>
        <v>800</v>
      </c>
      <c r="F66" s="35">
        <f>E66*7</f>
        <v>5600</v>
      </c>
      <c r="G66" s="35">
        <f>F66*7</f>
        <v>39200</v>
      </c>
      <c r="H66" s="2">
        <f>$C66*4</f>
        <v>8</v>
      </c>
      <c r="I66" s="35">
        <f>H66*7</f>
        <v>56</v>
      </c>
      <c r="J66" s="35">
        <f>I66*7</f>
        <v>392</v>
      </c>
      <c r="K66" s="50"/>
      <c r="L66" s="50"/>
      <c r="M66" s="50"/>
      <c r="N66" s="50"/>
      <c r="O66" s="75"/>
    </row>
    <row r="67" spans="1:15" x14ac:dyDescent="0.15">
      <c r="A67" s="74"/>
      <c r="B67" s="2" t="s">
        <v>253</v>
      </c>
      <c r="C67" s="97">
        <v>15</v>
      </c>
      <c r="D67" s="97">
        <v>400</v>
      </c>
      <c r="E67" s="2">
        <f t="shared" ref="E67:E69" si="16">D67*4</f>
        <v>1600</v>
      </c>
      <c r="F67" s="35">
        <f t="shared" ref="F67:G69" si="17">E67*7</f>
        <v>11200</v>
      </c>
      <c r="G67" s="35">
        <f t="shared" si="17"/>
        <v>78400</v>
      </c>
      <c r="H67" s="2">
        <f t="shared" ref="H67:H69" si="18">$C67*4</f>
        <v>60</v>
      </c>
      <c r="I67" s="35">
        <f t="shared" ref="I67:J69" si="19">H67*7</f>
        <v>420</v>
      </c>
      <c r="J67" s="35">
        <f t="shared" si="19"/>
        <v>2940</v>
      </c>
      <c r="K67" s="50"/>
      <c r="L67" s="50"/>
      <c r="M67" s="50"/>
      <c r="N67" s="50"/>
      <c r="O67" s="75"/>
    </row>
    <row r="68" spans="1:15" x14ac:dyDescent="0.15">
      <c r="A68" s="74"/>
      <c r="B68" s="2" t="s">
        <v>252</v>
      </c>
      <c r="C68" s="97">
        <v>80</v>
      </c>
      <c r="D68" s="97">
        <v>800</v>
      </c>
      <c r="E68" s="2">
        <f t="shared" si="16"/>
        <v>3200</v>
      </c>
      <c r="F68" s="35">
        <f t="shared" si="17"/>
        <v>22400</v>
      </c>
      <c r="G68" s="35">
        <f t="shared" si="17"/>
        <v>156800</v>
      </c>
      <c r="H68" s="2">
        <f t="shared" si="18"/>
        <v>320</v>
      </c>
      <c r="I68" s="35">
        <f t="shared" si="19"/>
        <v>2240</v>
      </c>
      <c r="J68" s="35">
        <f t="shared" si="19"/>
        <v>15680</v>
      </c>
      <c r="K68" s="50"/>
      <c r="L68" s="50"/>
      <c r="M68" s="50"/>
      <c r="N68" s="50"/>
      <c r="O68" s="75"/>
    </row>
    <row r="69" spans="1:15" x14ac:dyDescent="0.15">
      <c r="A69" s="74"/>
      <c r="B69" s="2" t="s">
        <v>251</v>
      </c>
      <c r="C69" s="97">
        <v>250</v>
      </c>
      <c r="D69" s="97">
        <v>1400</v>
      </c>
      <c r="E69" s="2">
        <f t="shared" si="16"/>
        <v>5600</v>
      </c>
      <c r="F69" s="35">
        <f t="shared" si="17"/>
        <v>39200</v>
      </c>
      <c r="G69" s="35">
        <f t="shared" si="17"/>
        <v>274400</v>
      </c>
      <c r="H69" s="2">
        <f t="shared" si="18"/>
        <v>1000</v>
      </c>
      <c r="I69" s="35">
        <f t="shared" si="19"/>
        <v>7000</v>
      </c>
      <c r="J69" s="35">
        <f t="shared" si="19"/>
        <v>49000</v>
      </c>
      <c r="K69" s="50"/>
      <c r="L69" s="50"/>
      <c r="M69" s="50"/>
      <c r="N69" s="50"/>
      <c r="O69" s="75"/>
    </row>
    <row r="70" spans="1:15" x14ac:dyDescent="0.15">
      <c r="A70" s="74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75"/>
    </row>
    <row r="71" spans="1:15" x14ac:dyDescent="0.15">
      <c r="A71" s="74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75"/>
    </row>
    <row r="72" spans="1:15" x14ac:dyDescent="0.15">
      <c r="A72" s="74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75"/>
    </row>
    <row r="73" spans="1:15" x14ac:dyDescent="0.15">
      <c r="A73" s="74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75"/>
    </row>
    <row r="74" spans="1:15" x14ac:dyDescent="0.15">
      <c r="A74" s="74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75"/>
    </row>
    <row r="75" spans="1:15" x14ac:dyDescent="0.15">
      <c r="A75" s="74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75"/>
    </row>
    <row r="76" spans="1:15" ht="12" thickBot="1" x14ac:dyDescent="0.2">
      <c r="A76" s="7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78"/>
    </row>
    <row r="77" spans="1:15" ht="12" thickBot="1" x14ac:dyDescent="0.2"/>
    <row r="78" spans="1:15" ht="13.5" x14ac:dyDescent="0.15">
      <c r="A78" s="85" t="s">
        <v>306</v>
      </c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6"/>
    </row>
    <row r="79" spans="1:15" x14ac:dyDescent="0.15">
      <c r="A79" s="74"/>
      <c r="B79" s="50"/>
      <c r="C79" s="135" t="s">
        <v>312</v>
      </c>
      <c r="D79" s="137"/>
      <c r="E79" s="135" t="s">
        <v>310</v>
      </c>
      <c r="F79" s="137"/>
      <c r="G79" s="109"/>
      <c r="H79" s="140"/>
      <c r="I79" s="140"/>
      <c r="J79" s="140"/>
      <c r="K79" s="50"/>
      <c r="L79" s="50"/>
      <c r="M79" s="50"/>
      <c r="N79" s="50"/>
      <c r="O79" s="75"/>
    </row>
    <row r="80" spans="1:15" x14ac:dyDescent="0.15">
      <c r="A80" s="74"/>
      <c r="B80" s="97" t="s">
        <v>307</v>
      </c>
      <c r="C80" s="2" t="s">
        <v>311</v>
      </c>
      <c r="D80" s="2" t="s">
        <v>309</v>
      </c>
      <c r="E80" s="2" t="s">
        <v>308</v>
      </c>
      <c r="F80" s="2" t="s">
        <v>309</v>
      </c>
      <c r="G80" s="50"/>
      <c r="H80" s="50"/>
      <c r="I80" s="50"/>
      <c r="J80" s="50"/>
      <c r="K80" s="50"/>
      <c r="L80" s="50"/>
      <c r="M80" s="50"/>
      <c r="N80" s="50"/>
      <c r="O80" s="75"/>
    </row>
    <row r="81" spans="1:15" x14ac:dyDescent="0.15">
      <c r="A81" s="74"/>
      <c r="B81" s="97" t="s">
        <v>259</v>
      </c>
      <c r="C81" s="2">
        <v>10</v>
      </c>
      <c r="D81" s="2">
        <f>C81*20</f>
        <v>200</v>
      </c>
      <c r="E81" s="2">
        <v>150</v>
      </c>
      <c r="F81" s="2">
        <f>E81*20</f>
        <v>3000</v>
      </c>
      <c r="G81" s="104"/>
      <c r="H81" s="50"/>
      <c r="I81" s="104"/>
      <c r="J81" s="104"/>
      <c r="K81" s="50"/>
      <c r="L81" s="50"/>
      <c r="M81" s="50"/>
      <c r="N81" s="50"/>
      <c r="O81" s="75"/>
    </row>
    <row r="82" spans="1:15" x14ac:dyDescent="0.15">
      <c r="A82" s="74"/>
      <c r="B82" s="97" t="s">
        <v>253</v>
      </c>
      <c r="C82" s="2">
        <v>50</v>
      </c>
      <c r="D82" s="2">
        <f t="shared" ref="D82:D84" si="20">C82*20</f>
        <v>1000</v>
      </c>
      <c r="E82" s="2">
        <v>450</v>
      </c>
      <c r="F82" s="2">
        <f t="shared" ref="F82:F84" si="21">E82*20</f>
        <v>9000</v>
      </c>
      <c r="G82" s="104"/>
      <c r="H82" s="50"/>
      <c r="I82" s="104"/>
      <c r="J82" s="104"/>
      <c r="K82" s="50"/>
      <c r="L82" s="50"/>
      <c r="M82" s="50"/>
      <c r="N82" s="50"/>
      <c r="O82" s="75"/>
    </row>
    <row r="83" spans="1:15" x14ac:dyDescent="0.15">
      <c r="A83" s="74"/>
      <c r="B83" s="97" t="s">
        <v>252</v>
      </c>
      <c r="C83" s="2">
        <v>150</v>
      </c>
      <c r="D83" s="2">
        <f t="shared" si="20"/>
        <v>3000</v>
      </c>
      <c r="E83" s="2">
        <v>750</v>
      </c>
      <c r="F83" s="2">
        <f t="shared" si="21"/>
        <v>15000</v>
      </c>
      <c r="G83" s="104"/>
      <c r="H83" s="50"/>
      <c r="I83" s="104"/>
      <c r="J83" s="104"/>
      <c r="K83" s="50"/>
      <c r="L83" s="50"/>
      <c r="M83" s="50"/>
      <c r="N83" s="50"/>
      <c r="O83" s="75"/>
    </row>
    <row r="84" spans="1:15" x14ac:dyDescent="0.15">
      <c r="A84" s="74"/>
      <c r="B84" s="97" t="s">
        <v>251</v>
      </c>
      <c r="C84" s="2">
        <v>500</v>
      </c>
      <c r="D84" s="2">
        <f t="shared" si="20"/>
        <v>10000</v>
      </c>
      <c r="E84" s="2">
        <v>1500</v>
      </c>
      <c r="F84" s="2">
        <f t="shared" si="21"/>
        <v>30000</v>
      </c>
      <c r="G84" s="104"/>
      <c r="H84" s="50"/>
      <c r="I84" s="104"/>
      <c r="J84" s="104"/>
      <c r="K84" s="50"/>
      <c r="L84" s="50"/>
      <c r="M84" s="50"/>
      <c r="N84" s="50"/>
      <c r="O84" s="75"/>
    </row>
    <row r="85" spans="1:15" x14ac:dyDescent="0.15">
      <c r="A85" s="74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75"/>
    </row>
    <row r="86" spans="1:15" x14ac:dyDescent="0.15">
      <c r="A86" s="74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75"/>
    </row>
    <row r="87" spans="1:15" x14ac:dyDescent="0.15">
      <c r="A87" s="74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75"/>
    </row>
    <row r="88" spans="1:15" x14ac:dyDescent="0.15">
      <c r="A88" s="74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75"/>
    </row>
    <row r="89" spans="1:15" x14ac:dyDescent="0.15">
      <c r="A89" s="74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75"/>
    </row>
    <row r="90" spans="1:15" x14ac:dyDescent="0.15">
      <c r="A90" s="74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75"/>
    </row>
    <row r="91" spans="1:15" ht="12" thickBot="1" x14ac:dyDescent="0.2">
      <c r="A91" s="7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78"/>
    </row>
    <row r="92" spans="1:15" ht="12" thickBot="1" x14ac:dyDescent="0.2"/>
    <row r="93" spans="1:15" ht="13.5" x14ac:dyDescent="0.15">
      <c r="A93" s="85" t="s">
        <v>269</v>
      </c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6"/>
    </row>
    <row r="94" spans="1:15" x14ac:dyDescent="0.15">
      <c r="A94" s="74"/>
      <c r="B94" s="50" t="s">
        <v>274</v>
      </c>
      <c r="C94" s="99">
        <v>5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75"/>
    </row>
    <row r="95" spans="1:15" x14ac:dyDescent="0.15">
      <c r="A95" s="74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75"/>
    </row>
    <row r="96" spans="1:15" x14ac:dyDescent="0.15">
      <c r="A96" s="74"/>
      <c r="B96" s="2" t="s">
        <v>270</v>
      </c>
      <c r="C96" s="2" t="s">
        <v>271</v>
      </c>
      <c r="D96" s="2" t="s">
        <v>273</v>
      </c>
      <c r="E96" s="2" t="s">
        <v>275</v>
      </c>
      <c r="F96" s="2" t="s">
        <v>276</v>
      </c>
      <c r="G96" s="50"/>
      <c r="H96" s="50"/>
      <c r="I96" s="50"/>
      <c r="J96" s="50"/>
      <c r="K96" s="50"/>
      <c r="L96" s="50"/>
      <c r="M96" s="50"/>
      <c r="N96" s="50"/>
      <c r="O96" s="75"/>
    </row>
    <row r="97" spans="1:15" x14ac:dyDescent="0.15">
      <c r="A97" s="74"/>
      <c r="B97" s="2">
        <v>1</v>
      </c>
      <c r="C97" s="2">
        <v>10</v>
      </c>
      <c r="D97" s="2">
        <f>SUM(C$97:C97)</f>
        <v>10</v>
      </c>
      <c r="E97" s="2">
        <f>D97*C$94</f>
        <v>50</v>
      </c>
      <c r="F97" s="35">
        <f>E97*6</f>
        <v>300</v>
      </c>
      <c r="G97" s="50"/>
      <c r="H97" s="50"/>
      <c r="I97" s="50"/>
      <c r="J97" s="50"/>
      <c r="K97" s="50"/>
      <c r="L97" s="50"/>
      <c r="M97" s="50"/>
      <c r="N97" s="50"/>
      <c r="O97" s="75"/>
    </row>
    <row r="98" spans="1:15" x14ac:dyDescent="0.15">
      <c r="A98" s="74"/>
      <c r="B98" s="2">
        <v>2</v>
      </c>
      <c r="C98" s="2">
        <v>20</v>
      </c>
      <c r="D98" s="2">
        <f>SUM(C$97:C98)</f>
        <v>30</v>
      </c>
      <c r="E98" s="2">
        <f t="shared" ref="E98:E101" si="22">D98*C$94</f>
        <v>150</v>
      </c>
      <c r="F98" s="35">
        <f t="shared" ref="F98:F101" si="23">E98*6</f>
        <v>900</v>
      </c>
      <c r="G98" s="50"/>
      <c r="H98" s="50"/>
      <c r="I98" s="50"/>
      <c r="J98" s="50"/>
      <c r="K98" s="50"/>
      <c r="L98" s="50"/>
      <c r="M98" s="50"/>
      <c r="N98" s="50"/>
      <c r="O98" s="75"/>
    </row>
    <row r="99" spans="1:15" x14ac:dyDescent="0.15">
      <c r="A99" s="74"/>
      <c r="B99" s="2">
        <v>3</v>
      </c>
      <c r="C99" s="2">
        <v>50</v>
      </c>
      <c r="D99" s="2">
        <f>SUM(C$97:C99)</f>
        <v>80</v>
      </c>
      <c r="E99" s="2">
        <f t="shared" si="22"/>
        <v>400</v>
      </c>
      <c r="F99" s="35">
        <f t="shared" si="23"/>
        <v>2400</v>
      </c>
      <c r="G99" s="50"/>
      <c r="H99" s="50"/>
      <c r="I99" s="50"/>
      <c r="J99" s="50"/>
      <c r="K99" s="50"/>
      <c r="L99" s="50"/>
      <c r="M99" s="50"/>
      <c r="N99" s="50"/>
      <c r="O99" s="75"/>
    </row>
    <row r="100" spans="1:15" x14ac:dyDescent="0.15">
      <c r="A100" s="74"/>
      <c r="B100" s="2">
        <v>4</v>
      </c>
      <c r="C100" s="2">
        <v>100</v>
      </c>
      <c r="D100" s="2">
        <f>SUM(C$97:C100)</f>
        <v>180</v>
      </c>
      <c r="E100" s="2">
        <f t="shared" si="22"/>
        <v>900</v>
      </c>
      <c r="F100" s="35">
        <f t="shared" si="23"/>
        <v>5400</v>
      </c>
      <c r="G100" s="50"/>
      <c r="H100" s="50"/>
      <c r="I100" s="50"/>
      <c r="J100" s="50"/>
      <c r="K100" s="50"/>
      <c r="L100" s="50"/>
      <c r="M100" s="50"/>
      <c r="N100" s="50"/>
      <c r="O100" s="75"/>
    </row>
    <row r="101" spans="1:15" x14ac:dyDescent="0.15">
      <c r="A101" s="74"/>
      <c r="B101" s="2">
        <v>5</v>
      </c>
      <c r="C101" s="2">
        <v>150</v>
      </c>
      <c r="D101" s="2">
        <f>SUM(C$97:C101)</f>
        <v>330</v>
      </c>
      <c r="E101" s="2">
        <f t="shared" si="22"/>
        <v>1650</v>
      </c>
      <c r="F101" s="35">
        <f t="shared" si="23"/>
        <v>9900</v>
      </c>
      <c r="G101" s="50"/>
      <c r="H101" s="50"/>
      <c r="I101" s="50"/>
      <c r="J101" s="50"/>
      <c r="K101" s="50"/>
      <c r="L101" s="50"/>
      <c r="M101" s="50"/>
      <c r="N101" s="50"/>
      <c r="O101" s="75"/>
    </row>
    <row r="102" spans="1:15" x14ac:dyDescent="0.15">
      <c r="A102" s="74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75"/>
    </row>
    <row r="103" spans="1:15" x14ac:dyDescent="0.15">
      <c r="A103" s="74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75"/>
    </row>
    <row r="104" spans="1:15" x14ac:dyDescent="0.15">
      <c r="A104" s="74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75"/>
    </row>
    <row r="105" spans="1:15" ht="12" thickBot="1" x14ac:dyDescent="0.2">
      <c r="A105" s="7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78"/>
    </row>
    <row r="106" spans="1:15" ht="12" thickBot="1" x14ac:dyDescent="0.2"/>
    <row r="107" spans="1:15" ht="13.5" x14ac:dyDescent="0.15">
      <c r="A107" s="85" t="s">
        <v>279</v>
      </c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6"/>
    </row>
    <row r="108" spans="1:15" x14ac:dyDescent="0.15">
      <c r="A108" s="74"/>
      <c r="B108" s="50"/>
      <c r="C108" s="99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75"/>
    </row>
    <row r="109" spans="1:15" x14ac:dyDescent="0.15">
      <c r="A109" s="74"/>
      <c r="B109" s="2" t="s">
        <v>280</v>
      </c>
      <c r="C109" s="2" t="s">
        <v>279</v>
      </c>
      <c r="D109" s="2" t="s">
        <v>285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75"/>
    </row>
    <row r="110" spans="1:15" x14ac:dyDescent="0.15">
      <c r="A110" s="74"/>
      <c r="B110" s="2" t="s">
        <v>281</v>
      </c>
      <c r="C110" s="2">
        <v>1000</v>
      </c>
      <c r="D110" s="2">
        <f>C110*6</f>
        <v>6000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75"/>
    </row>
    <row r="111" spans="1:15" x14ac:dyDescent="0.15">
      <c r="A111" s="74"/>
      <c r="B111" s="2" t="s">
        <v>282</v>
      </c>
      <c r="C111" s="2">
        <v>1000</v>
      </c>
      <c r="D111" s="2">
        <f t="shared" ref="D111:D113" si="24">C111*6</f>
        <v>6000</v>
      </c>
      <c r="E111" s="50"/>
      <c r="F111" s="104"/>
      <c r="G111" s="50"/>
      <c r="H111" s="50"/>
      <c r="I111" s="50"/>
      <c r="J111" s="50"/>
      <c r="K111" s="50"/>
      <c r="L111" s="50"/>
      <c r="M111" s="50"/>
      <c r="N111" s="50"/>
      <c r="O111" s="75"/>
    </row>
    <row r="112" spans="1:15" x14ac:dyDescent="0.15">
      <c r="A112" s="74"/>
      <c r="B112" s="2" t="s">
        <v>283</v>
      </c>
      <c r="C112" s="2">
        <v>1000</v>
      </c>
      <c r="D112" s="2">
        <f t="shared" si="24"/>
        <v>6000</v>
      </c>
      <c r="E112" s="50"/>
      <c r="F112" s="104"/>
      <c r="G112" s="50"/>
      <c r="H112" s="50"/>
      <c r="I112" s="50"/>
      <c r="J112" s="50"/>
      <c r="K112" s="50"/>
      <c r="L112" s="50"/>
      <c r="M112" s="50"/>
      <c r="N112" s="50"/>
      <c r="O112" s="75"/>
    </row>
    <row r="113" spans="1:15" x14ac:dyDescent="0.15">
      <c r="A113" s="74"/>
      <c r="B113" s="2" t="s">
        <v>284</v>
      </c>
      <c r="C113" s="2">
        <v>1000</v>
      </c>
      <c r="D113" s="2">
        <f t="shared" si="24"/>
        <v>6000</v>
      </c>
      <c r="E113" s="50"/>
      <c r="F113" s="104"/>
      <c r="G113" s="50"/>
      <c r="H113" s="50"/>
      <c r="I113" s="50"/>
      <c r="J113" s="50"/>
      <c r="K113" s="50"/>
      <c r="L113" s="50"/>
      <c r="M113" s="50"/>
      <c r="N113" s="50"/>
      <c r="O113" s="75"/>
    </row>
    <row r="114" spans="1:15" x14ac:dyDescent="0.15">
      <c r="A114" s="74"/>
      <c r="B114" s="50"/>
      <c r="C114" s="50">
        <f>SUM(C110:C113)</f>
        <v>4000</v>
      </c>
      <c r="D114" s="50">
        <f>SUM(D110:D113)</f>
        <v>24000</v>
      </c>
      <c r="E114" s="50"/>
      <c r="F114" s="104"/>
      <c r="G114" s="50"/>
      <c r="H114" s="50"/>
      <c r="I114" s="50"/>
      <c r="J114" s="50"/>
      <c r="K114" s="50"/>
      <c r="L114" s="50"/>
      <c r="M114" s="50"/>
      <c r="N114" s="50"/>
      <c r="O114" s="75"/>
    </row>
    <row r="115" spans="1:15" x14ac:dyDescent="0.15">
      <c r="A115" s="74"/>
      <c r="B115" s="50"/>
      <c r="C115" s="50"/>
      <c r="D115" s="50"/>
      <c r="E115" s="50"/>
      <c r="F115" s="104"/>
      <c r="G115" s="50"/>
      <c r="H115" s="50"/>
      <c r="I115" s="50"/>
      <c r="J115" s="50"/>
      <c r="K115" s="50"/>
      <c r="L115" s="50"/>
      <c r="M115" s="50"/>
      <c r="N115" s="50"/>
      <c r="O115" s="75"/>
    </row>
    <row r="116" spans="1:15" x14ac:dyDescent="0.15">
      <c r="A116" s="74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75"/>
    </row>
    <row r="117" spans="1:15" x14ac:dyDescent="0.15">
      <c r="A117" s="74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75"/>
    </row>
    <row r="118" spans="1:15" x14ac:dyDescent="0.15">
      <c r="A118" s="74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75"/>
    </row>
    <row r="119" spans="1:15" ht="12" thickBot="1" x14ac:dyDescent="0.2">
      <c r="A119" s="7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78"/>
    </row>
    <row r="120" spans="1:15" ht="12" thickBot="1" x14ac:dyDescent="0.2"/>
    <row r="121" spans="1:15" ht="13.5" x14ac:dyDescent="0.15">
      <c r="A121" s="85" t="s">
        <v>286</v>
      </c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6"/>
    </row>
    <row r="122" spans="1:15" x14ac:dyDescent="0.15">
      <c r="A122" s="74"/>
      <c r="B122" s="50"/>
      <c r="C122" s="99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75"/>
    </row>
    <row r="123" spans="1:15" x14ac:dyDescent="0.15">
      <c r="A123" s="74"/>
      <c r="B123" s="2" t="s">
        <v>280</v>
      </c>
      <c r="C123" s="2" t="s">
        <v>279</v>
      </c>
      <c r="D123" s="2" t="s">
        <v>285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75"/>
    </row>
    <row r="124" spans="1:15" x14ac:dyDescent="0.15">
      <c r="A124" s="74"/>
      <c r="B124" s="2" t="s">
        <v>287</v>
      </c>
      <c r="C124" s="2">
        <v>1000</v>
      </c>
      <c r="D124" s="2">
        <f>C124*6</f>
        <v>6000</v>
      </c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75"/>
    </row>
    <row r="125" spans="1:15" x14ac:dyDescent="0.15">
      <c r="A125" s="74"/>
      <c r="B125" s="2" t="s">
        <v>288</v>
      </c>
      <c r="C125" s="2">
        <v>1000</v>
      </c>
      <c r="D125" s="2">
        <f t="shared" ref="D125:D127" si="25">C125*6</f>
        <v>6000</v>
      </c>
      <c r="E125" s="50"/>
      <c r="F125" s="104"/>
      <c r="G125" s="50"/>
      <c r="H125" s="50"/>
      <c r="I125" s="50"/>
      <c r="J125" s="50"/>
      <c r="K125" s="50"/>
      <c r="L125" s="50"/>
      <c r="M125" s="50"/>
      <c r="N125" s="50"/>
      <c r="O125" s="75"/>
    </row>
    <row r="126" spans="1:15" x14ac:dyDescent="0.15">
      <c r="A126" s="74"/>
      <c r="B126" s="2" t="s">
        <v>289</v>
      </c>
      <c r="C126" s="2">
        <v>1000</v>
      </c>
      <c r="D126" s="2">
        <f t="shared" si="25"/>
        <v>6000</v>
      </c>
      <c r="E126" s="50"/>
      <c r="F126" s="104"/>
      <c r="G126" s="50"/>
      <c r="H126" s="50"/>
      <c r="I126" s="50"/>
      <c r="J126" s="50"/>
      <c r="K126" s="50"/>
      <c r="L126" s="50"/>
      <c r="M126" s="50"/>
      <c r="N126" s="50"/>
      <c r="O126" s="75"/>
    </row>
    <row r="127" spans="1:15" x14ac:dyDescent="0.15">
      <c r="A127" s="74"/>
      <c r="B127" s="2" t="s">
        <v>290</v>
      </c>
      <c r="C127" s="2">
        <v>1000</v>
      </c>
      <c r="D127" s="2">
        <f t="shared" si="25"/>
        <v>6000</v>
      </c>
      <c r="E127" s="50"/>
      <c r="F127" s="104"/>
      <c r="G127" s="50"/>
      <c r="H127" s="50"/>
      <c r="I127" s="50"/>
      <c r="J127" s="50"/>
      <c r="K127" s="50"/>
      <c r="L127" s="50"/>
      <c r="M127" s="50"/>
      <c r="N127" s="50"/>
      <c r="O127" s="75"/>
    </row>
    <row r="128" spans="1:15" x14ac:dyDescent="0.15">
      <c r="A128" s="74"/>
      <c r="B128" s="50"/>
      <c r="C128" s="50">
        <f>SUM(C124:C127)</f>
        <v>4000</v>
      </c>
      <c r="D128" s="50">
        <f>SUM(D124:D127)</f>
        <v>24000</v>
      </c>
      <c r="E128" s="50"/>
      <c r="F128" s="104"/>
      <c r="G128" s="50"/>
      <c r="H128" s="50"/>
      <c r="I128" s="50"/>
      <c r="J128" s="50"/>
      <c r="K128" s="50"/>
      <c r="L128" s="50"/>
      <c r="M128" s="50"/>
      <c r="N128" s="50"/>
      <c r="O128" s="75"/>
    </row>
    <row r="129" spans="1:15" x14ac:dyDescent="0.15">
      <c r="A129" s="74"/>
      <c r="B129" s="50"/>
      <c r="C129" s="50"/>
      <c r="D129" s="50"/>
      <c r="E129" s="50"/>
      <c r="F129" s="104"/>
      <c r="G129" s="50"/>
      <c r="H129" s="50"/>
      <c r="I129" s="50"/>
      <c r="J129" s="50"/>
      <c r="K129" s="50"/>
      <c r="L129" s="50"/>
      <c r="M129" s="50"/>
      <c r="N129" s="50"/>
      <c r="O129" s="75"/>
    </row>
    <row r="130" spans="1:15" x14ac:dyDescent="0.15">
      <c r="A130" s="74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75"/>
    </row>
    <row r="131" spans="1:15" x14ac:dyDescent="0.15">
      <c r="A131" s="74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75"/>
    </row>
    <row r="132" spans="1:15" x14ac:dyDescent="0.15">
      <c r="A132" s="74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75"/>
    </row>
    <row r="133" spans="1:15" ht="12" thickBot="1" x14ac:dyDescent="0.2">
      <c r="A133" s="7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78"/>
    </row>
  </sheetData>
  <mergeCells count="21">
    <mergeCell ref="Q17:Q21"/>
    <mergeCell ref="Q37:Q42"/>
    <mergeCell ref="Q43:Q47"/>
    <mergeCell ref="Q31:Q36"/>
    <mergeCell ref="Q2:Q9"/>
    <mergeCell ref="Q10:Q16"/>
    <mergeCell ref="C79:D79"/>
    <mergeCell ref="E79:F79"/>
    <mergeCell ref="B47:C47"/>
    <mergeCell ref="D47:F47"/>
    <mergeCell ref="B55:C55"/>
    <mergeCell ref="D55:F55"/>
    <mergeCell ref="D64:G64"/>
    <mergeCell ref="E2:H2"/>
    <mergeCell ref="I2:J2"/>
    <mergeCell ref="K2:L2"/>
    <mergeCell ref="M2:N2"/>
    <mergeCell ref="H79:J79"/>
    <mergeCell ref="H64:J64"/>
    <mergeCell ref="H47:J47"/>
    <mergeCell ref="H55:J5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19" sqref="G19"/>
    </sheetView>
  </sheetViews>
  <sheetFormatPr defaultRowHeight="11.25" x14ac:dyDescent="0.15"/>
  <cols>
    <col min="1" max="16384" width="9" style="1"/>
  </cols>
  <sheetData>
    <row r="1" spans="1:18" ht="12" thickBot="1" x14ac:dyDescent="0.2">
      <c r="C1" s="143" t="s">
        <v>347</v>
      </c>
      <c r="D1" s="144"/>
      <c r="E1" s="144"/>
      <c r="F1" s="144"/>
      <c r="G1" s="144"/>
      <c r="H1" s="144"/>
      <c r="I1" s="145"/>
      <c r="J1" s="146" t="s">
        <v>348</v>
      </c>
      <c r="K1" s="147"/>
      <c r="L1" s="147"/>
      <c r="M1" s="147"/>
      <c r="N1" s="147"/>
      <c r="O1" s="147"/>
      <c r="P1" s="147"/>
      <c r="Q1" s="147"/>
      <c r="R1" s="148"/>
    </row>
    <row r="2" spans="1:18" ht="12" thickBot="1" x14ac:dyDescent="0.2">
      <c r="B2" s="2"/>
      <c r="C2" s="113" t="s">
        <v>349</v>
      </c>
      <c r="D2" s="113" t="s">
        <v>350</v>
      </c>
      <c r="E2" s="113" t="s">
        <v>351</v>
      </c>
      <c r="F2" s="113" t="s">
        <v>352</v>
      </c>
      <c r="G2" s="113" t="s">
        <v>353</v>
      </c>
      <c r="H2" s="113" t="s">
        <v>354</v>
      </c>
      <c r="I2" s="114" t="s">
        <v>356</v>
      </c>
      <c r="J2" s="113" t="s">
        <v>357</v>
      </c>
      <c r="K2" s="113" t="s">
        <v>358</v>
      </c>
      <c r="L2" s="113" t="s">
        <v>359</v>
      </c>
      <c r="M2" s="113" t="s">
        <v>360</v>
      </c>
      <c r="N2" s="113" t="s">
        <v>351</v>
      </c>
      <c r="O2" s="113" t="s">
        <v>352</v>
      </c>
      <c r="P2" s="113" t="s">
        <v>353</v>
      </c>
      <c r="Q2" s="113" t="s">
        <v>361</v>
      </c>
      <c r="R2" s="21" t="s">
        <v>356</v>
      </c>
    </row>
    <row r="3" spans="1:18" x14ac:dyDescent="0.15">
      <c r="A3" s="149" t="s">
        <v>362</v>
      </c>
      <c r="B3" s="115" t="s">
        <v>363</v>
      </c>
      <c r="C3" s="115">
        <v>5</v>
      </c>
      <c r="D3" s="115">
        <v>25</v>
      </c>
      <c r="E3" s="115">
        <v>20</v>
      </c>
      <c r="F3" s="115">
        <v>40</v>
      </c>
      <c r="G3" s="115">
        <v>100</v>
      </c>
      <c r="H3" s="115">
        <v>80</v>
      </c>
      <c r="I3" s="115">
        <f>SUM(C3:H3)</f>
        <v>270</v>
      </c>
      <c r="J3" s="115">
        <v>5</v>
      </c>
      <c r="K3" s="115">
        <v>14</v>
      </c>
      <c r="L3" s="115">
        <v>10</v>
      </c>
      <c r="M3" s="115">
        <v>25</v>
      </c>
      <c r="N3" s="115">
        <v>20</v>
      </c>
      <c r="O3" s="115">
        <v>40</v>
      </c>
      <c r="P3" s="115">
        <v>100</v>
      </c>
      <c r="Q3" s="116">
        <v>0.3</v>
      </c>
      <c r="R3" s="2">
        <f>SUM(J3:P3)*(1+Q3)</f>
        <v>278.2</v>
      </c>
    </row>
    <row r="4" spans="1:18" x14ac:dyDescent="0.15">
      <c r="A4" s="150"/>
      <c r="B4" s="115" t="s">
        <v>364</v>
      </c>
      <c r="C4" s="115">
        <v>5</v>
      </c>
      <c r="D4" s="115">
        <v>25</v>
      </c>
      <c r="E4" s="115">
        <v>20</v>
      </c>
      <c r="F4" s="115">
        <v>40</v>
      </c>
      <c r="G4" s="115">
        <v>100</v>
      </c>
      <c r="H4" s="115">
        <v>80</v>
      </c>
      <c r="I4" s="115">
        <f>SUM(C4:H4)</f>
        <v>270</v>
      </c>
      <c r="J4" s="115">
        <v>5</v>
      </c>
      <c r="K4" s="115">
        <v>14</v>
      </c>
      <c r="L4" s="115">
        <v>10</v>
      </c>
      <c r="M4" s="115">
        <v>25</v>
      </c>
      <c r="N4" s="115">
        <v>20</v>
      </c>
      <c r="O4" s="115">
        <v>40</v>
      </c>
      <c r="P4" s="115">
        <v>100</v>
      </c>
      <c r="Q4" s="116">
        <v>0.3</v>
      </c>
      <c r="R4" s="2">
        <f t="shared" ref="R4:R7" si="0">SUM(J4:P4)*(1+Q4)</f>
        <v>278.2</v>
      </c>
    </row>
    <row r="5" spans="1:18" x14ac:dyDescent="0.15">
      <c r="A5" s="150"/>
      <c r="B5" s="115" t="s">
        <v>365</v>
      </c>
      <c r="C5" s="115">
        <v>5</v>
      </c>
      <c r="D5" s="115">
        <v>25</v>
      </c>
      <c r="E5" s="115">
        <v>20</v>
      </c>
      <c r="F5" s="115">
        <v>40</v>
      </c>
      <c r="G5" s="115">
        <v>100</v>
      </c>
      <c r="H5" s="115">
        <v>80</v>
      </c>
      <c r="I5" s="115">
        <f>SUM(C5:H5)</f>
        <v>270</v>
      </c>
      <c r="J5" s="115">
        <v>5</v>
      </c>
      <c r="K5" s="115">
        <v>14</v>
      </c>
      <c r="L5" s="115">
        <v>10</v>
      </c>
      <c r="M5" s="115">
        <v>25</v>
      </c>
      <c r="N5" s="115">
        <v>20</v>
      </c>
      <c r="O5" s="115">
        <v>40</v>
      </c>
      <c r="P5" s="115">
        <v>100</v>
      </c>
      <c r="Q5" s="116">
        <v>0.3</v>
      </c>
      <c r="R5" s="2">
        <f t="shared" si="0"/>
        <v>278.2</v>
      </c>
    </row>
    <row r="6" spans="1:18" x14ac:dyDescent="0.15">
      <c r="A6" s="150"/>
      <c r="B6" s="115" t="s">
        <v>366</v>
      </c>
      <c r="C6" s="115">
        <v>5</v>
      </c>
      <c r="D6" s="115">
        <v>25</v>
      </c>
      <c r="E6" s="115">
        <v>20</v>
      </c>
      <c r="F6" s="115">
        <v>40</v>
      </c>
      <c r="G6" s="115">
        <v>100</v>
      </c>
      <c r="H6" s="115">
        <v>80</v>
      </c>
      <c r="I6" s="115">
        <f>SUM(C6:H6)</f>
        <v>270</v>
      </c>
      <c r="J6" s="115">
        <v>5</v>
      </c>
      <c r="K6" s="115">
        <v>14</v>
      </c>
      <c r="L6" s="115">
        <v>10</v>
      </c>
      <c r="M6" s="115">
        <v>25</v>
      </c>
      <c r="N6" s="115">
        <v>20</v>
      </c>
      <c r="O6" s="115">
        <v>40</v>
      </c>
      <c r="P6" s="115">
        <v>100</v>
      </c>
      <c r="Q6" s="116">
        <v>0.3</v>
      </c>
      <c r="R6" s="2">
        <f t="shared" si="0"/>
        <v>278.2</v>
      </c>
    </row>
    <row r="7" spans="1:18" ht="12" thickBot="1" x14ac:dyDescent="0.2">
      <c r="A7" s="150"/>
      <c r="B7" s="117" t="s">
        <v>367</v>
      </c>
      <c r="C7" s="117">
        <v>5</v>
      </c>
      <c r="D7" s="117">
        <v>25</v>
      </c>
      <c r="E7" s="117">
        <v>20</v>
      </c>
      <c r="F7" s="117">
        <v>40</v>
      </c>
      <c r="G7" s="117">
        <v>100</v>
      </c>
      <c r="H7" s="117">
        <v>80</v>
      </c>
      <c r="I7" s="115">
        <f>SUM(C7:H7)</f>
        <v>270</v>
      </c>
      <c r="J7" s="117">
        <v>5</v>
      </c>
      <c r="K7" s="117">
        <v>14</v>
      </c>
      <c r="L7" s="117">
        <v>10</v>
      </c>
      <c r="M7" s="117">
        <v>25</v>
      </c>
      <c r="N7" s="117">
        <v>20</v>
      </c>
      <c r="O7" s="117">
        <v>40</v>
      </c>
      <c r="P7" s="117">
        <v>100</v>
      </c>
      <c r="Q7" s="118">
        <v>0.3</v>
      </c>
      <c r="R7" s="2">
        <f t="shared" si="0"/>
        <v>278.2</v>
      </c>
    </row>
    <row r="8" spans="1:18" ht="12" thickBot="1" x14ac:dyDescent="0.2">
      <c r="A8" s="119"/>
      <c r="B8" s="120" t="s">
        <v>355</v>
      </c>
      <c r="C8" s="120">
        <f>SUM(C3:C7)</f>
        <v>25</v>
      </c>
      <c r="D8" s="120">
        <f t="shared" ref="D8:R8" si="1">SUM(D3:D7)</f>
        <v>125</v>
      </c>
      <c r="E8" s="120">
        <f t="shared" si="1"/>
        <v>100</v>
      </c>
      <c r="F8" s="120">
        <f t="shared" si="1"/>
        <v>200</v>
      </c>
      <c r="G8" s="120">
        <f t="shared" si="1"/>
        <v>500</v>
      </c>
      <c r="H8" s="120">
        <f t="shared" si="1"/>
        <v>400</v>
      </c>
      <c r="I8" s="120">
        <f t="shared" si="1"/>
        <v>1350</v>
      </c>
      <c r="J8" s="120">
        <f t="shared" si="1"/>
        <v>25</v>
      </c>
      <c r="K8" s="120">
        <f t="shared" si="1"/>
        <v>70</v>
      </c>
      <c r="L8" s="120">
        <f t="shared" si="1"/>
        <v>50</v>
      </c>
      <c r="M8" s="120">
        <f t="shared" si="1"/>
        <v>125</v>
      </c>
      <c r="N8" s="120">
        <f t="shared" si="1"/>
        <v>100</v>
      </c>
      <c r="O8" s="120">
        <f t="shared" si="1"/>
        <v>200</v>
      </c>
      <c r="P8" s="120">
        <f t="shared" si="1"/>
        <v>500</v>
      </c>
      <c r="Q8" s="120">
        <f t="shared" si="1"/>
        <v>1.5</v>
      </c>
      <c r="R8" s="121">
        <f t="shared" si="1"/>
        <v>1391</v>
      </c>
    </row>
    <row r="9" spans="1:18" x14ac:dyDescent="0.15">
      <c r="A9" s="151" t="s">
        <v>368</v>
      </c>
      <c r="B9" s="113" t="s">
        <v>369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f t="shared" ref="R9:R27" si="2">SUM(J9:Q9)</f>
        <v>0</v>
      </c>
    </row>
    <row r="10" spans="1:18" x14ac:dyDescent="0.15">
      <c r="A10" s="151"/>
      <c r="B10" s="115" t="s">
        <v>370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f t="shared" si="2"/>
        <v>0</v>
      </c>
    </row>
    <row r="11" spans="1:18" x14ac:dyDescent="0.15">
      <c r="A11" s="151"/>
      <c r="B11" s="115" t="s">
        <v>371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f t="shared" si="2"/>
        <v>0</v>
      </c>
    </row>
    <row r="12" spans="1:18" x14ac:dyDescent="0.15">
      <c r="A12" s="151"/>
      <c r="B12" s="115" t="s">
        <v>372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f t="shared" si="2"/>
        <v>0</v>
      </c>
    </row>
    <row r="13" spans="1:18" x14ac:dyDescent="0.15">
      <c r="A13" s="151"/>
      <c r="B13" s="115" t="s">
        <v>373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f t="shared" si="2"/>
        <v>0</v>
      </c>
    </row>
    <row r="14" spans="1:18" x14ac:dyDescent="0.15">
      <c r="A14" s="151"/>
      <c r="B14" s="122" t="s">
        <v>374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f t="shared" si="2"/>
        <v>0</v>
      </c>
    </row>
    <row r="15" spans="1:18" x14ac:dyDescent="0.15">
      <c r="A15" s="151"/>
      <c r="B15" s="122" t="s">
        <v>375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f t="shared" si="2"/>
        <v>0</v>
      </c>
    </row>
    <row r="16" spans="1:18" x14ac:dyDescent="0.15">
      <c r="A16" s="151"/>
      <c r="B16" s="122" t="s">
        <v>376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f t="shared" si="2"/>
        <v>0</v>
      </c>
    </row>
    <row r="17" spans="1:18" x14ac:dyDescent="0.15">
      <c r="A17" s="151"/>
      <c r="B17" s="122" t="s">
        <v>377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f t="shared" si="2"/>
        <v>0</v>
      </c>
    </row>
    <row r="18" spans="1:18" x14ac:dyDescent="0.15">
      <c r="A18" s="151"/>
      <c r="B18" s="122" t="s">
        <v>378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f t="shared" si="2"/>
        <v>0</v>
      </c>
    </row>
    <row r="19" spans="1:18" x14ac:dyDescent="0.15">
      <c r="A19" s="151"/>
      <c r="B19" s="122" t="s">
        <v>379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f t="shared" si="2"/>
        <v>0</v>
      </c>
    </row>
    <row r="20" spans="1:18" x14ac:dyDescent="0.15">
      <c r="A20" s="151"/>
      <c r="B20" s="122" t="s">
        <v>380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 t="shared" si="2"/>
        <v>0</v>
      </c>
    </row>
    <row r="21" spans="1:18" x14ac:dyDescent="0.15">
      <c r="A21" s="151"/>
      <c r="B21" s="122" t="s">
        <v>381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f t="shared" si="2"/>
        <v>0</v>
      </c>
    </row>
    <row r="22" spans="1:18" x14ac:dyDescent="0.15">
      <c r="A22" s="151"/>
      <c r="B22" s="122" t="s">
        <v>382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 t="shared" si="2"/>
        <v>0</v>
      </c>
    </row>
    <row r="23" spans="1:18" x14ac:dyDescent="0.15">
      <c r="A23" s="151"/>
      <c r="B23" s="122" t="s">
        <v>383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 t="shared" si="2"/>
        <v>0</v>
      </c>
    </row>
    <row r="24" spans="1:18" x14ac:dyDescent="0.15">
      <c r="A24" s="151"/>
      <c r="B24" s="122" t="s">
        <v>384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 t="shared" si="2"/>
        <v>0</v>
      </c>
    </row>
    <row r="25" spans="1:18" x14ac:dyDescent="0.15">
      <c r="A25" s="151"/>
      <c r="B25" s="122" t="s">
        <v>385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 t="shared" si="2"/>
        <v>0</v>
      </c>
    </row>
    <row r="26" spans="1:18" x14ac:dyDescent="0.15">
      <c r="A26" s="151"/>
      <c r="B26" s="122" t="s">
        <v>386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f t="shared" si="2"/>
        <v>0</v>
      </c>
    </row>
    <row r="27" spans="1:18" ht="12" thickBot="1" x14ac:dyDescent="0.2">
      <c r="A27" s="152"/>
      <c r="B27" s="122" t="s">
        <v>387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f t="shared" si="2"/>
        <v>0</v>
      </c>
    </row>
  </sheetData>
  <mergeCells count="4">
    <mergeCell ref="C1:I1"/>
    <mergeCell ref="J1:R1"/>
    <mergeCell ref="A3:A7"/>
    <mergeCell ref="A9:A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系统结构</vt:lpstr>
      <vt:lpstr>系统开放节奏</vt:lpstr>
      <vt:lpstr>体力投放</vt:lpstr>
      <vt:lpstr>等级规划</vt:lpstr>
      <vt:lpstr>经验规划</vt:lpstr>
      <vt:lpstr>道具付费</vt:lpstr>
      <vt:lpstr>属性分配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2016-03-11T07:43:53Z</dcterms:created>
  <dcterms:modified xsi:type="dcterms:W3CDTF">2016-03-19T01:05:10Z</dcterms:modified>
</cp:coreProperties>
</file>