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整理\"/>
    </mc:Choice>
  </mc:AlternateContent>
  <bookViews>
    <workbookView xWindow="0" yWindow="0" windowWidth="28800" windowHeight="11190" activeTab="1"/>
  </bookViews>
  <sheets>
    <sheet name="怪物标准属性" sheetId="2" r:id="rId1"/>
    <sheet name="挚爱守护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5" i="1"/>
  <c r="D10" i="1"/>
  <c r="C10" i="1"/>
  <c r="D14" i="1"/>
  <c r="D9" i="1"/>
  <c r="C9" i="1"/>
  <c r="C14" i="1"/>
  <c r="D6" i="1"/>
  <c r="D7" i="1"/>
  <c r="D8" i="1"/>
  <c r="D11" i="1"/>
  <c r="D12" i="1"/>
  <c r="D13" i="1"/>
  <c r="D16" i="1"/>
  <c r="D17" i="1"/>
  <c r="D18" i="1"/>
  <c r="D5" i="1"/>
  <c r="C6" i="1"/>
  <c r="C7" i="1"/>
  <c r="C8" i="1"/>
  <c r="C11" i="1"/>
  <c r="C12" i="1"/>
  <c r="C13" i="1"/>
  <c r="C16" i="1"/>
  <c r="C17" i="1"/>
  <c r="C18" i="1"/>
  <c r="C5" i="1"/>
  <c r="D24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38" i="1"/>
  <c r="E38" i="1"/>
  <c r="C38" i="1"/>
  <c r="C24" i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4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H18" i="1"/>
  <c r="M18" i="1" s="1"/>
  <c r="R18" i="1" s="1"/>
  <c r="I18" i="1"/>
  <c r="N18" i="1" s="1"/>
  <c r="S18" i="1" s="1"/>
  <c r="J18" i="1"/>
  <c r="I4" i="1"/>
  <c r="N4" i="1" s="1"/>
  <c r="S4" i="1" s="1"/>
  <c r="J4" i="1"/>
  <c r="H4" i="1"/>
  <c r="M4" i="1" s="1"/>
  <c r="R4" i="1" s="1"/>
  <c r="E18" i="2"/>
  <c r="E21" i="2" s="1"/>
  <c r="D18" i="2"/>
  <c r="D21" i="2" s="1"/>
  <c r="C18" i="2"/>
  <c r="C21" i="2" s="1"/>
  <c r="B18" i="2"/>
  <c r="B21" i="2" s="1"/>
  <c r="A18" i="2"/>
  <c r="A21" i="2" s="1"/>
  <c r="AX8" i="2"/>
  <c r="AU8" i="2"/>
  <c r="AT8" i="2"/>
  <c r="AQ8" i="2"/>
  <c r="AP8" i="2"/>
  <c r="AO12" i="2" s="1"/>
  <c r="AM8" i="2"/>
  <c r="AL8" i="2"/>
  <c r="AI8" i="2"/>
  <c r="AH8" i="2"/>
  <c r="AE8" i="2"/>
  <c r="AE10" i="2" s="1"/>
  <c r="AD8" i="2"/>
  <c r="AA8" i="2"/>
  <c r="Z12" i="2" s="1"/>
  <c r="Z8" i="2"/>
  <c r="Z10" i="2" s="1"/>
  <c r="W8" i="2"/>
  <c r="V8" i="2"/>
  <c r="U12" i="2" s="1"/>
  <c r="S8" i="2"/>
  <c r="R8" i="2"/>
  <c r="AX7" i="2"/>
  <c r="AW7" i="2"/>
  <c r="AT7" i="2"/>
  <c r="AS7" i="2"/>
  <c r="AP7" i="2"/>
  <c r="AO11" i="2" s="1"/>
  <c r="AO7" i="2"/>
  <c r="AO9" i="2" s="1"/>
  <c r="AL7" i="2"/>
  <c r="AK7" i="2"/>
  <c r="AJ11" i="2" s="1"/>
  <c r="AH7" i="2"/>
  <c r="AG7" i="2"/>
  <c r="AD7" i="2"/>
  <c r="AC7" i="2"/>
  <c r="Z7" i="2"/>
  <c r="Z9" i="2" s="1"/>
  <c r="Y7" i="2"/>
  <c r="V7" i="2"/>
  <c r="U11" i="2" s="1"/>
  <c r="U7" i="2"/>
  <c r="U9" i="2" s="1"/>
  <c r="R7" i="2"/>
  <c r="Q7" i="2"/>
  <c r="P11" i="2" s="1"/>
  <c r="AX6" i="2"/>
  <c r="AW6" i="2"/>
  <c r="AW8" i="2" s="1"/>
  <c r="AV6" i="2"/>
  <c r="AV8" i="2" s="1"/>
  <c r="AU6" i="2"/>
  <c r="AT6" i="2"/>
  <c r="AS6" i="2"/>
  <c r="AS8" i="2" s="1"/>
  <c r="AR6" i="2"/>
  <c r="AR8" i="2" s="1"/>
  <c r="AQ6" i="2"/>
  <c r="AP6" i="2"/>
  <c r="AO6" i="2"/>
  <c r="AO8" i="2" s="1"/>
  <c r="AO10" i="2" s="1"/>
  <c r="AN6" i="2"/>
  <c r="AN8" i="2" s="1"/>
  <c r="AM6" i="2"/>
  <c r="AL6" i="2"/>
  <c r="AK6" i="2"/>
  <c r="AK8" i="2" s="1"/>
  <c r="AJ12" i="2" s="1"/>
  <c r="AJ6" i="2"/>
  <c r="AJ8" i="2" s="1"/>
  <c r="AJ10" i="2" s="1"/>
  <c r="AI6" i="2"/>
  <c r="AH6" i="2"/>
  <c r="AG6" i="2"/>
  <c r="AG8" i="2" s="1"/>
  <c r="AF6" i="2"/>
  <c r="AF8" i="2" s="1"/>
  <c r="AE12" i="2" s="1"/>
  <c r="AE6" i="2"/>
  <c r="AD6" i="2"/>
  <c r="AC6" i="2"/>
  <c r="AC8" i="2" s="1"/>
  <c r="AB6" i="2"/>
  <c r="AB8" i="2" s="1"/>
  <c r="AA6" i="2"/>
  <c r="Z6" i="2"/>
  <c r="Y6" i="2"/>
  <c r="Y8" i="2" s="1"/>
  <c r="X6" i="2"/>
  <c r="X8" i="2" s="1"/>
  <c r="W6" i="2"/>
  <c r="V6" i="2"/>
  <c r="U6" i="2"/>
  <c r="U8" i="2" s="1"/>
  <c r="U10" i="2" s="1"/>
  <c r="T6" i="2"/>
  <c r="T8" i="2" s="1"/>
  <c r="S6" i="2"/>
  <c r="R6" i="2"/>
  <c r="Q6" i="2"/>
  <c r="Q8" i="2" s="1"/>
  <c r="P12" i="2" s="1"/>
  <c r="P6" i="2"/>
  <c r="P8" i="2" s="1"/>
  <c r="P10" i="2" s="1"/>
  <c r="AX5" i="2"/>
  <c r="AW5" i="2"/>
  <c r="AV5" i="2"/>
  <c r="AV7" i="2" s="1"/>
  <c r="AU5" i="2"/>
  <c r="AU7" i="2" s="1"/>
  <c r="AT5" i="2"/>
  <c r="AS5" i="2"/>
  <c r="AR5" i="2"/>
  <c r="AR7" i="2" s="1"/>
  <c r="AQ5" i="2"/>
  <c r="AQ7" i="2" s="1"/>
  <c r="AP5" i="2"/>
  <c r="AO5" i="2"/>
  <c r="AN5" i="2"/>
  <c r="AN7" i="2" s="1"/>
  <c r="AM5" i="2"/>
  <c r="AM7" i="2" s="1"/>
  <c r="AL5" i="2"/>
  <c r="AK5" i="2"/>
  <c r="AJ5" i="2"/>
  <c r="AJ7" i="2" s="1"/>
  <c r="AJ9" i="2" s="1"/>
  <c r="AI5" i="2"/>
  <c r="AI7" i="2" s="1"/>
  <c r="AH5" i="2"/>
  <c r="AG5" i="2"/>
  <c r="AF5" i="2"/>
  <c r="AF7" i="2" s="1"/>
  <c r="AE11" i="2" s="1"/>
  <c r="AE5" i="2"/>
  <c r="AE7" i="2" s="1"/>
  <c r="AE9" i="2" s="1"/>
  <c r="AD5" i="2"/>
  <c r="AC5" i="2"/>
  <c r="AB5" i="2"/>
  <c r="AB7" i="2" s="1"/>
  <c r="AA5" i="2"/>
  <c r="AA7" i="2" s="1"/>
  <c r="Z5" i="2"/>
  <c r="Y5" i="2"/>
  <c r="X5" i="2"/>
  <c r="X7" i="2" s="1"/>
  <c r="W5" i="2"/>
  <c r="W7" i="2" s="1"/>
  <c r="V5" i="2"/>
  <c r="U5" i="2"/>
  <c r="T5" i="2"/>
  <c r="T7" i="2" s="1"/>
  <c r="S5" i="2"/>
  <c r="S7" i="2" s="1"/>
  <c r="R5" i="2"/>
  <c r="Q5" i="2"/>
  <c r="P5" i="2"/>
  <c r="P7" i="2" s="1"/>
  <c r="P9" i="2" s="1"/>
  <c r="Q16" i="2" s="1"/>
  <c r="G18" i="1"/>
  <c r="G38" i="1" s="1"/>
  <c r="G4" i="1"/>
  <c r="G24" i="1" s="1"/>
  <c r="F5" i="1"/>
  <c r="F25" i="1" s="1"/>
  <c r="F18" i="1"/>
  <c r="F38" i="1" s="1"/>
  <c r="F4" i="1"/>
  <c r="F24" i="1" s="1"/>
  <c r="D25" i="1"/>
  <c r="C25" i="1"/>
  <c r="L18" i="1" l="1"/>
  <c r="Q18" i="1" s="1"/>
  <c r="V18" i="1" s="1"/>
  <c r="X18" i="1" s="1"/>
  <c r="K18" i="1"/>
  <c r="P18" i="1" s="1"/>
  <c r="U18" i="1" s="1"/>
  <c r="W18" i="1" s="1"/>
  <c r="H6" i="1"/>
  <c r="M6" i="1" s="1"/>
  <c r="R6" i="1" s="1"/>
  <c r="H5" i="1"/>
  <c r="M5" i="1" s="1"/>
  <c r="R5" i="1" s="1"/>
  <c r="K4" i="1"/>
  <c r="P4" i="1" s="1"/>
  <c r="U4" i="1" s="1"/>
  <c r="W4" i="1" s="1"/>
  <c r="G5" i="1"/>
  <c r="L4" i="1"/>
  <c r="Q4" i="1" s="1"/>
  <c r="V4" i="1" s="1"/>
  <c r="X4" i="1" s="1"/>
  <c r="I5" i="1"/>
  <c r="N5" i="1" s="1"/>
  <c r="S5" i="1" s="1"/>
  <c r="K5" i="1"/>
  <c r="P5" i="1" s="1"/>
  <c r="U5" i="1" s="1"/>
  <c r="AO13" i="2"/>
  <c r="Z11" i="2"/>
  <c r="Z13" i="2"/>
  <c r="AE13" i="2"/>
  <c r="P13" i="2"/>
  <c r="AJ13" i="2"/>
  <c r="U13" i="2"/>
  <c r="W5" i="1" l="1"/>
  <c r="C26" i="1"/>
  <c r="G25" i="1"/>
  <c r="L5" i="1"/>
  <c r="Q5" i="1" s="1"/>
  <c r="V5" i="1" s="1"/>
  <c r="X5" i="1" s="1"/>
  <c r="D26" i="1"/>
  <c r="G6" i="1"/>
  <c r="I6" i="1"/>
  <c r="N6" i="1" s="1"/>
  <c r="S6" i="1" s="1"/>
  <c r="F6" i="1"/>
  <c r="C27" i="1"/>
  <c r="H7" i="1"/>
  <c r="M7" i="1" s="1"/>
  <c r="R7" i="1" s="1"/>
  <c r="F26" i="1" l="1"/>
  <c r="K6" i="1"/>
  <c r="P6" i="1" s="1"/>
  <c r="U6" i="1" s="1"/>
  <c r="W6" i="1" s="1"/>
  <c r="G26" i="1"/>
  <c r="L6" i="1"/>
  <c r="Q6" i="1" s="1"/>
  <c r="V6" i="1" s="1"/>
  <c r="X6" i="1" s="1"/>
  <c r="D27" i="1"/>
  <c r="F7" i="1"/>
  <c r="G7" i="1"/>
  <c r="I7" i="1"/>
  <c r="N7" i="1" s="1"/>
  <c r="S7" i="1" s="1"/>
  <c r="C28" i="1"/>
  <c r="H8" i="1"/>
  <c r="M8" i="1" s="1"/>
  <c r="R8" i="1" s="1"/>
  <c r="F27" i="1" l="1"/>
  <c r="K7" i="1"/>
  <c r="P7" i="1" s="1"/>
  <c r="U7" i="1" s="1"/>
  <c r="W7" i="1" s="1"/>
  <c r="D28" i="1"/>
  <c r="F8" i="1"/>
  <c r="I8" i="1"/>
  <c r="N8" i="1" s="1"/>
  <c r="S8" i="1" s="1"/>
  <c r="G8" i="1"/>
  <c r="G27" i="1"/>
  <c r="L7" i="1"/>
  <c r="Q7" i="1" s="1"/>
  <c r="V7" i="1" s="1"/>
  <c r="X7" i="1" s="1"/>
  <c r="C29" i="1"/>
  <c r="H9" i="1"/>
  <c r="M9" i="1" s="1"/>
  <c r="R9" i="1" s="1"/>
  <c r="G28" i="1" l="1"/>
  <c r="L8" i="1"/>
  <c r="Q8" i="1" s="1"/>
  <c r="V8" i="1" s="1"/>
  <c r="X8" i="1" s="1"/>
  <c r="D29" i="1"/>
  <c r="F9" i="1"/>
  <c r="I9" i="1"/>
  <c r="N9" i="1" s="1"/>
  <c r="S9" i="1" s="1"/>
  <c r="G9" i="1"/>
  <c r="F28" i="1"/>
  <c r="K8" i="1"/>
  <c r="P8" i="1" s="1"/>
  <c r="U8" i="1" s="1"/>
  <c r="W8" i="1" s="1"/>
  <c r="C30" i="1"/>
  <c r="H10" i="1"/>
  <c r="M10" i="1" s="1"/>
  <c r="R10" i="1" s="1"/>
  <c r="D30" i="1" l="1"/>
  <c r="G10" i="1"/>
  <c r="I10" i="1"/>
  <c r="N10" i="1" s="1"/>
  <c r="S10" i="1" s="1"/>
  <c r="F10" i="1"/>
  <c r="G29" i="1"/>
  <c r="L9" i="1"/>
  <c r="Q9" i="1" s="1"/>
  <c r="V9" i="1" s="1"/>
  <c r="X9" i="1" s="1"/>
  <c r="F29" i="1"/>
  <c r="K9" i="1"/>
  <c r="P9" i="1" s="1"/>
  <c r="U9" i="1" s="1"/>
  <c r="W9" i="1" s="1"/>
  <c r="C31" i="1"/>
  <c r="H11" i="1"/>
  <c r="M11" i="1" s="1"/>
  <c r="R11" i="1" s="1"/>
  <c r="G30" i="1" l="1"/>
  <c r="L10" i="1"/>
  <c r="Q10" i="1" s="1"/>
  <c r="V10" i="1" s="1"/>
  <c r="X10" i="1" s="1"/>
  <c r="F30" i="1"/>
  <c r="K10" i="1"/>
  <c r="P10" i="1" s="1"/>
  <c r="U10" i="1" s="1"/>
  <c r="W10" i="1" s="1"/>
  <c r="D31" i="1"/>
  <c r="F11" i="1"/>
  <c r="G11" i="1"/>
  <c r="I11" i="1"/>
  <c r="N11" i="1" s="1"/>
  <c r="S11" i="1" s="1"/>
  <c r="C32" i="1"/>
  <c r="H12" i="1"/>
  <c r="M12" i="1" s="1"/>
  <c r="R12" i="1" s="1"/>
  <c r="D32" i="1" l="1"/>
  <c r="F12" i="1"/>
  <c r="G12" i="1"/>
  <c r="I12" i="1"/>
  <c r="N12" i="1" s="1"/>
  <c r="S12" i="1" s="1"/>
  <c r="G31" i="1"/>
  <c r="L11" i="1"/>
  <c r="Q11" i="1" s="1"/>
  <c r="V11" i="1" s="1"/>
  <c r="X11" i="1" s="1"/>
  <c r="F31" i="1"/>
  <c r="K11" i="1"/>
  <c r="P11" i="1" s="1"/>
  <c r="U11" i="1" s="1"/>
  <c r="W11" i="1" s="1"/>
  <c r="C33" i="1"/>
  <c r="H13" i="1"/>
  <c r="M13" i="1" s="1"/>
  <c r="R13" i="1" s="1"/>
  <c r="G32" i="1" l="1"/>
  <c r="L12" i="1"/>
  <c r="Q12" i="1" s="1"/>
  <c r="V12" i="1" s="1"/>
  <c r="X12" i="1" s="1"/>
  <c r="F32" i="1"/>
  <c r="K12" i="1"/>
  <c r="P12" i="1" s="1"/>
  <c r="U12" i="1" s="1"/>
  <c r="W12" i="1" s="1"/>
  <c r="D33" i="1"/>
  <c r="F13" i="1"/>
  <c r="I13" i="1"/>
  <c r="N13" i="1" s="1"/>
  <c r="S13" i="1" s="1"/>
  <c r="G13" i="1"/>
  <c r="C34" i="1"/>
  <c r="H14" i="1"/>
  <c r="M14" i="1" s="1"/>
  <c r="R14" i="1" s="1"/>
  <c r="F33" i="1" l="1"/>
  <c r="K13" i="1"/>
  <c r="P13" i="1" s="1"/>
  <c r="U13" i="1" s="1"/>
  <c r="W13" i="1" s="1"/>
  <c r="D34" i="1"/>
  <c r="G14" i="1"/>
  <c r="I14" i="1"/>
  <c r="N14" i="1" s="1"/>
  <c r="S14" i="1" s="1"/>
  <c r="F14" i="1"/>
  <c r="G33" i="1"/>
  <c r="L13" i="1"/>
  <c r="Q13" i="1" s="1"/>
  <c r="V13" i="1" s="1"/>
  <c r="X13" i="1" s="1"/>
  <c r="C35" i="1"/>
  <c r="H15" i="1"/>
  <c r="M15" i="1" s="1"/>
  <c r="R15" i="1" s="1"/>
  <c r="F34" i="1" l="1"/>
  <c r="K14" i="1"/>
  <c r="P14" i="1" s="1"/>
  <c r="U14" i="1" s="1"/>
  <c r="W14" i="1" s="1"/>
  <c r="D35" i="1"/>
  <c r="F15" i="1"/>
  <c r="G15" i="1"/>
  <c r="I15" i="1"/>
  <c r="N15" i="1" s="1"/>
  <c r="S15" i="1" s="1"/>
  <c r="G34" i="1"/>
  <c r="L14" i="1"/>
  <c r="Q14" i="1" s="1"/>
  <c r="V14" i="1" s="1"/>
  <c r="X14" i="1" s="1"/>
  <c r="C36" i="1"/>
  <c r="H16" i="1"/>
  <c r="M16" i="1" s="1"/>
  <c r="R16" i="1" s="1"/>
  <c r="D36" i="1" l="1"/>
  <c r="F16" i="1"/>
  <c r="G16" i="1"/>
  <c r="I16" i="1"/>
  <c r="N16" i="1" s="1"/>
  <c r="S16" i="1" s="1"/>
  <c r="G35" i="1"/>
  <c r="L15" i="1"/>
  <c r="Q15" i="1" s="1"/>
  <c r="V15" i="1" s="1"/>
  <c r="X15" i="1" s="1"/>
  <c r="F35" i="1"/>
  <c r="K15" i="1"/>
  <c r="P15" i="1" s="1"/>
  <c r="U15" i="1" s="1"/>
  <c r="W15" i="1" s="1"/>
  <c r="C37" i="1"/>
  <c r="H17" i="1"/>
  <c r="M17" i="1" s="1"/>
  <c r="R17" i="1" s="1"/>
  <c r="F36" i="1" l="1"/>
  <c r="K16" i="1"/>
  <c r="P16" i="1" s="1"/>
  <c r="U16" i="1" s="1"/>
  <c r="W16" i="1" s="1"/>
  <c r="D37" i="1"/>
  <c r="F17" i="1"/>
  <c r="I17" i="1"/>
  <c r="N17" i="1" s="1"/>
  <c r="S17" i="1" s="1"/>
  <c r="G17" i="1"/>
  <c r="G36" i="1"/>
  <c r="L16" i="1"/>
  <c r="Q16" i="1" s="1"/>
  <c r="V16" i="1" s="1"/>
  <c r="X16" i="1" s="1"/>
  <c r="G37" i="1" l="1"/>
  <c r="L17" i="1"/>
  <c r="Q17" i="1" s="1"/>
  <c r="V17" i="1" s="1"/>
  <c r="X17" i="1" s="1"/>
  <c r="F37" i="1"/>
  <c r="K17" i="1"/>
  <c r="P17" i="1" s="1"/>
  <c r="U17" i="1" s="1"/>
  <c r="W17" i="1" s="1"/>
</calcChain>
</file>

<file path=xl/sharedStrings.xml><?xml version="1.0" encoding="utf-8"?>
<sst xmlns="http://schemas.openxmlformats.org/spreadsheetml/2006/main" count="121" uniqueCount="58">
  <si>
    <t>波数</t>
    <phoneticPr fontId="2" type="noConversion"/>
  </si>
  <si>
    <t>生命</t>
    <phoneticPr fontId="2" type="noConversion"/>
  </si>
  <si>
    <t>攻击</t>
    <phoneticPr fontId="2" type="noConversion"/>
  </si>
  <si>
    <t>护甲</t>
    <phoneticPr fontId="2" type="noConversion"/>
  </si>
  <si>
    <t>最终伤害</t>
    <phoneticPr fontId="2" type="noConversion"/>
  </si>
  <si>
    <t>挚爱守护标准难度系数</t>
    <phoneticPr fontId="2" type="noConversion"/>
  </si>
  <si>
    <t>怪物强度</t>
    <phoneticPr fontId="2" type="noConversion"/>
  </si>
  <si>
    <t>*守卫对象</t>
    <phoneticPr fontId="2" type="noConversion"/>
  </si>
  <si>
    <t>生命</t>
    <phoneticPr fontId="2" type="noConversion"/>
  </si>
  <si>
    <t>攻击</t>
    <phoneticPr fontId="2" type="noConversion"/>
  </si>
  <si>
    <t>护甲</t>
    <phoneticPr fontId="2" type="noConversion"/>
  </si>
  <si>
    <t>减免伤害</t>
    <phoneticPr fontId="2" type="noConversion"/>
  </si>
  <si>
    <t>最终伤害</t>
    <phoneticPr fontId="2" type="noConversion"/>
  </si>
  <si>
    <t>标准怪物点数分配</t>
    <phoneticPr fontId="2" type="noConversion"/>
  </si>
  <si>
    <t>属性分配比例</t>
    <phoneticPr fontId="2" type="noConversion"/>
  </si>
  <si>
    <t>极限分配比例</t>
    <phoneticPr fontId="2" type="noConversion"/>
  </si>
  <si>
    <t>对应点数</t>
    <phoneticPr fontId="2" type="noConversion"/>
  </si>
  <si>
    <t>极限对应点数</t>
    <phoneticPr fontId="2" type="noConversion"/>
  </si>
  <si>
    <t>角色普攻一套输出倍数</t>
    <phoneticPr fontId="2" type="noConversion"/>
  </si>
  <si>
    <t>怪物标准属性</t>
    <phoneticPr fontId="2" type="noConversion"/>
  </si>
  <si>
    <t>怪物极限属性</t>
    <phoneticPr fontId="2" type="noConversion"/>
  </si>
  <si>
    <t>怪物属性计算方式：</t>
    <phoneticPr fontId="2" type="noConversion"/>
  </si>
  <si>
    <t>怪物承受普攻次数</t>
    <phoneticPr fontId="2" type="noConversion"/>
  </si>
  <si>
    <t>初始值+怪物属性标准值*怪物等级系数*怪物属性分配比例</t>
    <phoneticPr fontId="2" type="noConversion"/>
  </si>
  <si>
    <t>怪物承受极限普攻次数</t>
    <phoneticPr fontId="2" type="noConversion"/>
  </si>
  <si>
    <t>怪物初始值设定为0</t>
    <phoneticPr fontId="2" type="noConversion"/>
  </si>
  <si>
    <t>角色承受普攻次数</t>
    <phoneticPr fontId="2" type="noConversion"/>
  </si>
  <si>
    <t>角色承受极限普攻次数</t>
    <phoneticPr fontId="2" type="noConversion"/>
  </si>
  <si>
    <t>怪物属性放大系数</t>
    <phoneticPr fontId="2" type="noConversion"/>
  </si>
  <si>
    <t>守卫对象承受怪物普攻次数</t>
    <phoneticPr fontId="2" type="noConversion"/>
  </si>
  <si>
    <t>属性标准值</t>
    <phoneticPr fontId="2" type="noConversion"/>
  </si>
  <si>
    <t>波次难度修正系数</t>
    <phoneticPr fontId="2" type="noConversion"/>
  </si>
  <si>
    <t>标准属性比例</t>
    <phoneticPr fontId="2" type="noConversion"/>
  </si>
  <si>
    <t>标准属性点数</t>
    <phoneticPr fontId="2" type="noConversion"/>
  </si>
  <si>
    <t>标准属性值</t>
    <phoneticPr fontId="2" type="noConversion"/>
  </si>
  <si>
    <t>怪物承受</t>
    <phoneticPr fontId="2" type="noConversion"/>
  </si>
  <si>
    <t>角色承受</t>
    <phoneticPr fontId="2" type="noConversion"/>
  </si>
  <si>
    <t>承受普攻次数</t>
    <phoneticPr fontId="2" type="noConversion"/>
  </si>
  <si>
    <t>挚爱守护百分比属性数据配置</t>
    <phoneticPr fontId="2" type="noConversion"/>
  </si>
  <si>
    <t>r_zhiaishouhu_1</t>
    <phoneticPr fontId="2" type="noConversion"/>
  </si>
  <si>
    <t>r_zhiaishouhu_2</t>
  </si>
  <si>
    <t>r_zhiaishouhu_3</t>
  </si>
  <si>
    <t>r_zhiaishouhu_4</t>
  </si>
  <si>
    <t>r_zhiaishouhu_5</t>
  </si>
  <si>
    <t>r_zhiaishouhu_6</t>
  </si>
  <si>
    <t>r_zhiaishouhu_7</t>
  </si>
  <si>
    <t>r_zhiaishouhu_8</t>
  </si>
  <si>
    <t>r_zhiaishouhu_9</t>
  </si>
  <si>
    <t>r_zhiaishouhu_10</t>
  </si>
  <si>
    <t>r_zhiaishouhu_11</t>
  </si>
  <si>
    <t>r_zhiaishouhu_12</t>
  </si>
  <si>
    <t>r_zhiaishouhu_13</t>
  </si>
  <si>
    <t>r_zhiaishouhu_14</t>
  </si>
  <si>
    <t>r_zhiaishouhu_15</t>
  </si>
  <si>
    <t>属性ID</t>
    <phoneticPr fontId="2" type="noConversion"/>
  </si>
  <si>
    <t>生命</t>
    <phoneticPr fontId="2" type="noConversion"/>
  </si>
  <si>
    <t>减免伤害</t>
  </si>
  <si>
    <t>减免伤害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</si>
</sst>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#.0&quot;倍&quot;"/>
  </numFmts>
  <fonts count="6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2" fontId="1" fillId="0" borderId="1" xfId="0" applyNumberFormat="1" applyFont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4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9" fontId="1" fillId="0" borderId="1" xfId="0" applyNumberFormat="1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177" fontId="1" fillId="0" borderId="0" xfId="0" applyNumberFormat="1" applyFont="1">
      <alignment vertical="center"/>
    </xf>
    <xf numFmtId="176" fontId="1" fillId="0" borderId="1" xfId="0" applyNumberFormat="1" applyFont="1" applyBorder="1">
      <alignment vertical="center"/>
    </xf>
    <xf numFmtId="2" fontId="5" fillId="2" borderId="1" xfId="0" applyNumberFormat="1" applyFont="1" applyFill="1" applyBorder="1">
      <alignment vertical="center"/>
    </xf>
    <xf numFmtId="2" fontId="5" fillId="3" borderId="1" xfId="0" applyNumberFormat="1" applyFont="1" applyFill="1" applyBorder="1">
      <alignment vertical="center"/>
    </xf>
    <xf numFmtId="2" fontId="5" fillId="4" borderId="1" xfId="0" applyNumberFormat="1" applyFont="1" applyFill="1" applyBorder="1">
      <alignment vertical="center"/>
    </xf>
    <xf numFmtId="2" fontId="5" fillId="5" borderId="1" xfId="0" applyNumberFormat="1" applyFont="1" applyFill="1" applyBorder="1">
      <alignment vertical="center"/>
    </xf>
    <xf numFmtId="2" fontId="5" fillId="6" borderId="1" xfId="0" applyNumberFormat="1" applyFont="1" applyFill="1" applyBorder="1">
      <alignment vertical="center"/>
    </xf>
    <xf numFmtId="0" fontId="5" fillId="0" borderId="1" xfId="0" applyFont="1" applyBorder="1">
      <alignment vertical="center"/>
    </xf>
    <xf numFmtId="2" fontId="5" fillId="7" borderId="1" xfId="0" applyNumberFormat="1" applyFont="1" applyFill="1" applyBorder="1">
      <alignment vertical="center"/>
    </xf>
    <xf numFmtId="0" fontId="5" fillId="0" borderId="0" xfId="0" applyFont="1">
      <alignment vertical="center"/>
    </xf>
    <xf numFmtId="2" fontId="5" fillId="0" borderId="1" xfId="0" applyNumberFormat="1" applyFont="1" applyBorder="1">
      <alignment vertical="center"/>
    </xf>
    <xf numFmtId="0" fontId="5" fillId="8" borderId="1" xfId="0" applyFont="1" applyFill="1" applyBorder="1">
      <alignment vertical="center"/>
    </xf>
    <xf numFmtId="0" fontId="1" fillId="0" borderId="10" xfId="0" applyFont="1" applyBorder="1">
      <alignment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30784;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战斗预期"/>
      <sheetName val="属性成长"/>
      <sheetName val="属性分配"/>
      <sheetName val="属性成长值"/>
      <sheetName val="角色成长"/>
    </sheetNames>
    <sheetDataSet>
      <sheetData sheetId="0">
        <row r="1">
          <cell r="E1">
            <v>0.7</v>
          </cell>
        </row>
        <row r="3">
          <cell r="J3">
            <v>2</v>
          </cell>
        </row>
        <row r="4">
          <cell r="C4">
            <v>100</v>
          </cell>
          <cell r="D4">
            <v>10</v>
          </cell>
          <cell r="E4">
            <v>5</v>
          </cell>
          <cell r="F4">
            <v>4</v>
          </cell>
          <cell r="G4">
            <v>4</v>
          </cell>
        </row>
        <row r="6">
          <cell r="C6">
            <v>100</v>
          </cell>
          <cell r="D6">
            <v>10</v>
          </cell>
        </row>
      </sheetData>
      <sheetData sheetId="1">
        <row r="8">
          <cell r="D8">
            <v>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"/>
  <sheetViews>
    <sheetView workbookViewId="0">
      <selection activeCell="P11" sqref="P11"/>
    </sheetView>
  </sheetViews>
  <sheetFormatPr defaultRowHeight="11.25" x14ac:dyDescent="0.15"/>
  <cols>
    <col min="1" max="1" width="14.375" style="1" customWidth="1"/>
    <col min="2" max="14" width="9" style="1"/>
    <col min="15" max="15" width="16" style="1" customWidth="1"/>
    <col min="16" max="16" width="10.375" style="1" bestFit="1" customWidth="1"/>
    <col min="17" max="20" width="9" style="1"/>
    <col min="21" max="21" width="10" style="1" bestFit="1" customWidth="1"/>
    <col min="22" max="25" width="9" style="1"/>
    <col min="26" max="26" width="9.75" style="1" bestFit="1" customWidth="1"/>
    <col min="27" max="30" width="9" style="1"/>
    <col min="31" max="31" width="9.75" style="1" bestFit="1" customWidth="1"/>
    <col min="32" max="35" width="9" style="1"/>
    <col min="36" max="36" width="9.75" style="1" bestFit="1" customWidth="1"/>
    <col min="37" max="40" width="9" style="1"/>
    <col min="41" max="41" width="9.75" style="1" bestFit="1" customWidth="1"/>
    <col min="42" max="16384" width="9" style="1"/>
  </cols>
  <sheetData>
    <row r="1" spans="1:51" x14ac:dyDescent="0.15">
      <c r="O1" s="3" t="s">
        <v>6</v>
      </c>
      <c r="P1" s="5">
        <v>1</v>
      </c>
      <c r="Q1" s="5">
        <v>1</v>
      </c>
      <c r="R1" s="5">
        <v>1</v>
      </c>
      <c r="S1" s="5">
        <v>1</v>
      </c>
      <c r="T1" s="5">
        <v>1</v>
      </c>
      <c r="U1" s="6">
        <v>2</v>
      </c>
      <c r="V1" s="6">
        <v>2</v>
      </c>
      <c r="W1" s="6">
        <v>2</v>
      </c>
      <c r="X1" s="6">
        <v>2</v>
      </c>
      <c r="Y1" s="6">
        <v>2</v>
      </c>
      <c r="Z1" s="7">
        <v>3</v>
      </c>
      <c r="AA1" s="7">
        <v>3</v>
      </c>
      <c r="AB1" s="7">
        <v>3</v>
      </c>
      <c r="AC1" s="7">
        <v>3</v>
      </c>
      <c r="AD1" s="7">
        <v>3</v>
      </c>
      <c r="AE1" s="5">
        <v>4</v>
      </c>
      <c r="AF1" s="5">
        <v>4</v>
      </c>
      <c r="AG1" s="5">
        <v>4</v>
      </c>
      <c r="AH1" s="5">
        <v>4</v>
      </c>
      <c r="AI1" s="5">
        <v>4</v>
      </c>
      <c r="AJ1" s="8">
        <v>5</v>
      </c>
      <c r="AK1" s="8">
        <v>5</v>
      </c>
      <c r="AL1" s="8">
        <v>5</v>
      </c>
      <c r="AM1" s="8">
        <v>5</v>
      </c>
      <c r="AN1" s="8">
        <v>5</v>
      </c>
      <c r="AO1" s="9">
        <v>6</v>
      </c>
      <c r="AP1" s="9">
        <v>6</v>
      </c>
      <c r="AQ1" s="9">
        <v>6</v>
      </c>
      <c r="AR1" s="9">
        <v>6</v>
      </c>
      <c r="AS1" s="9">
        <v>6</v>
      </c>
      <c r="AT1" s="10">
        <v>7</v>
      </c>
      <c r="AU1" s="10">
        <v>7</v>
      </c>
      <c r="AV1" s="10">
        <v>7</v>
      </c>
      <c r="AW1" s="10">
        <v>7</v>
      </c>
      <c r="AX1" s="10">
        <v>7</v>
      </c>
      <c r="AY1" s="11" t="s">
        <v>7</v>
      </c>
    </row>
    <row r="2" spans="1:51" ht="12" thickBot="1" x14ac:dyDescent="0.2">
      <c r="O2" s="3"/>
      <c r="P2" s="5" t="s">
        <v>8</v>
      </c>
      <c r="Q2" s="5" t="s">
        <v>9</v>
      </c>
      <c r="R2" s="5" t="s">
        <v>10</v>
      </c>
      <c r="S2" s="5" t="s">
        <v>11</v>
      </c>
      <c r="T2" s="5" t="s">
        <v>12</v>
      </c>
      <c r="U2" s="6" t="s">
        <v>8</v>
      </c>
      <c r="V2" s="6" t="s">
        <v>9</v>
      </c>
      <c r="W2" s="6" t="s">
        <v>10</v>
      </c>
      <c r="X2" s="6" t="s">
        <v>11</v>
      </c>
      <c r="Y2" s="6" t="s">
        <v>12</v>
      </c>
      <c r="Z2" s="7" t="s">
        <v>8</v>
      </c>
      <c r="AA2" s="7" t="s">
        <v>9</v>
      </c>
      <c r="AB2" s="7" t="s">
        <v>10</v>
      </c>
      <c r="AC2" s="7" t="s">
        <v>11</v>
      </c>
      <c r="AD2" s="7" t="s">
        <v>12</v>
      </c>
      <c r="AE2" s="5" t="s">
        <v>8</v>
      </c>
      <c r="AF2" s="5" t="s">
        <v>9</v>
      </c>
      <c r="AG2" s="5" t="s">
        <v>10</v>
      </c>
      <c r="AH2" s="5" t="s">
        <v>11</v>
      </c>
      <c r="AI2" s="5" t="s">
        <v>12</v>
      </c>
      <c r="AJ2" s="8" t="s">
        <v>8</v>
      </c>
      <c r="AK2" s="8" t="s">
        <v>9</v>
      </c>
      <c r="AL2" s="8" t="s">
        <v>10</v>
      </c>
      <c r="AM2" s="8" t="s">
        <v>11</v>
      </c>
      <c r="AN2" s="8" t="s">
        <v>12</v>
      </c>
      <c r="AO2" s="9" t="s">
        <v>8</v>
      </c>
      <c r="AP2" s="9" t="s">
        <v>9</v>
      </c>
      <c r="AQ2" s="9" t="s">
        <v>10</v>
      </c>
      <c r="AR2" s="9" t="s">
        <v>11</v>
      </c>
      <c r="AS2" s="9" t="s">
        <v>12</v>
      </c>
      <c r="AT2" s="10" t="s">
        <v>8</v>
      </c>
      <c r="AU2" s="10" t="s">
        <v>9</v>
      </c>
      <c r="AV2" s="10" t="s">
        <v>10</v>
      </c>
      <c r="AW2" s="10" t="s">
        <v>11</v>
      </c>
      <c r="AX2" s="10" t="s">
        <v>12</v>
      </c>
    </row>
    <row r="3" spans="1:51" x14ac:dyDescent="0.15">
      <c r="A3" s="12" t="s">
        <v>13</v>
      </c>
      <c r="B3" s="13"/>
      <c r="C3" s="13"/>
      <c r="D3" s="13"/>
      <c r="E3" s="14"/>
      <c r="O3" s="3" t="s">
        <v>14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2.1</v>
      </c>
      <c r="V3" s="15">
        <v>1</v>
      </c>
      <c r="W3" s="15">
        <v>1</v>
      </c>
      <c r="X3" s="15">
        <v>1</v>
      </c>
      <c r="Y3" s="15">
        <v>1</v>
      </c>
      <c r="Z3" s="15">
        <v>4</v>
      </c>
      <c r="AA3" s="15">
        <v>1</v>
      </c>
      <c r="AB3" s="15">
        <v>1</v>
      </c>
      <c r="AC3" s="15">
        <v>1</v>
      </c>
      <c r="AD3" s="15">
        <v>1</v>
      </c>
      <c r="AE3" s="15">
        <v>6</v>
      </c>
      <c r="AF3" s="15">
        <v>1</v>
      </c>
      <c r="AG3" s="15">
        <v>1</v>
      </c>
      <c r="AH3" s="15">
        <v>1</v>
      </c>
      <c r="AI3" s="15">
        <v>1</v>
      </c>
      <c r="AJ3" s="15">
        <v>10</v>
      </c>
      <c r="AK3" s="15">
        <v>1</v>
      </c>
      <c r="AL3" s="15">
        <v>1</v>
      </c>
      <c r="AM3" s="15">
        <v>1</v>
      </c>
      <c r="AN3" s="15">
        <v>1</v>
      </c>
      <c r="AO3" s="15">
        <v>15</v>
      </c>
      <c r="AP3" s="15">
        <v>1</v>
      </c>
      <c r="AQ3" s="15">
        <v>1</v>
      </c>
      <c r="AR3" s="15">
        <v>1</v>
      </c>
      <c r="AS3" s="15">
        <v>1</v>
      </c>
      <c r="AT3" s="15">
        <v>8.5</v>
      </c>
      <c r="AU3" s="15">
        <v>1</v>
      </c>
      <c r="AV3" s="15">
        <v>1</v>
      </c>
      <c r="AW3" s="15">
        <v>1</v>
      </c>
      <c r="AX3" s="15">
        <v>1</v>
      </c>
    </row>
    <row r="4" spans="1:51" x14ac:dyDescent="0.15">
      <c r="A4" s="16" t="s">
        <v>8</v>
      </c>
      <c r="B4" s="3" t="s">
        <v>9</v>
      </c>
      <c r="C4" s="3" t="s">
        <v>10</v>
      </c>
      <c r="D4" s="3" t="s">
        <v>11</v>
      </c>
      <c r="E4" s="17" t="s">
        <v>12</v>
      </c>
      <c r="O4" s="3" t="s">
        <v>15</v>
      </c>
      <c r="P4" s="15">
        <v>1.2</v>
      </c>
      <c r="Q4" s="15">
        <v>1.2</v>
      </c>
      <c r="R4" s="15">
        <v>1.2</v>
      </c>
      <c r="S4" s="15">
        <v>1.2</v>
      </c>
      <c r="T4" s="15">
        <v>1.2</v>
      </c>
      <c r="U4" s="15">
        <v>2.5</v>
      </c>
      <c r="V4" s="15">
        <v>1.2</v>
      </c>
      <c r="W4" s="15">
        <v>1.2</v>
      </c>
      <c r="X4" s="15">
        <v>1.2</v>
      </c>
      <c r="Y4" s="15">
        <v>1.2</v>
      </c>
      <c r="Z4" s="15">
        <v>4.5</v>
      </c>
      <c r="AA4" s="15">
        <v>1.2</v>
      </c>
      <c r="AB4" s="15">
        <v>1.2</v>
      </c>
      <c r="AC4" s="15">
        <v>1.2</v>
      </c>
      <c r="AD4" s="15">
        <v>1.2</v>
      </c>
      <c r="AE4" s="15">
        <v>7</v>
      </c>
      <c r="AF4" s="15">
        <v>1.2</v>
      </c>
      <c r="AG4" s="15">
        <v>1</v>
      </c>
      <c r="AH4" s="15">
        <v>1</v>
      </c>
      <c r="AI4" s="15">
        <v>1</v>
      </c>
      <c r="AJ4" s="15">
        <v>13</v>
      </c>
      <c r="AK4" s="15">
        <v>1.2</v>
      </c>
      <c r="AL4" s="15">
        <v>1</v>
      </c>
      <c r="AM4" s="15">
        <v>1</v>
      </c>
      <c r="AN4" s="15">
        <v>1</v>
      </c>
      <c r="AO4" s="15">
        <v>18</v>
      </c>
      <c r="AP4" s="15">
        <v>1.2</v>
      </c>
      <c r="AQ4" s="15">
        <v>1</v>
      </c>
      <c r="AR4" s="15">
        <v>1</v>
      </c>
      <c r="AS4" s="15">
        <v>1</v>
      </c>
      <c r="AT4" s="15">
        <v>8.5</v>
      </c>
      <c r="AU4" s="15">
        <v>1.2</v>
      </c>
      <c r="AV4" s="15">
        <v>1</v>
      </c>
      <c r="AW4" s="15">
        <v>1</v>
      </c>
      <c r="AX4" s="15">
        <v>1</v>
      </c>
    </row>
    <row r="5" spans="1:51" ht="12" thickBot="1" x14ac:dyDescent="0.2">
      <c r="A5" s="18">
        <v>1</v>
      </c>
      <c r="B5" s="19">
        <v>1</v>
      </c>
      <c r="C5" s="19">
        <v>1</v>
      </c>
      <c r="D5" s="19">
        <v>1</v>
      </c>
      <c r="E5" s="20">
        <v>1</v>
      </c>
      <c r="O5" s="3" t="s">
        <v>16</v>
      </c>
      <c r="P5" s="3">
        <f>P3*A$5</f>
        <v>1</v>
      </c>
      <c r="Q5" s="3">
        <f t="shared" ref="Q5:T6" si="0">Q3*B$5</f>
        <v>1</v>
      </c>
      <c r="R5" s="3">
        <f t="shared" si="0"/>
        <v>1</v>
      </c>
      <c r="S5" s="3">
        <f t="shared" si="0"/>
        <v>1</v>
      </c>
      <c r="T5" s="3">
        <f t="shared" si="0"/>
        <v>1</v>
      </c>
      <c r="U5" s="3">
        <f>U3*A$5</f>
        <v>2.1</v>
      </c>
      <c r="V5" s="3">
        <f t="shared" ref="V5:Y6" si="1">V3*B$5</f>
        <v>1</v>
      </c>
      <c r="W5" s="3">
        <f t="shared" si="1"/>
        <v>1</v>
      </c>
      <c r="X5" s="3">
        <f t="shared" si="1"/>
        <v>1</v>
      </c>
      <c r="Y5" s="3">
        <f t="shared" si="1"/>
        <v>1</v>
      </c>
      <c r="Z5" s="3">
        <f>Z3*A$5</f>
        <v>4</v>
      </c>
      <c r="AA5" s="3">
        <f t="shared" ref="AA5:AD6" si="2">AA3*B$5</f>
        <v>1</v>
      </c>
      <c r="AB5" s="3">
        <f t="shared" si="2"/>
        <v>1</v>
      </c>
      <c r="AC5" s="3">
        <f t="shared" si="2"/>
        <v>1</v>
      </c>
      <c r="AD5" s="3">
        <f t="shared" si="2"/>
        <v>1</v>
      </c>
      <c r="AE5" s="3">
        <f>AE3*A$5</f>
        <v>6</v>
      </c>
      <c r="AF5" s="3">
        <f t="shared" ref="AF5:AI6" si="3">AF3*B$5</f>
        <v>1</v>
      </c>
      <c r="AG5" s="3">
        <f t="shared" si="3"/>
        <v>1</v>
      </c>
      <c r="AH5" s="3">
        <f t="shared" si="3"/>
        <v>1</v>
      </c>
      <c r="AI5" s="3">
        <f t="shared" si="3"/>
        <v>1</v>
      </c>
      <c r="AJ5" s="3">
        <f>AJ3*A$5</f>
        <v>10</v>
      </c>
      <c r="AK5" s="3">
        <f t="shared" ref="AK5:AN6" si="4">AK3*B$5</f>
        <v>1</v>
      </c>
      <c r="AL5" s="3">
        <f t="shared" si="4"/>
        <v>1</v>
      </c>
      <c r="AM5" s="3">
        <f t="shared" si="4"/>
        <v>1</v>
      </c>
      <c r="AN5" s="3">
        <f t="shared" si="4"/>
        <v>1</v>
      </c>
      <c r="AO5" s="3">
        <f>AO3*A$5</f>
        <v>15</v>
      </c>
      <c r="AP5" s="3">
        <f t="shared" ref="AP5:AS6" si="5">AP3*B$5</f>
        <v>1</v>
      </c>
      <c r="AQ5" s="3">
        <f t="shared" si="5"/>
        <v>1</v>
      </c>
      <c r="AR5" s="3">
        <f t="shared" si="5"/>
        <v>1</v>
      </c>
      <c r="AS5" s="3">
        <f t="shared" si="5"/>
        <v>1</v>
      </c>
      <c r="AT5" s="3">
        <f>AT3*A$5</f>
        <v>8.5</v>
      </c>
      <c r="AU5" s="3">
        <f t="shared" ref="AU5:AX6" si="6">AU3*B$5</f>
        <v>1</v>
      </c>
      <c r="AV5" s="3">
        <f t="shared" si="6"/>
        <v>1</v>
      </c>
      <c r="AW5" s="3">
        <f t="shared" si="6"/>
        <v>1</v>
      </c>
      <c r="AX5" s="3">
        <f t="shared" si="6"/>
        <v>1</v>
      </c>
    </row>
    <row r="6" spans="1:51" x14ac:dyDescent="0.15">
      <c r="O6" s="3" t="s">
        <v>17</v>
      </c>
      <c r="P6" s="3">
        <f>P4*A$5</f>
        <v>1.2</v>
      </c>
      <c r="Q6" s="3">
        <f t="shared" si="0"/>
        <v>1.2</v>
      </c>
      <c r="R6" s="3">
        <f t="shared" si="0"/>
        <v>1.2</v>
      </c>
      <c r="S6" s="3">
        <f t="shared" si="0"/>
        <v>1.2</v>
      </c>
      <c r="T6" s="3">
        <f t="shared" si="0"/>
        <v>1.2</v>
      </c>
      <c r="U6" s="3">
        <f>U4*A$5</f>
        <v>2.5</v>
      </c>
      <c r="V6" s="3">
        <f t="shared" si="1"/>
        <v>1.2</v>
      </c>
      <c r="W6" s="3">
        <f t="shared" si="1"/>
        <v>1.2</v>
      </c>
      <c r="X6" s="3">
        <f t="shared" si="1"/>
        <v>1.2</v>
      </c>
      <c r="Y6" s="3">
        <f t="shared" si="1"/>
        <v>1.2</v>
      </c>
      <c r="Z6" s="3">
        <f>Z4*A$5</f>
        <v>4.5</v>
      </c>
      <c r="AA6" s="3">
        <f t="shared" si="2"/>
        <v>1.2</v>
      </c>
      <c r="AB6" s="3">
        <f t="shared" si="2"/>
        <v>1.2</v>
      </c>
      <c r="AC6" s="3">
        <f t="shared" si="2"/>
        <v>1.2</v>
      </c>
      <c r="AD6" s="3">
        <f t="shared" si="2"/>
        <v>1.2</v>
      </c>
      <c r="AE6" s="3">
        <f>AE4*A$5</f>
        <v>7</v>
      </c>
      <c r="AF6" s="3">
        <f t="shared" si="3"/>
        <v>1.2</v>
      </c>
      <c r="AG6" s="3">
        <f t="shared" si="3"/>
        <v>1</v>
      </c>
      <c r="AH6" s="3">
        <f t="shared" si="3"/>
        <v>1</v>
      </c>
      <c r="AI6" s="3">
        <f t="shared" si="3"/>
        <v>1</v>
      </c>
      <c r="AJ6" s="3">
        <f>AJ4*A$5</f>
        <v>13</v>
      </c>
      <c r="AK6" s="3">
        <f t="shared" si="4"/>
        <v>1.2</v>
      </c>
      <c r="AL6" s="3">
        <f t="shared" si="4"/>
        <v>1</v>
      </c>
      <c r="AM6" s="3">
        <f t="shared" si="4"/>
        <v>1</v>
      </c>
      <c r="AN6" s="3">
        <f t="shared" si="4"/>
        <v>1</v>
      </c>
      <c r="AO6" s="3">
        <f>AO4*A$5</f>
        <v>18</v>
      </c>
      <c r="AP6" s="3">
        <f t="shared" si="5"/>
        <v>1.2</v>
      </c>
      <c r="AQ6" s="3">
        <f t="shared" si="5"/>
        <v>1</v>
      </c>
      <c r="AR6" s="3">
        <f t="shared" si="5"/>
        <v>1</v>
      </c>
      <c r="AS6" s="3">
        <f t="shared" si="5"/>
        <v>1</v>
      </c>
      <c r="AT6" s="3">
        <f>AT4*A$5</f>
        <v>8.5</v>
      </c>
      <c r="AU6" s="3">
        <f t="shared" si="6"/>
        <v>1.2</v>
      </c>
      <c r="AV6" s="3">
        <f t="shared" si="6"/>
        <v>1</v>
      </c>
      <c r="AW6" s="3">
        <f t="shared" si="6"/>
        <v>1</v>
      </c>
      <c r="AX6" s="3">
        <f t="shared" si="6"/>
        <v>1</v>
      </c>
    </row>
    <row r="7" spans="1:51" x14ac:dyDescent="0.15">
      <c r="A7" s="1" t="s">
        <v>18</v>
      </c>
      <c r="B7" s="21">
        <v>1.8</v>
      </c>
      <c r="O7" s="3" t="s">
        <v>19</v>
      </c>
      <c r="P7" s="22">
        <f>P5*A$15*[1]战斗预期!C$4</f>
        <v>25</v>
      </c>
      <c r="Q7" s="22">
        <f>Q5*B$15*[1]战斗预期!D$4</f>
        <v>5</v>
      </c>
      <c r="R7" s="22">
        <f>R5*C$15*[1]战斗预期!E$4</f>
        <v>5</v>
      </c>
      <c r="S7" s="22">
        <f>S5*D$15*[1]战斗预期!F$4</f>
        <v>4</v>
      </c>
      <c r="T7" s="22">
        <f>T5*E$15*[1]战斗预期!G$4</f>
        <v>4</v>
      </c>
      <c r="U7" s="3">
        <f>U5*A$15*[1]战斗预期!C$4</f>
        <v>52.5</v>
      </c>
      <c r="V7" s="3">
        <f>V5*B$15*[1]战斗预期!D$4</f>
        <v>5</v>
      </c>
      <c r="W7" s="3">
        <f>W5*C$15*[1]战斗预期!E$4</f>
        <v>5</v>
      </c>
      <c r="X7" s="3">
        <f>X5*D$15*[1]战斗预期!F$4</f>
        <v>4</v>
      </c>
      <c r="Y7" s="3">
        <f>Y5*E$15*[1]战斗预期!G$4</f>
        <v>4</v>
      </c>
      <c r="Z7" s="3">
        <f>Z5*A$15*[1]战斗预期!C$4</f>
        <v>100</v>
      </c>
      <c r="AA7" s="3">
        <f>AA5*B$15*[1]战斗预期!D$4</f>
        <v>5</v>
      </c>
      <c r="AB7" s="3">
        <f>AB5*C$15*[1]战斗预期!E$4</f>
        <v>5</v>
      </c>
      <c r="AC7" s="3">
        <f>AC5*D$15*[1]战斗预期!F$4</f>
        <v>4</v>
      </c>
      <c r="AD7" s="3">
        <f>AD5*E$15*[1]战斗预期!G$4</f>
        <v>4</v>
      </c>
      <c r="AE7" s="3">
        <f>AE5*A$15*[1]战斗预期!C$4</f>
        <v>150</v>
      </c>
      <c r="AF7" s="3">
        <f>AF5*B$15*[1]战斗预期!D$4</f>
        <v>5</v>
      </c>
      <c r="AG7" s="3">
        <f>AG5*C$15*[1]战斗预期!E$4</f>
        <v>5</v>
      </c>
      <c r="AH7" s="3">
        <f>AH5*D$15*[1]战斗预期!F$4</f>
        <v>4</v>
      </c>
      <c r="AI7" s="3">
        <f>AI5*E$15*[1]战斗预期!G$4</f>
        <v>4</v>
      </c>
      <c r="AJ7" s="3">
        <f>AJ5*A$15*[1]战斗预期!C$4</f>
        <v>250</v>
      </c>
      <c r="AK7" s="3">
        <f>AK5*B$15*[1]战斗预期!D$4</f>
        <v>5</v>
      </c>
      <c r="AL7" s="3">
        <f>AL5*C$15*[1]战斗预期!E$4</f>
        <v>5</v>
      </c>
      <c r="AM7" s="3">
        <f>AM5*D$15*[1]战斗预期!F$4</f>
        <v>4</v>
      </c>
      <c r="AN7" s="3">
        <f>AN5*E$15*[1]战斗预期!G$4</f>
        <v>4</v>
      </c>
      <c r="AO7" s="3">
        <f>AO5*A$15*[1]战斗预期!C$4</f>
        <v>375</v>
      </c>
      <c r="AP7" s="3">
        <f>AP5*B$15*[1]战斗预期!D$4</f>
        <v>5</v>
      </c>
      <c r="AQ7" s="3">
        <f>AQ5*C$15*[1]战斗预期!E$4</f>
        <v>5</v>
      </c>
      <c r="AR7" s="3">
        <f>AR5*D$15*[1]战斗预期!F$4</f>
        <v>4</v>
      </c>
      <c r="AS7" s="3">
        <f>AS5*E$15*[1]战斗预期!G$4</f>
        <v>4</v>
      </c>
      <c r="AT7" s="3">
        <f>AT5*A$15*[1]战斗预期!C$4</f>
        <v>212.5</v>
      </c>
      <c r="AU7" s="3">
        <f>AU5*B$15*[1]战斗预期!D$4</f>
        <v>5</v>
      </c>
      <c r="AV7" s="3">
        <f>AV5*C$15*[1]战斗预期!E$4</f>
        <v>5</v>
      </c>
      <c r="AW7" s="3">
        <f>AW5*D$15*[1]战斗预期!F$4</f>
        <v>4</v>
      </c>
      <c r="AX7" s="3">
        <f>AX5*E$15*[1]战斗预期!G$4</f>
        <v>4</v>
      </c>
    </row>
    <row r="8" spans="1:51" x14ac:dyDescent="0.15">
      <c r="O8" s="3" t="s">
        <v>20</v>
      </c>
      <c r="P8" s="22">
        <f>P6*A$15*[1]战斗预期!C$4</f>
        <v>30</v>
      </c>
      <c r="Q8" s="22">
        <f>Q6*B$15*[1]战斗预期!D$4</f>
        <v>6</v>
      </c>
      <c r="R8" s="22">
        <f>R6*C$15*[1]战斗预期!E$4</f>
        <v>6</v>
      </c>
      <c r="S8" s="22">
        <f>S6*D$15*[1]战斗预期!F$4</f>
        <v>4.8</v>
      </c>
      <c r="T8" s="22">
        <f>T6*E$15*[1]战斗预期!G$4</f>
        <v>4.8</v>
      </c>
      <c r="U8" s="3">
        <f>U6*A$15*[1]战斗预期!C$4</f>
        <v>62.5</v>
      </c>
      <c r="V8" s="3">
        <f>V6*B$15*[1]战斗预期!D$4</f>
        <v>6</v>
      </c>
      <c r="W8" s="3">
        <f>W6*C$15*[1]战斗预期!E$4</f>
        <v>6</v>
      </c>
      <c r="X8" s="3">
        <f>X6*D$15*[1]战斗预期!F$4</f>
        <v>4.8</v>
      </c>
      <c r="Y8" s="3">
        <f>Y6*E$15*[1]战斗预期!G$4</f>
        <v>4.8</v>
      </c>
      <c r="Z8" s="3">
        <f>Z6*A$15*[1]战斗预期!C$4</f>
        <v>112.5</v>
      </c>
      <c r="AA8" s="3">
        <f>AA6*B$15*[1]战斗预期!D$4</f>
        <v>6</v>
      </c>
      <c r="AB8" s="3">
        <f>AB6*C$15*[1]战斗预期!E$4</f>
        <v>6</v>
      </c>
      <c r="AC8" s="3">
        <f>AC6*D$15*[1]战斗预期!F$4</f>
        <v>4.8</v>
      </c>
      <c r="AD8" s="3">
        <f>AD6*E$15*[1]战斗预期!G$4</f>
        <v>4.8</v>
      </c>
      <c r="AE8" s="3">
        <f>AE6*A$15*[1]战斗预期!C$4</f>
        <v>175</v>
      </c>
      <c r="AF8" s="3">
        <f>AF6*B$15*[1]战斗预期!D$4</f>
        <v>6</v>
      </c>
      <c r="AG8" s="3">
        <f>AG6*C$15*[1]战斗预期!E$4</f>
        <v>5</v>
      </c>
      <c r="AH8" s="3">
        <f>AH6*D$15*[1]战斗预期!F$4</f>
        <v>4</v>
      </c>
      <c r="AI8" s="3">
        <f>AI6*E$15*[1]战斗预期!G$4</f>
        <v>4</v>
      </c>
      <c r="AJ8" s="3">
        <f>AJ6*A$15*[1]战斗预期!C$4</f>
        <v>325</v>
      </c>
      <c r="AK8" s="3">
        <f>AK6*B$15*[1]战斗预期!D$4</f>
        <v>6</v>
      </c>
      <c r="AL8" s="3">
        <f>AL6*C$15*[1]战斗预期!E$4</f>
        <v>5</v>
      </c>
      <c r="AM8" s="3">
        <f>AM6*D$15*[1]战斗预期!F$4</f>
        <v>4</v>
      </c>
      <c r="AN8" s="3">
        <f>AN6*E$15*[1]战斗预期!G$4</f>
        <v>4</v>
      </c>
      <c r="AO8" s="3">
        <f>AO6*A$15*[1]战斗预期!C$4</f>
        <v>450</v>
      </c>
      <c r="AP8" s="3">
        <f>AP6*B$15*[1]战斗预期!D$4</f>
        <v>6</v>
      </c>
      <c r="AQ8" s="3">
        <f>AQ6*C$15*[1]战斗预期!E$4</f>
        <v>5</v>
      </c>
      <c r="AR8" s="3">
        <f>AR6*D$15*[1]战斗预期!F$4</f>
        <v>4</v>
      </c>
      <c r="AS8" s="3">
        <f>AS6*E$15*[1]战斗预期!G$4</f>
        <v>4</v>
      </c>
      <c r="AT8" s="3">
        <f>AT6*A$15*[1]战斗预期!C$4</f>
        <v>212.5</v>
      </c>
      <c r="AU8" s="3">
        <f>AU6*B$15*[1]战斗预期!D$4</f>
        <v>6</v>
      </c>
      <c r="AV8" s="3">
        <f>AV6*C$15*[1]战斗预期!E$4</f>
        <v>5</v>
      </c>
      <c r="AW8" s="3">
        <f>AW6*D$15*[1]战斗预期!F$4</f>
        <v>4</v>
      </c>
      <c r="AX8" s="3">
        <f>AX6*E$15*[1]战斗预期!G$4</f>
        <v>4</v>
      </c>
    </row>
    <row r="9" spans="1:51" x14ac:dyDescent="0.15">
      <c r="A9" s="1" t="s">
        <v>21</v>
      </c>
      <c r="O9" s="3" t="s">
        <v>22</v>
      </c>
      <c r="P9" s="23">
        <f>P7/([1]战斗预期!$D$4*[1]战斗预期!$J$3*(1-[1]战斗预期!$E$1))/$B$7</f>
        <v>2.3148148148148144</v>
      </c>
      <c r="Q9" s="23"/>
      <c r="R9" s="23"/>
      <c r="S9" s="23"/>
      <c r="T9" s="23"/>
      <c r="U9" s="24">
        <f>U7/([1]战斗预期!$D$6*[1]战斗预期!$J$3*(1-[1]战斗预期!$E$1))/$B$7</f>
        <v>4.8611111111111098</v>
      </c>
      <c r="V9" s="24"/>
      <c r="W9" s="24"/>
      <c r="X9" s="24"/>
      <c r="Y9" s="24"/>
      <c r="Z9" s="25">
        <f>Z7/([1]战斗预期!$D$6*[1]战斗预期!$J$3*(1-[1]战斗预期!$E$1))/$B$7</f>
        <v>9.2592592592592577</v>
      </c>
      <c r="AA9" s="25"/>
      <c r="AB9" s="25"/>
      <c r="AC9" s="25"/>
      <c r="AD9" s="25"/>
      <c r="AE9" s="23">
        <f>AE7/([1]战斗预期!$D$6*[1]战斗预期!$J$3*(1-[1]战斗预期!$E$1))/$B$7</f>
        <v>13.888888888888886</v>
      </c>
      <c r="AF9" s="23"/>
      <c r="AG9" s="23"/>
      <c r="AH9" s="23"/>
      <c r="AI9" s="23"/>
      <c r="AJ9" s="26">
        <f>AJ7/([1]战斗预期!$D$6*[1]战斗预期!$J$3*(1-[1]战斗预期!$E$1))/$B$7</f>
        <v>23.148148148148142</v>
      </c>
      <c r="AK9" s="26"/>
      <c r="AL9" s="26"/>
      <c r="AM9" s="26"/>
      <c r="AN9" s="26"/>
      <c r="AO9" s="27">
        <f>AO7/([1]战斗预期!$D$6*[1]战斗预期!$J$3*(1-[1]战斗预期!$E$1))/$B$7</f>
        <v>34.722222222222214</v>
      </c>
      <c r="AP9" s="27"/>
      <c r="AQ9" s="27"/>
      <c r="AR9" s="27"/>
      <c r="AS9" s="27"/>
    </row>
    <row r="10" spans="1:51" x14ac:dyDescent="0.15">
      <c r="A10" s="1" t="s">
        <v>23</v>
      </c>
      <c r="O10" s="3" t="s">
        <v>24</v>
      </c>
      <c r="P10" s="23">
        <f>P8/([1]战斗预期!$D$4*[1]战斗预期!$J$3*(1-[1]战斗预期!$E$1))/$B$7</f>
        <v>2.7777777777777772</v>
      </c>
      <c r="Q10" s="23"/>
      <c r="R10" s="23"/>
      <c r="S10" s="23"/>
      <c r="T10" s="23"/>
      <c r="U10" s="24">
        <f>U8/([1]战斗预期!$D$6*[1]战斗预期!$J$3*(1-[1]战斗预期!$E$1))/$B$7</f>
        <v>5.7870370370370354</v>
      </c>
      <c r="V10" s="24"/>
      <c r="W10" s="24"/>
      <c r="X10" s="24"/>
      <c r="Y10" s="24"/>
      <c r="Z10" s="25">
        <f>Z8/([1]战斗预期!$D$6*[1]战斗预期!$J$3*(1-[1]战斗预期!$E$1))/$B$7</f>
        <v>10.416666666666664</v>
      </c>
      <c r="AA10" s="25"/>
      <c r="AB10" s="25"/>
      <c r="AC10" s="25"/>
      <c r="AD10" s="25"/>
      <c r="AE10" s="23">
        <f>AE8/([1]战斗预期!$D$6*[1]战斗预期!$J$3*(1-[1]战斗预期!$E$1))/$B$7</f>
        <v>16.203703703703699</v>
      </c>
      <c r="AF10" s="23"/>
      <c r="AG10" s="23"/>
      <c r="AH10" s="23"/>
      <c r="AI10" s="23"/>
      <c r="AJ10" s="26">
        <f>AJ8/([1]战斗预期!$D$6*[1]战斗预期!$J$3*(1-[1]战斗预期!$E$1))/$B$7</f>
        <v>30.092592592592588</v>
      </c>
      <c r="AK10" s="26"/>
      <c r="AL10" s="26"/>
      <c r="AM10" s="26"/>
      <c r="AN10" s="26"/>
      <c r="AO10" s="27">
        <f>AO8/([1]战斗预期!$D$6*[1]战斗预期!$J$3*(1-[1]战斗预期!$E$1))/$B$7</f>
        <v>41.666666666666657</v>
      </c>
      <c r="AP10" s="27"/>
      <c r="AQ10" s="27"/>
      <c r="AR10" s="27"/>
      <c r="AS10" s="27"/>
    </row>
    <row r="11" spans="1:51" x14ac:dyDescent="0.15">
      <c r="A11" s="1" t="s">
        <v>25</v>
      </c>
      <c r="O11" s="3" t="s">
        <v>26</v>
      </c>
      <c r="P11" s="23">
        <f>[1]战斗预期!$C$4/(Q7*[1]战斗预期!$J$3*(1-[1]战斗预期!$E$1))</f>
        <v>33.333333333333329</v>
      </c>
      <c r="Q11" s="23"/>
      <c r="R11" s="23"/>
      <c r="S11" s="23"/>
      <c r="T11" s="23"/>
      <c r="U11" s="24">
        <f>[1]战斗预期!$C$6/(V7*[1]战斗预期!$J$3*(1-[1]战斗预期!$E$1))</f>
        <v>33.333333333333329</v>
      </c>
      <c r="V11" s="24"/>
      <c r="W11" s="24"/>
      <c r="X11" s="24"/>
      <c r="Y11" s="24"/>
      <c r="Z11" s="25">
        <f>[1]战斗预期!$C$6/(AA7*[1]战斗预期!$J$3*(1-[1]战斗预期!$E$1))</f>
        <v>33.333333333333329</v>
      </c>
      <c r="AA11" s="25"/>
      <c r="AB11" s="25"/>
      <c r="AC11" s="25"/>
      <c r="AD11" s="25"/>
      <c r="AE11" s="23">
        <f>[1]战斗预期!$C$6/(AF7*[1]战斗预期!$J$3*(1-[1]战斗预期!$E$1))</f>
        <v>33.333333333333329</v>
      </c>
      <c r="AF11" s="23"/>
      <c r="AG11" s="23"/>
      <c r="AH11" s="23"/>
      <c r="AI11" s="23"/>
      <c r="AJ11" s="26">
        <f>[1]战斗预期!$C$6/(AK7*[1]战斗预期!$J$3*(1-[1]战斗预期!$E$1))</f>
        <v>33.333333333333329</v>
      </c>
      <c r="AK11" s="26"/>
      <c r="AL11" s="26"/>
      <c r="AM11" s="26"/>
      <c r="AN11" s="26"/>
      <c r="AO11" s="27">
        <f>[1]战斗预期!$C$6/(AP7*[1]战斗预期!$J$3*(1-[1]战斗预期!$E$1))</f>
        <v>33.333333333333329</v>
      </c>
      <c r="AP11" s="27"/>
      <c r="AQ11" s="27"/>
      <c r="AR11" s="27"/>
      <c r="AS11" s="27"/>
    </row>
    <row r="12" spans="1:51" x14ac:dyDescent="0.15">
      <c r="A12" s="1">
        <v>0.21</v>
      </c>
      <c r="O12" s="3" t="s">
        <v>27</v>
      </c>
      <c r="P12" s="23">
        <f>[1]战斗预期!$C$4/(Q8*[1]战斗预期!$J$3*(1-[1]战斗预期!$E$1))</f>
        <v>27.777777777777775</v>
      </c>
      <c r="Q12" s="23"/>
      <c r="R12" s="23"/>
      <c r="S12" s="23"/>
      <c r="T12" s="23"/>
      <c r="U12" s="24">
        <f>[1]战斗预期!$C$6/(V8*[1]战斗预期!$J$3*(1-[1]战斗预期!$E$1))</f>
        <v>27.777777777777775</v>
      </c>
      <c r="V12" s="24"/>
      <c r="W12" s="24"/>
      <c r="X12" s="24"/>
      <c r="Y12" s="24"/>
      <c r="Z12" s="25">
        <f>[1]战斗预期!$C$6/(AA8*[1]战斗预期!$J$3*(1-[1]战斗预期!$E$1))</f>
        <v>27.777777777777775</v>
      </c>
      <c r="AA12" s="25"/>
      <c r="AB12" s="25"/>
      <c r="AC12" s="25"/>
      <c r="AD12" s="25"/>
      <c r="AE12" s="23">
        <f>[1]战斗预期!$C$6/(AF8*[1]战斗预期!$J$3*(1-[1]战斗预期!$E$1))</f>
        <v>27.777777777777775</v>
      </c>
      <c r="AF12" s="23"/>
      <c r="AG12" s="23"/>
      <c r="AH12" s="23"/>
      <c r="AI12" s="23"/>
      <c r="AJ12" s="26">
        <f>[1]战斗预期!$C$6/(AK8*[1]战斗预期!$J$3*(1-[1]战斗预期!$E$1))</f>
        <v>27.777777777777775</v>
      </c>
      <c r="AK12" s="26"/>
      <c r="AL12" s="26"/>
      <c r="AM12" s="26"/>
      <c r="AN12" s="26"/>
      <c r="AO12" s="27">
        <f>[1]战斗预期!$C$6/(AP8*[1]战斗预期!$J$3*(1-[1]战斗预期!$E$1))</f>
        <v>27.777777777777775</v>
      </c>
      <c r="AP12" s="27"/>
      <c r="AQ12" s="27"/>
      <c r="AR12" s="27"/>
      <c r="AS12" s="27"/>
    </row>
    <row r="13" spans="1:51" x14ac:dyDescent="0.15">
      <c r="A13" s="3" t="s">
        <v>28</v>
      </c>
      <c r="B13" s="3"/>
      <c r="C13" s="3"/>
      <c r="D13" s="3"/>
      <c r="E13" s="3"/>
      <c r="O13" s="28" t="s">
        <v>29</v>
      </c>
      <c r="P13" s="29">
        <f>AT7/(Q7*[1]战斗预期!$J$3*(1-[1]战斗预期!$E$1))</f>
        <v>70.833333333333329</v>
      </c>
      <c r="Q13" s="29"/>
      <c r="R13" s="29"/>
      <c r="S13" s="29"/>
      <c r="T13" s="29"/>
      <c r="U13" s="29">
        <f>AT7/(V7*[1]战斗预期!$J$3*(1-[1]战斗预期!$E$1))</f>
        <v>70.833333333333329</v>
      </c>
      <c r="V13" s="29"/>
      <c r="W13" s="29"/>
      <c r="X13" s="29"/>
      <c r="Y13" s="29"/>
      <c r="Z13" s="29">
        <f>AT7/(AA7*[1]战斗预期!$J$3*(1-[1]战斗预期!$E$1))</f>
        <v>70.833333333333329</v>
      </c>
      <c r="AA13" s="29"/>
      <c r="AB13" s="29"/>
      <c r="AC13" s="29"/>
      <c r="AD13" s="29"/>
      <c r="AE13" s="29">
        <f>AT7/(AF7*[1]战斗预期!$J$3*(1-[1]战斗预期!$E$1))</f>
        <v>70.833333333333329</v>
      </c>
      <c r="AF13" s="29"/>
      <c r="AG13" s="29"/>
      <c r="AH13" s="29"/>
      <c r="AI13" s="29"/>
      <c r="AJ13" s="29">
        <f>AT7/(AK7*[1]战斗预期!$J$3*(1-[1]战斗预期!$E$1))</f>
        <v>70.833333333333329</v>
      </c>
      <c r="AK13" s="29"/>
      <c r="AL13" s="29"/>
      <c r="AM13" s="29"/>
      <c r="AN13" s="29"/>
      <c r="AO13" s="29">
        <f>AT7/(AP7*[1]战斗预期!$J$3*(1-[1]战斗预期!$E$1))</f>
        <v>70.833333333333329</v>
      </c>
      <c r="AP13" s="29"/>
      <c r="AQ13" s="29"/>
      <c r="AR13" s="29"/>
      <c r="AS13" s="29"/>
    </row>
    <row r="14" spans="1:51" x14ac:dyDescent="0.15">
      <c r="A14" s="3" t="s">
        <v>8</v>
      </c>
      <c r="B14" s="3" t="s">
        <v>9</v>
      </c>
      <c r="C14" s="3" t="s">
        <v>10</v>
      </c>
      <c r="D14" s="3" t="s">
        <v>11</v>
      </c>
      <c r="E14" s="3" t="s">
        <v>12</v>
      </c>
    </row>
    <row r="15" spans="1:51" x14ac:dyDescent="0.15">
      <c r="A15" s="3">
        <v>0.25</v>
      </c>
      <c r="B15" s="3">
        <v>0.5</v>
      </c>
      <c r="C15" s="3">
        <v>1</v>
      </c>
      <c r="D15" s="3">
        <v>1</v>
      </c>
      <c r="E15" s="3">
        <v>1</v>
      </c>
    </row>
    <row r="16" spans="1:51" x14ac:dyDescent="0.15">
      <c r="A16" s="1" t="s">
        <v>30</v>
      </c>
      <c r="Q16" s="1">
        <f>P9/1.5</f>
        <v>1.5432098765432096</v>
      </c>
    </row>
    <row r="17" spans="1:7" x14ac:dyDescent="0.15">
      <c r="A17" s="3" t="s">
        <v>8</v>
      </c>
      <c r="B17" s="3" t="s">
        <v>9</v>
      </c>
      <c r="C17" s="3" t="s">
        <v>10</v>
      </c>
      <c r="D17" s="3" t="s">
        <v>11</v>
      </c>
      <c r="E17" s="3" t="s">
        <v>12</v>
      </c>
    </row>
    <row r="18" spans="1:7" x14ac:dyDescent="0.15">
      <c r="A18" s="4">
        <f>A5*[1]战斗预期!C$4*A15/5</f>
        <v>5</v>
      </c>
      <c r="B18" s="4">
        <f>B5*[1]战斗预期!D$4*B15/5</f>
        <v>1</v>
      </c>
      <c r="C18" s="4">
        <f>C5*[1]战斗预期!E$4*C15/5</f>
        <v>1</v>
      </c>
      <c r="D18" s="4">
        <f>D5*[1]战斗预期!F$4*D15/5</f>
        <v>0.8</v>
      </c>
      <c r="E18" s="4">
        <f>E5*[1]战斗预期!G$4*E15/5</f>
        <v>0.8</v>
      </c>
    </row>
    <row r="21" spans="1:7" x14ac:dyDescent="0.15">
      <c r="A21" s="1">
        <f>129*A18</f>
        <v>645</v>
      </c>
      <c r="B21" s="1">
        <f>129*B18*0.4</f>
        <v>51.6</v>
      </c>
      <c r="C21" s="1">
        <f t="shared" ref="C21:E21" si="7">129*C18</f>
        <v>129</v>
      </c>
      <c r="D21" s="1">
        <f t="shared" si="7"/>
        <v>103.2</v>
      </c>
      <c r="E21" s="1">
        <f t="shared" si="7"/>
        <v>103.2</v>
      </c>
    </row>
    <row r="27" spans="1:7" x14ac:dyDescent="0.15">
      <c r="F27" s="2"/>
      <c r="G27" s="2"/>
    </row>
    <row r="28" spans="1:7" x14ac:dyDescent="0.15">
      <c r="F28" s="2"/>
      <c r="G28" s="2"/>
    </row>
    <row r="29" spans="1:7" x14ac:dyDescent="0.15">
      <c r="F29" s="2"/>
      <c r="G29" s="2"/>
    </row>
    <row r="30" spans="1:7" x14ac:dyDescent="0.15">
      <c r="F30" s="2"/>
      <c r="G30" s="2"/>
    </row>
    <row r="31" spans="1:7" x14ac:dyDescent="0.15">
      <c r="F31" s="2"/>
      <c r="G31" s="2"/>
    </row>
    <row r="32" spans="1:7" x14ac:dyDescent="0.15">
      <c r="F32" s="2"/>
      <c r="G32" s="2"/>
    </row>
    <row r="33" spans="6:7" x14ac:dyDescent="0.15">
      <c r="F33" s="2"/>
      <c r="G3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8"/>
  <sheetViews>
    <sheetView tabSelected="1" workbookViewId="0">
      <selection activeCell="R26" sqref="R26:T33"/>
    </sheetView>
  </sheetViews>
  <sheetFormatPr defaultRowHeight="11.25" x14ac:dyDescent="0.15"/>
  <cols>
    <col min="1" max="1" width="9" style="1"/>
    <col min="2" max="2" width="12.125" style="1" customWidth="1"/>
    <col min="3" max="16384" width="9" style="1"/>
  </cols>
  <sheetData>
    <row r="1" spans="2:24" ht="12" thickBot="1" x14ac:dyDescent="0.2">
      <c r="B1" s="30" t="s">
        <v>5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2:24" ht="12" thickBot="1" x14ac:dyDescent="0.2">
      <c r="B2" s="30"/>
      <c r="C2" s="34" t="s">
        <v>31</v>
      </c>
      <c r="D2" s="35"/>
      <c r="E2" s="35"/>
      <c r="F2" s="35"/>
      <c r="G2" s="36"/>
      <c r="H2" s="34" t="s">
        <v>32</v>
      </c>
      <c r="I2" s="35"/>
      <c r="J2" s="35"/>
      <c r="K2" s="35"/>
      <c r="L2" s="36"/>
      <c r="M2" s="34" t="s">
        <v>33</v>
      </c>
      <c r="N2" s="35"/>
      <c r="O2" s="35"/>
      <c r="P2" s="35"/>
      <c r="Q2" s="36"/>
      <c r="R2" s="34" t="s">
        <v>34</v>
      </c>
      <c r="S2" s="35"/>
      <c r="T2" s="35"/>
      <c r="U2" s="35"/>
      <c r="V2" s="36"/>
      <c r="W2" s="37" t="s">
        <v>37</v>
      </c>
      <c r="X2" s="38"/>
    </row>
    <row r="3" spans="2:24" x14ac:dyDescent="0.15">
      <c r="B3" s="3" t="s">
        <v>0</v>
      </c>
      <c r="C3" s="33" t="s">
        <v>1</v>
      </c>
      <c r="D3" s="33" t="s">
        <v>2</v>
      </c>
      <c r="E3" s="33" t="s">
        <v>3</v>
      </c>
      <c r="F3" s="33" t="s">
        <v>56</v>
      </c>
      <c r="G3" s="33" t="s">
        <v>4</v>
      </c>
      <c r="H3" s="33" t="s">
        <v>1</v>
      </c>
      <c r="I3" s="33" t="s">
        <v>2</v>
      </c>
      <c r="J3" s="33" t="s">
        <v>3</v>
      </c>
      <c r="K3" s="33" t="s">
        <v>56</v>
      </c>
      <c r="L3" s="33" t="s">
        <v>4</v>
      </c>
      <c r="M3" s="33" t="s">
        <v>1</v>
      </c>
      <c r="N3" s="33" t="s">
        <v>2</v>
      </c>
      <c r="O3" s="33" t="s">
        <v>3</v>
      </c>
      <c r="P3" s="33" t="s">
        <v>56</v>
      </c>
      <c r="Q3" s="33" t="s">
        <v>4</v>
      </c>
      <c r="R3" s="33" t="s">
        <v>1</v>
      </c>
      <c r="S3" s="33" t="s">
        <v>2</v>
      </c>
      <c r="T3" s="33" t="s">
        <v>3</v>
      </c>
      <c r="U3" s="33" t="s">
        <v>56</v>
      </c>
      <c r="V3" s="33" t="s">
        <v>4</v>
      </c>
      <c r="W3" s="33" t="s">
        <v>35</v>
      </c>
      <c r="X3" s="33" t="s">
        <v>36</v>
      </c>
    </row>
    <row r="4" spans="2:24" x14ac:dyDescent="0.15">
      <c r="B4" s="3">
        <v>1</v>
      </c>
      <c r="C4" s="3">
        <v>-0.3</v>
      </c>
      <c r="D4" s="3">
        <v>-0.3</v>
      </c>
      <c r="E4" s="3">
        <v>0</v>
      </c>
      <c r="F4" s="3">
        <f>D4</f>
        <v>-0.3</v>
      </c>
      <c r="G4" s="3">
        <f>D4</f>
        <v>-0.3</v>
      </c>
      <c r="H4" s="15">
        <f>怪物标准属性!P$3*(1+挚爱守护!C4)</f>
        <v>0.7</v>
      </c>
      <c r="I4" s="15">
        <f>怪物标准属性!Q$3*(1+挚爱守护!D4)</f>
        <v>0.7</v>
      </c>
      <c r="J4" s="15">
        <f>怪物标准属性!R$3*(1+挚爱守护!E4)</f>
        <v>1</v>
      </c>
      <c r="K4" s="15">
        <f>怪物标准属性!S$3*(1+挚爱守护!F4)</f>
        <v>0.7</v>
      </c>
      <c r="L4" s="15">
        <f>怪物标准属性!T$3*(1+挚爱守护!G4)</f>
        <v>0.7</v>
      </c>
      <c r="M4" s="4">
        <f>H4*怪物标准属性!A$5</f>
        <v>0.7</v>
      </c>
      <c r="N4" s="4">
        <f>I4*怪物标准属性!B$5</f>
        <v>0.7</v>
      </c>
      <c r="O4" s="4">
        <f>J4*怪物标准属性!C$5</f>
        <v>1</v>
      </c>
      <c r="P4" s="4">
        <f>K4*怪物标准属性!D$5</f>
        <v>0.7</v>
      </c>
      <c r="Q4" s="4">
        <f>L4*怪物标准属性!E$5</f>
        <v>0.7</v>
      </c>
      <c r="R4" s="4">
        <f>M4*怪物标准属性!A$15*[1]战斗预期!C$4</f>
        <v>17.5</v>
      </c>
      <c r="S4" s="4">
        <f>N4*怪物标准属性!B$15*[1]战斗预期!D$4</f>
        <v>3.5</v>
      </c>
      <c r="T4" s="4">
        <f>O4*怪物标准属性!C$15*[1]战斗预期!E$4</f>
        <v>5</v>
      </c>
      <c r="U4" s="4">
        <f>P4*怪物标准属性!D$15*[1]战斗预期!F$4</f>
        <v>2.8</v>
      </c>
      <c r="V4" s="4">
        <f>Q4*怪物标准属性!E$15*[1]战斗预期!G$4</f>
        <v>2.8</v>
      </c>
      <c r="W4" s="31">
        <f>R4/([1]战斗预期!$D$4*[1]战斗预期!$J$3*(1-[1]战斗预期!$E$1)+MAX(0,[1]战斗预期!$G$4-U4))/怪物标准属性!$B$7</f>
        <v>1.3503086419753085</v>
      </c>
      <c r="X4" s="31">
        <f>[1]战斗预期!$C$4/(S4*[1]战斗预期!$J$3*(1-[1]战斗预期!$E$1)+MAX(0,V4-[1]战斗预期!$F$4))</f>
        <v>47.619047619047606</v>
      </c>
    </row>
    <row r="5" spans="2:24" x14ac:dyDescent="0.15">
      <c r="B5" s="3">
        <v>2</v>
      </c>
      <c r="C5" s="4">
        <f>C$4+($B5-1)*0.034</f>
        <v>-0.26600000000000001</v>
      </c>
      <c r="D5" s="4">
        <f>D$4+($B5-1)*0.026</f>
        <v>-0.27399999999999997</v>
      </c>
      <c r="E5" s="3">
        <v>0</v>
      </c>
      <c r="F5" s="3">
        <f t="shared" ref="F5:F18" si="0">D5</f>
        <v>-0.27399999999999997</v>
      </c>
      <c r="G5" s="3">
        <f t="shared" ref="G5:G18" si="1">D5</f>
        <v>-0.27399999999999997</v>
      </c>
      <c r="H5" s="15">
        <f>怪物标准属性!P$3*(1+挚爱守护!C5)</f>
        <v>0.73399999999999999</v>
      </c>
      <c r="I5" s="15">
        <f>怪物标准属性!Q$3*(1+挚爱守护!D5)</f>
        <v>0.72599999999999998</v>
      </c>
      <c r="J5" s="15">
        <f>怪物标准属性!R$3*(1+挚爱守护!E5)</f>
        <v>1</v>
      </c>
      <c r="K5" s="15">
        <f>怪物标准属性!S$3*(1+挚爱守护!F5)</f>
        <v>0.72599999999999998</v>
      </c>
      <c r="L5" s="15">
        <f>怪物标准属性!T$3*(1+挚爱守护!G5)</f>
        <v>0.72599999999999998</v>
      </c>
      <c r="M5" s="4">
        <f>H5*怪物标准属性!A$5</f>
        <v>0.73399999999999999</v>
      </c>
      <c r="N5" s="4">
        <f>I5*怪物标准属性!B$5</f>
        <v>0.72599999999999998</v>
      </c>
      <c r="O5" s="4">
        <f>J5*怪物标准属性!C$5</f>
        <v>1</v>
      </c>
      <c r="P5" s="4">
        <f>K5*怪物标准属性!D$5</f>
        <v>0.72599999999999998</v>
      </c>
      <c r="Q5" s="4">
        <f>L5*怪物标准属性!E$5</f>
        <v>0.72599999999999998</v>
      </c>
      <c r="R5" s="4">
        <f>M5*怪物标准属性!A$15*[1]战斗预期!C$4</f>
        <v>18.350000000000001</v>
      </c>
      <c r="S5" s="4">
        <f>N5*怪物标准属性!B$15*[1]战斗预期!D$4</f>
        <v>3.63</v>
      </c>
      <c r="T5" s="4">
        <f>O5*怪物标准属性!C$15*[1]战斗预期!E$4</f>
        <v>5</v>
      </c>
      <c r="U5" s="4">
        <f>P5*怪物标准属性!D$15*[1]战斗预期!F$4</f>
        <v>2.9039999999999999</v>
      </c>
      <c r="V5" s="4">
        <f>Q5*怪物标准属性!E$15*[1]战斗预期!G$4</f>
        <v>2.9039999999999999</v>
      </c>
      <c r="W5" s="31">
        <f>R5/([1]战斗预期!$D$4*[1]战斗预期!$J$3*(1-[1]战斗预期!$E$1)+MAX(0,[1]战斗预期!$G$4-U5))/怪物标准属性!$B$7</f>
        <v>1.4366466240761617</v>
      </c>
      <c r="X5" s="31">
        <f>[1]战斗预期!$C$4/(S5*[1]战斗预期!$J$3*(1-[1]战斗预期!$E$1)+MAX(0,V5-[1]战斗预期!$F$4))</f>
        <v>45.913682277318635</v>
      </c>
    </row>
    <row r="6" spans="2:24" x14ac:dyDescent="0.15">
      <c r="B6" s="3">
        <v>3</v>
      </c>
      <c r="C6" s="4">
        <f t="shared" ref="C6:C18" si="2">C$4+($B6-1)*0.034</f>
        <v>-0.23199999999999998</v>
      </c>
      <c r="D6" s="4">
        <f t="shared" ref="D6:D18" si="3">D$4+($B6-1)*0.026</f>
        <v>-0.248</v>
      </c>
      <c r="E6" s="3">
        <v>0</v>
      </c>
      <c r="F6" s="3">
        <f t="shared" si="0"/>
        <v>-0.248</v>
      </c>
      <c r="G6" s="3">
        <f t="shared" si="1"/>
        <v>-0.248</v>
      </c>
      <c r="H6" s="15">
        <f>怪物标准属性!P$3*(1+挚爱守护!C6)</f>
        <v>0.76800000000000002</v>
      </c>
      <c r="I6" s="15">
        <f>怪物标准属性!Q$3*(1+挚爱守护!D6)</f>
        <v>0.752</v>
      </c>
      <c r="J6" s="15">
        <f>怪物标准属性!R$3*(1+挚爱守护!E6)</f>
        <v>1</v>
      </c>
      <c r="K6" s="15">
        <f>怪物标准属性!S$3*(1+挚爱守护!F6)</f>
        <v>0.752</v>
      </c>
      <c r="L6" s="15">
        <f>怪物标准属性!T$3*(1+挚爱守护!G6)</f>
        <v>0.752</v>
      </c>
      <c r="M6" s="4">
        <f>H6*怪物标准属性!A$5</f>
        <v>0.76800000000000002</v>
      </c>
      <c r="N6" s="4">
        <f>I6*怪物标准属性!B$5</f>
        <v>0.752</v>
      </c>
      <c r="O6" s="4">
        <f>J6*怪物标准属性!C$5</f>
        <v>1</v>
      </c>
      <c r="P6" s="4">
        <f>K6*怪物标准属性!D$5</f>
        <v>0.752</v>
      </c>
      <c r="Q6" s="4">
        <f>L6*怪物标准属性!E$5</f>
        <v>0.752</v>
      </c>
      <c r="R6" s="4">
        <f>M6*怪物标准属性!A$15*[1]战斗预期!C$4</f>
        <v>19.2</v>
      </c>
      <c r="S6" s="4">
        <f>N6*怪物标准属性!B$15*[1]战斗预期!D$4</f>
        <v>3.76</v>
      </c>
      <c r="T6" s="4">
        <f>O6*怪物标准属性!C$15*[1]战斗预期!E$4</f>
        <v>5</v>
      </c>
      <c r="U6" s="4">
        <f>P6*怪物标准属性!D$15*[1]战斗预期!F$4</f>
        <v>3.008</v>
      </c>
      <c r="V6" s="4">
        <f>Q6*怪物标准属性!E$15*[1]战斗预期!G$4</f>
        <v>3.008</v>
      </c>
      <c r="W6" s="31">
        <f>R6/([1]战斗预期!$D$4*[1]战斗预期!$J$3*(1-[1]战斗预期!$E$1)+MAX(0,[1]战斗预期!$G$4-U6))/怪物标准属性!$B$7</f>
        <v>1.5255530129672004</v>
      </c>
      <c r="X6" s="31">
        <f>[1]战斗预期!$C$4/(S6*[1]战斗预期!$J$3*(1-[1]战斗预期!$E$1)+MAX(0,V6-[1]战斗预期!$F$4))</f>
        <v>44.326241134751768</v>
      </c>
    </row>
    <row r="7" spans="2:24" x14ac:dyDescent="0.15">
      <c r="B7" s="3">
        <v>4</v>
      </c>
      <c r="C7" s="4">
        <f t="shared" si="2"/>
        <v>-0.19799999999999998</v>
      </c>
      <c r="D7" s="4">
        <f t="shared" si="3"/>
        <v>-0.22199999999999998</v>
      </c>
      <c r="E7" s="3">
        <v>0</v>
      </c>
      <c r="F7" s="3">
        <f t="shared" si="0"/>
        <v>-0.22199999999999998</v>
      </c>
      <c r="G7" s="3">
        <f t="shared" si="1"/>
        <v>-0.22199999999999998</v>
      </c>
      <c r="H7" s="15">
        <f>怪物标准属性!P$3*(1+挚爱守护!C7)</f>
        <v>0.80200000000000005</v>
      </c>
      <c r="I7" s="15">
        <f>怪物标准属性!Q$3*(1+挚爱守护!D7)</f>
        <v>0.77800000000000002</v>
      </c>
      <c r="J7" s="15">
        <f>怪物标准属性!R$3*(1+挚爱守护!E7)</f>
        <v>1</v>
      </c>
      <c r="K7" s="15">
        <f>怪物标准属性!S$3*(1+挚爱守护!F7)</f>
        <v>0.77800000000000002</v>
      </c>
      <c r="L7" s="15">
        <f>怪物标准属性!T$3*(1+挚爱守护!G7)</f>
        <v>0.77800000000000002</v>
      </c>
      <c r="M7" s="4">
        <f>H7*怪物标准属性!A$5</f>
        <v>0.80200000000000005</v>
      </c>
      <c r="N7" s="4">
        <f>I7*怪物标准属性!B$5</f>
        <v>0.77800000000000002</v>
      </c>
      <c r="O7" s="4">
        <f>J7*怪物标准属性!C$5</f>
        <v>1</v>
      </c>
      <c r="P7" s="4">
        <f>K7*怪物标准属性!D$5</f>
        <v>0.77800000000000002</v>
      </c>
      <c r="Q7" s="4">
        <f>L7*怪物标准属性!E$5</f>
        <v>0.77800000000000002</v>
      </c>
      <c r="R7" s="4">
        <f>M7*怪物标准属性!A$15*[1]战斗预期!C$4</f>
        <v>20.05</v>
      </c>
      <c r="S7" s="4">
        <f>N7*怪物标准属性!B$15*[1]战斗预期!D$4</f>
        <v>3.89</v>
      </c>
      <c r="T7" s="4">
        <f>O7*怪物标准属性!C$15*[1]战斗预期!E$4</f>
        <v>5</v>
      </c>
      <c r="U7" s="4">
        <f>P7*怪物标准属性!D$15*[1]战斗预期!F$4</f>
        <v>3.1120000000000001</v>
      </c>
      <c r="V7" s="4">
        <f>Q7*怪物标准属性!E$15*[1]战斗预期!G$4</f>
        <v>3.1120000000000001</v>
      </c>
      <c r="W7" s="31">
        <f>R7/([1]战斗预期!$D$4*[1]战斗预期!$J$3*(1-[1]战斗预期!$E$1)+MAX(0,[1]战斗预期!$G$4-U7))/怪物标准属性!$B$7</f>
        <v>1.6171441476319524</v>
      </c>
      <c r="X7" s="31">
        <f>[1]战斗预期!$C$4/(S7*[1]战斗预期!$J$3*(1-[1]战斗预期!$E$1)+MAX(0,V7-[1]战斗预期!$F$4))</f>
        <v>42.844901456726639</v>
      </c>
    </row>
    <row r="8" spans="2:24" x14ac:dyDescent="0.15">
      <c r="B8" s="32">
        <v>5</v>
      </c>
      <c r="C8" s="4">
        <f t="shared" si="2"/>
        <v>-0.16399999999999998</v>
      </c>
      <c r="D8" s="4">
        <f t="shared" si="3"/>
        <v>-0.19600000000000001</v>
      </c>
      <c r="E8" s="3">
        <v>0</v>
      </c>
      <c r="F8" s="3">
        <f t="shared" si="0"/>
        <v>-0.19600000000000001</v>
      </c>
      <c r="G8" s="3">
        <f t="shared" si="1"/>
        <v>-0.19600000000000001</v>
      </c>
      <c r="H8" s="15">
        <f>怪物标准属性!P$3*(1+挚爱守护!C8)</f>
        <v>0.83600000000000008</v>
      </c>
      <c r="I8" s="15">
        <f>怪物标准属性!Q$3*(1+挚爱守护!D8)</f>
        <v>0.80400000000000005</v>
      </c>
      <c r="J8" s="15">
        <f>怪物标准属性!R$3*(1+挚爱守护!E8)</f>
        <v>1</v>
      </c>
      <c r="K8" s="15">
        <f>怪物标准属性!S$3*(1+挚爱守护!F8)</f>
        <v>0.80400000000000005</v>
      </c>
      <c r="L8" s="15">
        <f>怪物标准属性!T$3*(1+挚爱守护!G8)</f>
        <v>0.80400000000000005</v>
      </c>
      <c r="M8" s="4">
        <f>H8*怪物标准属性!A$5</f>
        <v>0.83600000000000008</v>
      </c>
      <c r="N8" s="4">
        <f>I8*怪物标准属性!B$5</f>
        <v>0.80400000000000005</v>
      </c>
      <c r="O8" s="4">
        <f>J8*怪物标准属性!C$5</f>
        <v>1</v>
      </c>
      <c r="P8" s="4">
        <f>K8*怪物标准属性!D$5</f>
        <v>0.80400000000000005</v>
      </c>
      <c r="Q8" s="4">
        <f>L8*怪物标准属性!E$5</f>
        <v>0.80400000000000005</v>
      </c>
      <c r="R8" s="4">
        <f>M8*怪物标准属性!A$15*[1]战斗预期!C$4</f>
        <v>20.900000000000002</v>
      </c>
      <c r="S8" s="4">
        <f>N8*怪物标准属性!B$15*[1]战斗预期!D$4</f>
        <v>4.0200000000000005</v>
      </c>
      <c r="T8" s="4">
        <f>O8*怪物标准属性!C$15*[1]战斗预期!E$4</f>
        <v>5</v>
      </c>
      <c r="U8" s="4">
        <f>P8*怪物标准属性!D$15*[1]战斗预期!F$4</f>
        <v>3.2160000000000002</v>
      </c>
      <c r="V8" s="4">
        <f>Q8*怪物标准属性!E$15*[1]战斗预期!G$4</f>
        <v>3.2160000000000002</v>
      </c>
      <c r="W8" s="31">
        <f>R8/([1]战斗预期!$D$4*[1]战斗预期!$J$3*(1-[1]战斗预期!$E$1)+MAX(0,[1]战斗预期!$G$4-U8))/怪物标准属性!$B$7</f>
        <v>1.7115435010482181</v>
      </c>
      <c r="X8" s="31">
        <f>[1]战斗预期!$C$4/(S8*[1]战斗预期!$J$3*(1-[1]战斗预期!$E$1)+MAX(0,V8-[1]战斗预期!$F$4))</f>
        <v>41.459369817578761</v>
      </c>
    </row>
    <row r="9" spans="2:24" x14ac:dyDescent="0.15">
      <c r="B9" s="3">
        <v>6</v>
      </c>
      <c r="C9" s="4">
        <f>C5</f>
        <v>-0.26600000000000001</v>
      </c>
      <c r="D9" s="4">
        <f>D5</f>
        <v>-0.27399999999999997</v>
      </c>
      <c r="E9" s="3">
        <v>0</v>
      </c>
      <c r="F9" s="3">
        <f t="shared" si="0"/>
        <v>-0.27399999999999997</v>
      </c>
      <c r="G9" s="3">
        <f t="shared" si="1"/>
        <v>-0.27399999999999997</v>
      </c>
      <c r="H9" s="15">
        <f>怪物标准属性!P$3*(1+挚爱守护!C9)</f>
        <v>0.73399999999999999</v>
      </c>
      <c r="I9" s="15">
        <f>怪物标准属性!Q$3*(1+挚爱守护!D9)</f>
        <v>0.72599999999999998</v>
      </c>
      <c r="J9" s="15">
        <f>怪物标准属性!R$3*(1+挚爱守护!E9)</f>
        <v>1</v>
      </c>
      <c r="K9" s="15">
        <f>怪物标准属性!S$3*(1+挚爱守护!F9)</f>
        <v>0.72599999999999998</v>
      </c>
      <c r="L9" s="15">
        <f>怪物标准属性!T$3*(1+挚爱守护!G9)</f>
        <v>0.72599999999999998</v>
      </c>
      <c r="M9" s="4">
        <f>H9*怪物标准属性!A$5</f>
        <v>0.73399999999999999</v>
      </c>
      <c r="N9" s="4">
        <f>I9*怪物标准属性!B$5</f>
        <v>0.72599999999999998</v>
      </c>
      <c r="O9" s="4">
        <f>J9*怪物标准属性!C$5</f>
        <v>1</v>
      </c>
      <c r="P9" s="4">
        <f>K9*怪物标准属性!D$5</f>
        <v>0.72599999999999998</v>
      </c>
      <c r="Q9" s="4">
        <f>L9*怪物标准属性!E$5</f>
        <v>0.72599999999999998</v>
      </c>
      <c r="R9" s="4">
        <f>M9*怪物标准属性!A$15*[1]战斗预期!C$4</f>
        <v>18.350000000000001</v>
      </c>
      <c r="S9" s="4">
        <f>N9*怪物标准属性!B$15*[1]战斗预期!D$4</f>
        <v>3.63</v>
      </c>
      <c r="T9" s="4">
        <f>O9*怪物标准属性!C$15*[1]战斗预期!E$4</f>
        <v>5</v>
      </c>
      <c r="U9" s="4">
        <f>P9*怪物标准属性!D$15*[1]战斗预期!F$4</f>
        <v>2.9039999999999999</v>
      </c>
      <c r="V9" s="4">
        <f>Q9*怪物标准属性!E$15*[1]战斗预期!G$4</f>
        <v>2.9039999999999999</v>
      </c>
      <c r="W9" s="31">
        <f>R9/([1]战斗预期!$D$4*[1]战斗预期!$J$3*(1-[1]战斗预期!$E$1)+MAX(0,[1]战斗预期!$G$4-U9))/怪物标准属性!$B$7</f>
        <v>1.4366466240761617</v>
      </c>
      <c r="X9" s="31">
        <f>[1]战斗预期!$C$4/(S9*[1]战斗预期!$J$3*(1-[1]战斗预期!$E$1)+MAX(0,V9-[1]战斗预期!$F$4))</f>
        <v>45.913682277318635</v>
      </c>
    </row>
    <row r="10" spans="2:24" x14ac:dyDescent="0.15">
      <c r="B10" s="3">
        <v>7</v>
      </c>
      <c r="C10" s="4">
        <f>C7</f>
        <v>-0.19799999999999998</v>
      </c>
      <c r="D10" s="4">
        <f>D7</f>
        <v>-0.22199999999999998</v>
      </c>
      <c r="E10" s="3">
        <v>0</v>
      </c>
      <c r="F10" s="3">
        <f t="shared" si="0"/>
        <v>-0.22199999999999998</v>
      </c>
      <c r="G10" s="3">
        <f t="shared" si="1"/>
        <v>-0.22199999999999998</v>
      </c>
      <c r="H10" s="15">
        <f>怪物标准属性!P$3*(1+挚爱守护!C10)</f>
        <v>0.80200000000000005</v>
      </c>
      <c r="I10" s="15">
        <f>怪物标准属性!Q$3*(1+挚爱守护!D10)</f>
        <v>0.77800000000000002</v>
      </c>
      <c r="J10" s="15">
        <f>怪物标准属性!R$3*(1+挚爱守护!E10)</f>
        <v>1</v>
      </c>
      <c r="K10" s="15">
        <f>怪物标准属性!S$3*(1+挚爱守护!F10)</f>
        <v>0.77800000000000002</v>
      </c>
      <c r="L10" s="15">
        <f>怪物标准属性!T$3*(1+挚爱守护!G10)</f>
        <v>0.77800000000000002</v>
      </c>
      <c r="M10" s="4">
        <f>H10*怪物标准属性!A$5</f>
        <v>0.80200000000000005</v>
      </c>
      <c r="N10" s="4">
        <f>I10*怪物标准属性!B$5</f>
        <v>0.77800000000000002</v>
      </c>
      <c r="O10" s="4">
        <f>J10*怪物标准属性!C$5</f>
        <v>1</v>
      </c>
      <c r="P10" s="4">
        <f>K10*怪物标准属性!D$5</f>
        <v>0.77800000000000002</v>
      </c>
      <c r="Q10" s="4">
        <f>L10*怪物标准属性!E$5</f>
        <v>0.77800000000000002</v>
      </c>
      <c r="R10" s="4">
        <f>M10*怪物标准属性!A$15*[1]战斗预期!C$4</f>
        <v>20.05</v>
      </c>
      <c r="S10" s="4">
        <f>N10*怪物标准属性!B$15*[1]战斗预期!D$4</f>
        <v>3.89</v>
      </c>
      <c r="T10" s="4">
        <f>O10*怪物标准属性!C$15*[1]战斗预期!E$4</f>
        <v>5</v>
      </c>
      <c r="U10" s="4">
        <f>P10*怪物标准属性!D$15*[1]战斗预期!F$4</f>
        <v>3.1120000000000001</v>
      </c>
      <c r="V10" s="4">
        <f>Q10*怪物标准属性!E$15*[1]战斗预期!G$4</f>
        <v>3.1120000000000001</v>
      </c>
      <c r="W10" s="31">
        <f>R10/([1]战斗预期!$D$4*[1]战斗预期!$J$3*(1-[1]战斗预期!$E$1)+MAX(0,[1]战斗预期!$G$4-U10))/怪物标准属性!$B$7</f>
        <v>1.6171441476319524</v>
      </c>
      <c r="X10" s="31">
        <f>[1]战斗预期!$C$4/(S10*[1]战斗预期!$J$3*(1-[1]战斗预期!$E$1)+MAX(0,V10-[1]战斗预期!$F$4))</f>
        <v>42.844901456726639</v>
      </c>
    </row>
    <row r="11" spans="2:24" x14ac:dyDescent="0.15">
      <c r="B11" s="3">
        <v>8</v>
      </c>
      <c r="C11" s="4">
        <f t="shared" si="2"/>
        <v>-6.1999999999999972E-2</v>
      </c>
      <c r="D11" s="4">
        <f t="shared" si="3"/>
        <v>-0.11799999999999999</v>
      </c>
      <c r="E11" s="3">
        <v>0</v>
      </c>
      <c r="F11" s="3">
        <f t="shared" si="0"/>
        <v>-0.11799999999999999</v>
      </c>
      <c r="G11" s="3">
        <f t="shared" si="1"/>
        <v>-0.11799999999999999</v>
      </c>
      <c r="H11" s="15">
        <f>怪物标准属性!P$3*(1+挚爱守护!C11)</f>
        <v>0.93800000000000006</v>
      </c>
      <c r="I11" s="15">
        <f>怪物标准属性!Q$3*(1+挚爱守护!D11)</f>
        <v>0.88200000000000001</v>
      </c>
      <c r="J11" s="15">
        <f>怪物标准属性!R$3*(1+挚爱守护!E11)</f>
        <v>1</v>
      </c>
      <c r="K11" s="15">
        <f>怪物标准属性!S$3*(1+挚爱守护!F11)</f>
        <v>0.88200000000000001</v>
      </c>
      <c r="L11" s="15">
        <f>怪物标准属性!T$3*(1+挚爱守护!G11)</f>
        <v>0.88200000000000001</v>
      </c>
      <c r="M11" s="4">
        <f>H11*怪物标准属性!A$5</f>
        <v>0.93800000000000006</v>
      </c>
      <c r="N11" s="4">
        <f>I11*怪物标准属性!B$5</f>
        <v>0.88200000000000001</v>
      </c>
      <c r="O11" s="4">
        <f>J11*怪物标准属性!C$5</f>
        <v>1</v>
      </c>
      <c r="P11" s="4">
        <f>K11*怪物标准属性!D$5</f>
        <v>0.88200000000000001</v>
      </c>
      <c r="Q11" s="4">
        <f>L11*怪物标准属性!E$5</f>
        <v>0.88200000000000001</v>
      </c>
      <c r="R11" s="4">
        <f>M11*怪物标准属性!A$15*[1]战斗预期!C$4</f>
        <v>23.450000000000003</v>
      </c>
      <c r="S11" s="4">
        <f>N11*怪物标准属性!B$15*[1]战斗预期!D$4</f>
        <v>4.41</v>
      </c>
      <c r="T11" s="4">
        <f>O11*怪物标准属性!C$15*[1]战斗预期!E$4</f>
        <v>5</v>
      </c>
      <c r="U11" s="4">
        <f>P11*怪物标准属性!D$15*[1]战斗预期!F$4</f>
        <v>3.528</v>
      </c>
      <c r="V11" s="4">
        <f>Q11*怪物标准属性!E$15*[1]战斗预期!G$4</f>
        <v>3.528</v>
      </c>
      <c r="W11" s="31">
        <f>R11/([1]战斗预期!$D$4*[1]战斗预期!$J$3*(1-[1]战斗预期!$E$1)+MAX(0,[1]战斗预期!$G$4-U11))/怪物标准属性!$B$7</f>
        <v>2.0129446504601014</v>
      </c>
      <c r="X11" s="31">
        <f>[1]战斗预期!$C$4/(S11*[1]战斗预期!$J$3*(1-[1]战斗预期!$E$1)+MAX(0,V11-[1]战斗预期!$F$4))</f>
        <v>37.792894935752074</v>
      </c>
    </row>
    <row r="12" spans="2:24" x14ac:dyDescent="0.15">
      <c r="B12" s="3">
        <v>9</v>
      </c>
      <c r="C12" s="4">
        <f t="shared" si="2"/>
        <v>-2.7999999999999969E-2</v>
      </c>
      <c r="D12" s="4">
        <f t="shared" si="3"/>
        <v>-9.1999999999999998E-2</v>
      </c>
      <c r="E12" s="3">
        <v>0</v>
      </c>
      <c r="F12" s="3">
        <f t="shared" si="0"/>
        <v>-9.1999999999999998E-2</v>
      </c>
      <c r="G12" s="3">
        <f t="shared" si="1"/>
        <v>-9.1999999999999998E-2</v>
      </c>
      <c r="H12" s="15">
        <f>怪物标准属性!P$3*(1+挚爱守护!C12)</f>
        <v>0.97199999999999998</v>
      </c>
      <c r="I12" s="15">
        <f>怪物标准属性!Q$3*(1+挚爱守护!D12)</f>
        <v>0.90800000000000003</v>
      </c>
      <c r="J12" s="15">
        <f>怪物标准属性!R$3*(1+挚爱守护!E12)</f>
        <v>1</v>
      </c>
      <c r="K12" s="15">
        <f>怪物标准属性!S$3*(1+挚爱守护!F12)</f>
        <v>0.90800000000000003</v>
      </c>
      <c r="L12" s="15">
        <f>怪物标准属性!T$3*(1+挚爱守护!G12)</f>
        <v>0.90800000000000003</v>
      </c>
      <c r="M12" s="4">
        <f>H12*怪物标准属性!A$5</f>
        <v>0.97199999999999998</v>
      </c>
      <c r="N12" s="4">
        <f>I12*怪物标准属性!B$5</f>
        <v>0.90800000000000003</v>
      </c>
      <c r="O12" s="4">
        <f>J12*怪物标准属性!C$5</f>
        <v>1</v>
      </c>
      <c r="P12" s="4">
        <f>K12*怪物标准属性!D$5</f>
        <v>0.90800000000000003</v>
      </c>
      <c r="Q12" s="4">
        <f>L12*怪物标准属性!E$5</f>
        <v>0.90800000000000003</v>
      </c>
      <c r="R12" s="4">
        <f>M12*怪物标准属性!A$15*[1]战斗预期!C$4</f>
        <v>24.3</v>
      </c>
      <c r="S12" s="4">
        <f>N12*怪物标准属性!B$15*[1]战斗预期!D$4</f>
        <v>4.54</v>
      </c>
      <c r="T12" s="4">
        <f>O12*怪物标准属性!C$15*[1]战斗预期!E$4</f>
        <v>5</v>
      </c>
      <c r="U12" s="4">
        <f>P12*怪物标准属性!D$15*[1]战斗预期!F$4</f>
        <v>3.6320000000000001</v>
      </c>
      <c r="V12" s="4">
        <f>Q12*怪物标准属性!E$15*[1]战斗预期!G$4</f>
        <v>3.6320000000000001</v>
      </c>
      <c r="W12" s="31">
        <f>R12/([1]战斗预期!$D$4*[1]战斗预期!$J$3*(1-[1]战斗预期!$E$1)+MAX(0,[1]战斗预期!$G$4-U12))/怪物标准属性!$B$7</f>
        <v>2.1199748743718589</v>
      </c>
      <c r="X12" s="31">
        <f>[1]战斗预期!$C$4/(S12*[1]战斗预期!$J$3*(1-[1]战斗预期!$E$1)+MAX(0,V12-[1]战斗预期!$F$4))</f>
        <v>36.710719530102779</v>
      </c>
    </row>
    <row r="13" spans="2:24" x14ac:dyDescent="0.15">
      <c r="B13" s="32">
        <v>10</v>
      </c>
      <c r="C13" s="4">
        <f t="shared" si="2"/>
        <v>6.0000000000000608E-3</v>
      </c>
      <c r="D13" s="4">
        <f t="shared" si="3"/>
        <v>-6.6000000000000003E-2</v>
      </c>
      <c r="E13" s="3">
        <v>0</v>
      </c>
      <c r="F13" s="3">
        <f t="shared" si="0"/>
        <v>-6.6000000000000003E-2</v>
      </c>
      <c r="G13" s="3">
        <f t="shared" si="1"/>
        <v>-6.6000000000000003E-2</v>
      </c>
      <c r="H13" s="15">
        <f>怪物标准属性!P$3*(1+挚爱守护!C13)</f>
        <v>1.006</v>
      </c>
      <c r="I13" s="15">
        <f>怪物标准属性!Q$3*(1+挚爱守护!D13)</f>
        <v>0.93399999999999994</v>
      </c>
      <c r="J13" s="15">
        <f>怪物标准属性!R$3*(1+挚爱守护!E13)</f>
        <v>1</v>
      </c>
      <c r="K13" s="15">
        <f>怪物标准属性!S$3*(1+挚爱守护!F13)</f>
        <v>0.93399999999999994</v>
      </c>
      <c r="L13" s="15">
        <f>怪物标准属性!T$3*(1+挚爱守护!G13)</f>
        <v>0.93399999999999994</v>
      </c>
      <c r="M13" s="4">
        <f>H13*怪物标准属性!A$5</f>
        <v>1.006</v>
      </c>
      <c r="N13" s="4">
        <f>I13*怪物标准属性!B$5</f>
        <v>0.93399999999999994</v>
      </c>
      <c r="O13" s="4">
        <f>J13*怪物标准属性!C$5</f>
        <v>1</v>
      </c>
      <c r="P13" s="4">
        <f>K13*怪物标准属性!D$5</f>
        <v>0.93399999999999994</v>
      </c>
      <c r="Q13" s="4">
        <f>L13*怪物标准属性!E$5</f>
        <v>0.93399999999999994</v>
      </c>
      <c r="R13" s="4">
        <f>M13*怪物标准属性!A$15*[1]战斗预期!C$4</f>
        <v>25.15</v>
      </c>
      <c r="S13" s="4">
        <f>N13*怪物标准属性!B$15*[1]战斗预期!D$4</f>
        <v>4.67</v>
      </c>
      <c r="T13" s="4">
        <f>O13*怪物标准属性!C$15*[1]战斗预期!E$4</f>
        <v>5</v>
      </c>
      <c r="U13" s="4">
        <f>P13*怪物标准属性!D$15*[1]战斗预期!F$4</f>
        <v>3.7359999999999998</v>
      </c>
      <c r="V13" s="4">
        <f>Q13*怪物标准属性!E$15*[1]战斗预期!G$4</f>
        <v>3.7359999999999998</v>
      </c>
      <c r="W13" s="31">
        <f>R13/([1]战斗预期!$D$4*[1]战斗预期!$J$3*(1-[1]战斗预期!$E$1)+MAX(0,[1]战斗预期!$G$4-U13))/怪物标准属性!$B$7</f>
        <v>2.2305591031644667</v>
      </c>
      <c r="X13" s="31">
        <f>[1]战斗预期!$C$4/(S13*[1]战斗预期!$J$3*(1-[1]战斗预期!$E$1)+MAX(0,V13-[1]战斗预期!$F$4))</f>
        <v>35.688793718772303</v>
      </c>
    </row>
    <row r="14" spans="2:24" x14ac:dyDescent="0.15">
      <c r="B14" s="3">
        <v>11</v>
      </c>
      <c r="C14" s="4">
        <f>C10</f>
        <v>-0.19799999999999998</v>
      </c>
      <c r="D14" s="4">
        <f>D10</f>
        <v>-0.22199999999999998</v>
      </c>
      <c r="E14" s="3">
        <v>0</v>
      </c>
      <c r="F14" s="3">
        <f t="shared" si="0"/>
        <v>-0.22199999999999998</v>
      </c>
      <c r="G14" s="3">
        <f t="shared" si="1"/>
        <v>-0.22199999999999998</v>
      </c>
      <c r="H14" s="15">
        <f>怪物标准属性!P$3*(1+挚爱守护!C14)</f>
        <v>0.80200000000000005</v>
      </c>
      <c r="I14" s="15">
        <f>怪物标准属性!Q$3*(1+挚爱守护!D14)</f>
        <v>0.77800000000000002</v>
      </c>
      <c r="J14" s="15">
        <f>怪物标准属性!R$3*(1+挚爱守护!E14)</f>
        <v>1</v>
      </c>
      <c r="K14" s="15">
        <f>怪物标准属性!S$3*(1+挚爱守护!F14)</f>
        <v>0.77800000000000002</v>
      </c>
      <c r="L14" s="15">
        <f>怪物标准属性!T$3*(1+挚爱守护!G14)</f>
        <v>0.77800000000000002</v>
      </c>
      <c r="M14" s="4">
        <f>H14*怪物标准属性!A$5</f>
        <v>0.80200000000000005</v>
      </c>
      <c r="N14" s="4">
        <f>I14*怪物标准属性!B$5</f>
        <v>0.77800000000000002</v>
      </c>
      <c r="O14" s="4">
        <f>J14*怪物标准属性!C$5</f>
        <v>1</v>
      </c>
      <c r="P14" s="4">
        <f>K14*怪物标准属性!D$5</f>
        <v>0.77800000000000002</v>
      </c>
      <c r="Q14" s="4">
        <f>L14*怪物标准属性!E$5</f>
        <v>0.77800000000000002</v>
      </c>
      <c r="R14" s="4">
        <f>M14*怪物标准属性!A$15*[1]战斗预期!C$4</f>
        <v>20.05</v>
      </c>
      <c r="S14" s="4">
        <f>N14*怪物标准属性!B$15*[1]战斗预期!D$4</f>
        <v>3.89</v>
      </c>
      <c r="T14" s="4">
        <f>O14*怪物标准属性!C$15*[1]战斗预期!E$4</f>
        <v>5</v>
      </c>
      <c r="U14" s="4">
        <f>P14*怪物标准属性!D$15*[1]战斗预期!F$4</f>
        <v>3.1120000000000001</v>
      </c>
      <c r="V14" s="4">
        <f>Q14*怪物标准属性!E$15*[1]战斗预期!G$4</f>
        <v>3.1120000000000001</v>
      </c>
      <c r="W14" s="31">
        <f>R14/([1]战斗预期!$D$4*[1]战斗预期!$J$3*(1-[1]战斗预期!$E$1)+MAX(0,[1]战斗预期!$G$4-U14))/怪物标准属性!$B$7</f>
        <v>1.6171441476319524</v>
      </c>
      <c r="X14" s="31">
        <f>[1]战斗预期!$C$4/(S14*[1]战斗预期!$J$3*(1-[1]战斗预期!$E$1)+MAX(0,V14-[1]战斗预期!$F$4))</f>
        <v>42.844901456726639</v>
      </c>
    </row>
    <row r="15" spans="2:24" x14ac:dyDescent="0.15">
      <c r="B15" s="3">
        <v>12</v>
      </c>
      <c r="C15" s="4">
        <f>C12</f>
        <v>-2.7999999999999969E-2</v>
      </c>
      <c r="D15" s="4">
        <f>D12</f>
        <v>-9.1999999999999998E-2</v>
      </c>
      <c r="E15" s="3">
        <v>0</v>
      </c>
      <c r="F15" s="3">
        <f t="shared" si="0"/>
        <v>-9.1999999999999998E-2</v>
      </c>
      <c r="G15" s="3">
        <f t="shared" si="1"/>
        <v>-9.1999999999999998E-2</v>
      </c>
      <c r="H15" s="15">
        <f>怪物标准属性!P$3*(1+挚爱守护!C15)</f>
        <v>0.97199999999999998</v>
      </c>
      <c r="I15" s="15">
        <f>怪物标准属性!Q$3*(1+挚爱守护!D15)</f>
        <v>0.90800000000000003</v>
      </c>
      <c r="J15" s="15">
        <f>怪物标准属性!R$3*(1+挚爱守护!E15)</f>
        <v>1</v>
      </c>
      <c r="K15" s="15">
        <f>怪物标准属性!S$3*(1+挚爱守护!F15)</f>
        <v>0.90800000000000003</v>
      </c>
      <c r="L15" s="15">
        <f>怪物标准属性!T$3*(1+挚爱守护!G15)</f>
        <v>0.90800000000000003</v>
      </c>
      <c r="M15" s="4">
        <f>H15*怪物标准属性!A$5</f>
        <v>0.97199999999999998</v>
      </c>
      <c r="N15" s="4">
        <f>I15*怪物标准属性!B$5</f>
        <v>0.90800000000000003</v>
      </c>
      <c r="O15" s="4">
        <f>J15*怪物标准属性!C$5</f>
        <v>1</v>
      </c>
      <c r="P15" s="4">
        <f>K15*怪物标准属性!D$5</f>
        <v>0.90800000000000003</v>
      </c>
      <c r="Q15" s="4">
        <f>L15*怪物标准属性!E$5</f>
        <v>0.90800000000000003</v>
      </c>
      <c r="R15" s="4">
        <f>M15*怪物标准属性!A$15*[1]战斗预期!C$4</f>
        <v>24.3</v>
      </c>
      <c r="S15" s="4">
        <f>N15*怪物标准属性!B$15*[1]战斗预期!D$4</f>
        <v>4.54</v>
      </c>
      <c r="T15" s="4">
        <f>O15*怪物标准属性!C$15*[1]战斗预期!E$4</f>
        <v>5</v>
      </c>
      <c r="U15" s="4">
        <f>P15*怪物标准属性!D$15*[1]战斗预期!F$4</f>
        <v>3.6320000000000001</v>
      </c>
      <c r="V15" s="4">
        <f>Q15*怪物标准属性!E$15*[1]战斗预期!G$4</f>
        <v>3.6320000000000001</v>
      </c>
      <c r="W15" s="31">
        <f>R15/([1]战斗预期!$D$4*[1]战斗预期!$J$3*(1-[1]战斗预期!$E$1)+MAX(0,[1]战斗预期!$G$4-U15))/怪物标准属性!$B$7</f>
        <v>2.1199748743718589</v>
      </c>
      <c r="X15" s="31">
        <f>[1]战斗预期!$C$4/(S15*[1]战斗预期!$J$3*(1-[1]战斗预期!$E$1)+MAX(0,V15-[1]战斗预期!$F$4))</f>
        <v>36.710719530102779</v>
      </c>
    </row>
    <row r="16" spans="2:24" x14ac:dyDescent="0.15">
      <c r="B16" s="3">
        <v>13</v>
      </c>
      <c r="C16" s="4">
        <f t="shared" si="2"/>
        <v>0.10800000000000004</v>
      </c>
      <c r="D16" s="4">
        <f t="shared" si="3"/>
        <v>1.2000000000000011E-2</v>
      </c>
      <c r="E16" s="3">
        <v>0</v>
      </c>
      <c r="F16" s="3">
        <f t="shared" si="0"/>
        <v>1.2000000000000011E-2</v>
      </c>
      <c r="G16" s="3">
        <f t="shared" si="1"/>
        <v>1.2000000000000011E-2</v>
      </c>
      <c r="H16" s="15">
        <f>怪物标准属性!P$3*(1+挚爱守护!C16)</f>
        <v>1.1080000000000001</v>
      </c>
      <c r="I16" s="15">
        <f>怪物标准属性!Q$3*(1+挚爱守护!D16)</f>
        <v>1.012</v>
      </c>
      <c r="J16" s="15">
        <f>怪物标准属性!R$3*(1+挚爱守护!E16)</f>
        <v>1</v>
      </c>
      <c r="K16" s="15">
        <f>怪物标准属性!S$3*(1+挚爱守护!F16)</f>
        <v>1.012</v>
      </c>
      <c r="L16" s="15">
        <f>怪物标准属性!T$3*(1+挚爱守护!G16)</f>
        <v>1.012</v>
      </c>
      <c r="M16" s="4">
        <f>H16*怪物标准属性!A$5</f>
        <v>1.1080000000000001</v>
      </c>
      <c r="N16" s="4">
        <f>I16*怪物标准属性!B$5</f>
        <v>1.012</v>
      </c>
      <c r="O16" s="4">
        <f>J16*怪物标准属性!C$5</f>
        <v>1</v>
      </c>
      <c r="P16" s="4">
        <f>K16*怪物标准属性!D$5</f>
        <v>1.012</v>
      </c>
      <c r="Q16" s="4">
        <f>L16*怪物标准属性!E$5</f>
        <v>1.012</v>
      </c>
      <c r="R16" s="4">
        <f>M16*怪物标准属性!A$15*[1]战斗预期!C$4</f>
        <v>27.700000000000003</v>
      </c>
      <c r="S16" s="4">
        <f>N16*怪物标准属性!B$15*[1]战斗预期!D$4</f>
        <v>5.0600000000000005</v>
      </c>
      <c r="T16" s="4">
        <f>O16*怪物标准属性!C$15*[1]战斗预期!E$4</f>
        <v>5</v>
      </c>
      <c r="U16" s="4">
        <f>P16*怪物标准属性!D$15*[1]战斗预期!F$4</f>
        <v>4.048</v>
      </c>
      <c r="V16" s="4">
        <f>Q16*怪物标准属性!E$15*[1]战斗预期!G$4</f>
        <v>4.048</v>
      </c>
      <c r="W16" s="31">
        <f>R16/([1]战斗预期!$D$4*[1]战斗预期!$J$3*(1-[1]战斗预期!$E$1)+MAX(0,[1]战斗预期!$G$4-U16))/怪物标准属性!$B$7</f>
        <v>2.5648148148148144</v>
      </c>
      <c r="X16" s="31">
        <f>[1]战斗预期!$C$4/(S16*[1]战斗预期!$J$3*(1-[1]战斗预期!$E$1)+MAX(0,V16-[1]战斗预期!$F$4))</f>
        <v>32.425421530479888</v>
      </c>
    </row>
    <row r="17" spans="2:24" x14ac:dyDescent="0.15">
      <c r="B17" s="3">
        <v>14</v>
      </c>
      <c r="C17" s="4">
        <f t="shared" si="2"/>
        <v>0.14200000000000007</v>
      </c>
      <c r="D17" s="4">
        <f t="shared" si="3"/>
        <v>3.7999999999999978E-2</v>
      </c>
      <c r="E17" s="3">
        <v>0</v>
      </c>
      <c r="F17" s="3">
        <f t="shared" si="0"/>
        <v>3.7999999999999978E-2</v>
      </c>
      <c r="G17" s="3">
        <f t="shared" si="1"/>
        <v>3.7999999999999978E-2</v>
      </c>
      <c r="H17" s="15">
        <f>怪物标准属性!P$3*(1+挚爱守护!C17)</f>
        <v>1.1420000000000001</v>
      </c>
      <c r="I17" s="15">
        <f>怪物标准属性!Q$3*(1+挚爱守护!D17)</f>
        <v>1.038</v>
      </c>
      <c r="J17" s="15">
        <f>怪物标准属性!R$3*(1+挚爱守护!E17)</f>
        <v>1</v>
      </c>
      <c r="K17" s="15">
        <f>怪物标准属性!S$3*(1+挚爱守护!F17)</f>
        <v>1.038</v>
      </c>
      <c r="L17" s="15">
        <f>怪物标准属性!T$3*(1+挚爱守护!G17)</f>
        <v>1.038</v>
      </c>
      <c r="M17" s="4">
        <f>H17*怪物标准属性!A$5</f>
        <v>1.1420000000000001</v>
      </c>
      <c r="N17" s="4">
        <f>I17*怪物标准属性!B$5</f>
        <v>1.038</v>
      </c>
      <c r="O17" s="4">
        <f>J17*怪物标准属性!C$5</f>
        <v>1</v>
      </c>
      <c r="P17" s="4">
        <f>K17*怪物标准属性!D$5</f>
        <v>1.038</v>
      </c>
      <c r="Q17" s="4">
        <f>L17*怪物标准属性!E$5</f>
        <v>1.038</v>
      </c>
      <c r="R17" s="4">
        <f>M17*怪物标准属性!A$15*[1]战斗预期!C$4</f>
        <v>28.550000000000004</v>
      </c>
      <c r="S17" s="4">
        <f>N17*怪物标准属性!B$15*[1]战斗预期!D$4</f>
        <v>5.19</v>
      </c>
      <c r="T17" s="4">
        <f>O17*怪物标准属性!C$15*[1]战斗预期!E$4</f>
        <v>5</v>
      </c>
      <c r="U17" s="4">
        <f>P17*怪物标准属性!D$15*[1]战斗预期!F$4</f>
        <v>4.1520000000000001</v>
      </c>
      <c r="V17" s="4">
        <f>Q17*怪物标准属性!E$15*[1]战斗预期!G$4</f>
        <v>4.1520000000000001</v>
      </c>
      <c r="W17" s="31">
        <f>R17/([1]战斗预期!$D$4*[1]战斗预期!$J$3*(1-[1]战斗预期!$E$1)+MAX(0,[1]战斗预期!$G$4-U17))/怪物标准属性!$B$7</f>
        <v>2.6435185185185186</v>
      </c>
      <c r="X17" s="31">
        <f>[1]战斗预期!$C$4/(S17*[1]战斗预期!$J$3*(1-[1]战斗预期!$E$1)+MAX(0,V17-[1]战斗预期!$F$4))</f>
        <v>30.618493570116343</v>
      </c>
    </row>
    <row r="18" spans="2:24" x14ac:dyDescent="0.15">
      <c r="B18" s="32">
        <v>15</v>
      </c>
      <c r="C18" s="4">
        <f t="shared" si="2"/>
        <v>0.17600000000000005</v>
      </c>
      <c r="D18" s="4">
        <f t="shared" si="3"/>
        <v>6.4000000000000001E-2</v>
      </c>
      <c r="E18" s="3">
        <v>0</v>
      </c>
      <c r="F18" s="3">
        <f t="shared" si="0"/>
        <v>6.4000000000000001E-2</v>
      </c>
      <c r="G18" s="3">
        <f t="shared" si="1"/>
        <v>6.4000000000000001E-2</v>
      </c>
      <c r="H18" s="15">
        <f>怪物标准属性!P$3*(1+挚爱守护!C18)</f>
        <v>1.1760000000000002</v>
      </c>
      <c r="I18" s="15">
        <f>怪物标准属性!Q$3*(1+挚爱守护!D18)</f>
        <v>1.0640000000000001</v>
      </c>
      <c r="J18" s="15">
        <f>怪物标准属性!R$3*(1+挚爱守护!E18)</f>
        <v>1</v>
      </c>
      <c r="K18" s="15">
        <f>怪物标准属性!S$3*(1+挚爱守护!F18)</f>
        <v>1.0640000000000001</v>
      </c>
      <c r="L18" s="15">
        <f>怪物标准属性!T$3*(1+挚爱守护!G18)</f>
        <v>1.0640000000000001</v>
      </c>
      <c r="M18" s="4">
        <f>H18*怪物标准属性!A$5</f>
        <v>1.1760000000000002</v>
      </c>
      <c r="N18" s="4">
        <f>I18*怪物标准属性!B$5</f>
        <v>1.0640000000000001</v>
      </c>
      <c r="O18" s="4">
        <f>J18*怪物标准属性!C$5</f>
        <v>1</v>
      </c>
      <c r="P18" s="4">
        <f>K18*怪物标准属性!D$5</f>
        <v>1.0640000000000001</v>
      </c>
      <c r="Q18" s="4">
        <f>L18*怪物标准属性!E$5</f>
        <v>1.0640000000000001</v>
      </c>
      <c r="R18" s="4">
        <f>M18*怪物标准属性!A$15*[1]战斗预期!C$4</f>
        <v>29.400000000000006</v>
      </c>
      <c r="S18" s="4">
        <f>N18*怪物标准属性!B$15*[1]战斗预期!D$4</f>
        <v>5.32</v>
      </c>
      <c r="T18" s="4">
        <f>O18*怪物标准属性!C$15*[1]战斗预期!E$4</f>
        <v>5</v>
      </c>
      <c r="U18" s="4">
        <f>P18*怪物标准属性!D$15*[1]战斗预期!F$4</f>
        <v>4.2560000000000002</v>
      </c>
      <c r="V18" s="4">
        <f>Q18*怪物标准属性!E$15*[1]战斗预期!G$4</f>
        <v>4.2560000000000002</v>
      </c>
      <c r="W18" s="31">
        <f>R18/([1]战斗预期!$D$4*[1]战斗预期!$J$3*(1-[1]战斗预期!$E$1)+MAX(0,[1]战斗预期!$G$4-U18))/怪物标准属性!$B$7</f>
        <v>2.7222222222222223</v>
      </c>
      <c r="X18" s="31">
        <f>[1]战斗预期!$C$4/(S18*[1]战斗预期!$J$3*(1-[1]战斗预期!$E$1)+MAX(0,V18-[1]战斗预期!$F$4))</f>
        <v>29.002320185614842</v>
      </c>
    </row>
    <row r="22" spans="2:24" x14ac:dyDescent="0.15">
      <c r="B22" s="30" t="s">
        <v>38</v>
      </c>
    </row>
    <row r="23" spans="2:24" x14ac:dyDescent="0.15">
      <c r="B23" s="3" t="s">
        <v>54</v>
      </c>
      <c r="C23" s="3" t="s">
        <v>55</v>
      </c>
      <c r="D23" s="3" t="s">
        <v>2</v>
      </c>
      <c r="E23" s="3" t="s">
        <v>3</v>
      </c>
      <c r="F23" s="3" t="s">
        <v>57</v>
      </c>
      <c r="G23" s="3" t="s">
        <v>4</v>
      </c>
    </row>
    <row r="24" spans="2:24" x14ac:dyDescent="0.15">
      <c r="B24" s="3" t="s">
        <v>39</v>
      </c>
      <c r="C24" s="3">
        <f>ROUND(C4*10000,0)</f>
        <v>-3000</v>
      </c>
      <c r="D24" s="3">
        <f t="shared" ref="D24:G24" si="4">ROUND(D4*10000,0)</f>
        <v>-3000</v>
      </c>
      <c r="E24" s="3">
        <f t="shared" si="4"/>
        <v>0</v>
      </c>
      <c r="F24" s="3">
        <f t="shared" si="4"/>
        <v>-3000</v>
      </c>
      <c r="G24" s="3">
        <f t="shared" si="4"/>
        <v>-3000</v>
      </c>
    </row>
    <row r="25" spans="2:24" x14ac:dyDescent="0.15">
      <c r="B25" s="3" t="s">
        <v>40</v>
      </c>
      <c r="C25" s="3">
        <f t="shared" ref="C25:G38" si="5">ROUND(C5*10000,0)</f>
        <v>-2660</v>
      </c>
      <c r="D25" s="3">
        <f t="shared" si="5"/>
        <v>-2740</v>
      </c>
      <c r="E25" s="3">
        <f t="shared" si="5"/>
        <v>0</v>
      </c>
      <c r="F25" s="3">
        <f t="shared" si="5"/>
        <v>-2740</v>
      </c>
      <c r="G25" s="3">
        <f t="shared" si="5"/>
        <v>-2740</v>
      </c>
    </row>
    <row r="26" spans="2:24" x14ac:dyDescent="0.15">
      <c r="B26" s="3" t="s">
        <v>41</v>
      </c>
      <c r="C26" s="3">
        <f t="shared" si="5"/>
        <v>-2320</v>
      </c>
      <c r="D26" s="3">
        <f t="shared" si="5"/>
        <v>-2480</v>
      </c>
      <c r="E26" s="3">
        <f t="shared" si="5"/>
        <v>0</v>
      </c>
      <c r="F26" s="3">
        <f t="shared" si="5"/>
        <v>-2480</v>
      </c>
      <c r="G26" s="3">
        <f t="shared" si="5"/>
        <v>-2480</v>
      </c>
    </row>
    <row r="27" spans="2:24" x14ac:dyDescent="0.15">
      <c r="B27" s="3" t="s">
        <v>42</v>
      </c>
      <c r="C27" s="3">
        <f t="shared" si="5"/>
        <v>-1980</v>
      </c>
      <c r="D27" s="3">
        <f t="shared" si="5"/>
        <v>-2220</v>
      </c>
      <c r="E27" s="3">
        <f t="shared" si="5"/>
        <v>0</v>
      </c>
      <c r="F27" s="3">
        <f t="shared" si="5"/>
        <v>-2220</v>
      </c>
      <c r="G27" s="3">
        <f t="shared" si="5"/>
        <v>-2220</v>
      </c>
    </row>
    <row r="28" spans="2:24" x14ac:dyDescent="0.15">
      <c r="B28" s="3" t="s">
        <v>43</v>
      </c>
      <c r="C28" s="3">
        <f t="shared" si="5"/>
        <v>-1640</v>
      </c>
      <c r="D28" s="3">
        <f t="shared" si="5"/>
        <v>-1960</v>
      </c>
      <c r="E28" s="3">
        <f t="shared" si="5"/>
        <v>0</v>
      </c>
      <c r="F28" s="3">
        <f t="shared" si="5"/>
        <v>-1960</v>
      </c>
      <c r="G28" s="3">
        <f t="shared" si="5"/>
        <v>-1960</v>
      </c>
    </row>
    <row r="29" spans="2:24" x14ac:dyDescent="0.15">
      <c r="B29" s="3" t="s">
        <v>44</v>
      </c>
      <c r="C29" s="3">
        <f t="shared" si="5"/>
        <v>-2660</v>
      </c>
      <c r="D29" s="3">
        <f t="shared" si="5"/>
        <v>-2740</v>
      </c>
      <c r="E29" s="3">
        <f t="shared" si="5"/>
        <v>0</v>
      </c>
      <c r="F29" s="3">
        <f t="shared" si="5"/>
        <v>-2740</v>
      </c>
      <c r="G29" s="3">
        <f t="shared" si="5"/>
        <v>-2740</v>
      </c>
    </row>
    <row r="30" spans="2:24" x14ac:dyDescent="0.15">
      <c r="B30" s="3" t="s">
        <v>45</v>
      </c>
      <c r="C30" s="3">
        <f t="shared" si="5"/>
        <v>-1980</v>
      </c>
      <c r="D30" s="3">
        <f t="shared" si="5"/>
        <v>-2220</v>
      </c>
      <c r="E30" s="3">
        <f t="shared" si="5"/>
        <v>0</v>
      </c>
      <c r="F30" s="3">
        <f t="shared" si="5"/>
        <v>-2220</v>
      </c>
      <c r="G30" s="3">
        <f t="shared" si="5"/>
        <v>-2220</v>
      </c>
    </row>
    <row r="31" spans="2:24" x14ac:dyDescent="0.15">
      <c r="B31" s="3" t="s">
        <v>46</v>
      </c>
      <c r="C31" s="3">
        <f t="shared" si="5"/>
        <v>-620</v>
      </c>
      <c r="D31" s="3">
        <f t="shared" si="5"/>
        <v>-1180</v>
      </c>
      <c r="E31" s="3">
        <f t="shared" si="5"/>
        <v>0</v>
      </c>
      <c r="F31" s="3">
        <f t="shared" si="5"/>
        <v>-1180</v>
      </c>
      <c r="G31" s="3">
        <f t="shared" si="5"/>
        <v>-1180</v>
      </c>
    </row>
    <row r="32" spans="2:24" x14ac:dyDescent="0.15">
      <c r="B32" s="3" t="s">
        <v>47</v>
      </c>
      <c r="C32" s="3">
        <f t="shared" si="5"/>
        <v>-280</v>
      </c>
      <c r="D32" s="3">
        <f t="shared" si="5"/>
        <v>-920</v>
      </c>
      <c r="E32" s="3">
        <f t="shared" si="5"/>
        <v>0</v>
      </c>
      <c r="F32" s="3">
        <f t="shared" si="5"/>
        <v>-920</v>
      </c>
      <c r="G32" s="3">
        <f t="shared" si="5"/>
        <v>-920</v>
      </c>
    </row>
    <row r="33" spans="2:7" x14ac:dyDescent="0.15">
      <c r="B33" s="3" t="s">
        <v>48</v>
      </c>
      <c r="C33" s="3">
        <f t="shared" si="5"/>
        <v>60</v>
      </c>
      <c r="D33" s="3">
        <f t="shared" si="5"/>
        <v>-660</v>
      </c>
      <c r="E33" s="3">
        <f t="shared" si="5"/>
        <v>0</v>
      </c>
      <c r="F33" s="3">
        <f t="shared" si="5"/>
        <v>-660</v>
      </c>
      <c r="G33" s="3">
        <f t="shared" si="5"/>
        <v>-660</v>
      </c>
    </row>
    <row r="34" spans="2:7" x14ac:dyDescent="0.15">
      <c r="B34" s="3" t="s">
        <v>49</v>
      </c>
      <c r="C34" s="3">
        <f t="shared" si="5"/>
        <v>-1980</v>
      </c>
      <c r="D34" s="3">
        <f t="shared" si="5"/>
        <v>-2220</v>
      </c>
      <c r="E34" s="3">
        <f t="shared" si="5"/>
        <v>0</v>
      </c>
      <c r="F34" s="3">
        <f t="shared" si="5"/>
        <v>-2220</v>
      </c>
      <c r="G34" s="3">
        <f t="shared" si="5"/>
        <v>-2220</v>
      </c>
    </row>
    <row r="35" spans="2:7" x14ac:dyDescent="0.15">
      <c r="B35" s="3" t="s">
        <v>50</v>
      </c>
      <c r="C35" s="3">
        <f t="shared" si="5"/>
        <v>-280</v>
      </c>
      <c r="D35" s="3">
        <f t="shared" si="5"/>
        <v>-920</v>
      </c>
      <c r="E35" s="3">
        <f t="shared" si="5"/>
        <v>0</v>
      </c>
      <c r="F35" s="3">
        <f t="shared" si="5"/>
        <v>-920</v>
      </c>
      <c r="G35" s="3">
        <f t="shared" si="5"/>
        <v>-920</v>
      </c>
    </row>
    <row r="36" spans="2:7" x14ac:dyDescent="0.15">
      <c r="B36" s="3" t="s">
        <v>51</v>
      </c>
      <c r="C36" s="3">
        <f t="shared" si="5"/>
        <v>1080</v>
      </c>
      <c r="D36" s="3">
        <f t="shared" si="5"/>
        <v>120</v>
      </c>
      <c r="E36" s="3">
        <f t="shared" si="5"/>
        <v>0</v>
      </c>
      <c r="F36" s="3">
        <f t="shared" si="5"/>
        <v>120</v>
      </c>
      <c r="G36" s="3">
        <f t="shared" si="5"/>
        <v>120</v>
      </c>
    </row>
    <row r="37" spans="2:7" x14ac:dyDescent="0.15">
      <c r="B37" s="3" t="s">
        <v>52</v>
      </c>
      <c r="C37" s="3">
        <f t="shared" si="5"/>
        <v>1420</v>
      </c>
      <c r="D37" s="3">
        <f t="shared" si="5"/>
        <v>380</v>
      </c>
      <c r="E37" s="3">
        <f t="shared" si="5"/>
        <v>0</v>
      </c>
      <c r="F37" s="3">
        <f t="shared" si="5"/>
        <v>380</v>
      </c>
      <c r="G37" s="3">
        <f t="shared" si="5"/>
        <v>380</v>
      </c>
    </row>
    <row r="38" spans="2:7" x14ac:dyDescent="0.15">
      <c r="B38" s="3" t="s">
        <v>53</v>
      </c>
      <c r="C38" s="3">
        <f t="shared" si="5"/>
        <v>1760</v>
      </c>
      <c r="D38" s="3">
        <f t="shared" si="5"/>
        <v>640</v>
      </c>
      <c r="E38" s="3">
        <f t="shared" si="5"/>
        <v>0</v>
      </c>
      <c r="F38" s="3">
        <f t="shared" si="5"/>
        <v>640</v>
      </c>
      <c r="G38" s="3">
        <f t="shared" si="5"/>
        <v>640</v>
      </c>
    </row>
  </sheetData>
  <mergeCells count="5">
    <mergeCell ref="C2:G2"/>
    <mergeCell ref="H2:L2"/>
    <mergeCell ref="M2:Q2"/>
    <mergeCell ref="R2:V2"/>
    <mergeCell ref="W2:X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怪物标准属性</vt:lpstr>
      <vt:lpstr>挚爱守护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2016-07-29T08:28:13Z</dcterms:created>
  <dcterms:modified xsi:type="dcterms:W3CDTF">2016-07-30T12:33:19Z</dcterms:modified>
</cp:coreProperties>
</file>